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D:\OneDrive - Politecnico di Milano\Doc_Lavoro\Ricerca\4_Models\"/>
    </mc:Choice>
  </mc:AlternateContent>
  <xr:revisionPtr revIDLastSave="520" documentId="6_{E87E7C32-DFDF-4A2D-B5B2-66F895B4DBCB}" xr6:coauthVersionLast="45" xr6:coauthVersionMax="45" xr10:uidLastSave="{F15DD620-8341-4F1D-9BBB-2EFE283C96D4}"/>
  <bookViews>
    <workbookView xWindow="-120" yWindow="-120" windowWidth="29040" windowHeight="15840" tabRatio="741" firstSheet="1" activeTab="2" xr2:uid="{00000000-000D-0000-FFFF-FFFF00000000}"/>
  </bookViews>
  <sheets>
    <sheet name="2r-10i" sheetId="7" state="hidden" r:id="rId1"/>
    <sheet name="wtm_primal_multi" sheetId="8" r:id="rId2"/>
    <sheet name="wtm_primal_mono" sheetId="10" r:id="rId3"/>
    <sheet name="poc" sheetId="13" r:id="rId4"/>
    <sheet name="wtm_simple (2)" sheetId="9" state="hidden" r:id="rId5"/>
  </sheets>
  <definedNames>
    <definedName name="CAP_CT" localSheetId="4">#REF!</definedName>
    <definedName name="CAP_CT">#REF!</definedName>
    <definedName name="CAP_GFCF" localSheetId="4">#REF!</definedName>
    <definedName name="CAP_GFCF">#REF!</definedName>
    <definedName name="CAP_IT" localSheetId="4">#REF!</definedName>
    <definedName name="CAP_IT">#REF!</definedName>
    <definedName name="CAP_OCon" localSheetId="4">#REF!</definedName>
    <definedName name="CAP_OCon">#REF!</definedName>
    <definedName name="CAP_OMach" localSheetId="4">#REF!</definedName>
    <definedName name="CAP_OMach">#REF!</definedName>
    <definedName name="CAP_Other" localSheetId="4">#REF!</definedName>
    <definedName name="CAP_Other">#REF!</definedName>
    <definedName name="CAP_QI" localSheetId="4">#REF!</definedName>
    <definedName name="CAP_QI">#REF!</definedName>
    <definedName name="CAP_RStruc" localSheetId="4">#REF!</definedName>
    <definedName name="CAP_RStruc">#REF!</definedName>
    <definedName name="CAP_Soft" localSheetId="4">#REF!</definedName>
    <definedName name="CAP_Soft">#REF!</definedName>
    <definedName name="CAP_TraEq" localSheetId="4">#REF!</definedName>
    <definedName name="CAP_TraEq">#REF!</definedName>
    <definedName name="CAPIT" localSheetId="4">#REF!</definedName>
    <definedName name="CAPIT">#REF!</definedName>
    <definedName name="CAPIT_QI" localSheetId="4">#REF!</definedName>
    <definedName name="CAPIT_QI">#REF!</definedName>
    <definedName name="capit_qph" localSheetId="4">#REF!</definedName>
    <definedName name="capit_qph">#REF!</definedName>
    <definedName name="CAPNIT" localSheetId="4">#REF!</definedName>
    <definedName name="CAPNIT">#REF!</definedName>
    <definedName name="CAPNIT_QI" localSheetId="4">#REF!</definedName>
    <definedName name="CAPNIT_QI">#REF!</definedName>
    <definedName name="capnit_qph" localSheetId="4">#REF!</definedName>
    <definedName name="capnit_qph">#REF!</definedName>
    <definedName name="d" localSheetId="4">#REF!</definedName>
    <definedName name="d">#REF!</definedName>
    <definedName name="FLAPPIE" localSheetId="4">#REF!</definedName>
    <definedName name="FLAPPIE">#REF!</definedName>
    <definedName name="hhhh" localSheetId="4">#REF!</definedName>
    <definedName name="hhhh">#REF!</definedName>
    <definedName name="OpenSolver_ChosenSolver" localSheetId="0" hidden="1">Gurobi</definedName>
    <definedName name="OpenSolver_ChosenSolver" localSheetId="3" hidden="1">CBC</definedName>
    <definedName name="OpenSolver_ChosenSolver" localSheetId="2" hidden="1">Gurobi</definedName>
    <definedName name="OpenSolver_ChosenSolver" localSheetId="1" hidden="1">Gurobi</definedName>
    <definedName name="OpenSolver_ChosenSolver" localSheetId="4" hidden="1">Gurobi</definedName>
    <definedName name="OpenSolver_DualsNewSheet" localSheetId="0" hidden="1">0</definedName>
    <definedName name="OpenSolver_DualsNewSheet" localSheetId="3" hidden="1">0</definedName>
    <definedName name="OpenSolver_DualsNewSheet" localSheetId="2" hidden="1">0</definedName>
    <definedName name="OpenSolver_DualsNewSheet" localSheetId="1" hidden="1">0</definedName>
    <definedName name="OpenSolver_DualsNewSheet" localSheetId="4" hidden="1">0</definedName>
    <definedName name="OpenSolver_LinearityCheck" localSheetId="0" hidden="1">1</definedName>
    <definedName name="OpenSolver_LinearityCheck" localSheetId="3" hidden="1">1</definedName>
    <definedName name="OpenSolver_LinearityCheck" localSheetId="2" hidden="1">1</definedName>
    <definedName name="OpenSolver_LinearityCheck" localSheetId="1" hidden="1">1</definedName>
    <definedName name="OpenSolver_LinearityCheck" localSheetId="4" hidden="1">1</definedName>
    <definedName name="OpenSolver_UpdateSensitivity" localSheetId="0" hidden="1">1</definedName>
    <definedName name="OpenSolver_UpdateSensitivity" localSheetId="3" hidden="1">1</definedName>
    <definedName name="OpenSolver_UpdateSensitivity" localSheetId="2" hidden="1">1</definedName>
    <definedName name="OpenSolver_UpdateSensitivity" localSheetId="1" hidden="1">1</definedName>
    <definedName name="OpenSolver_UpdateSensitivity" localSheetId="4" hidden="1">1</definedName>
    <definedName name="solver_adj" localSheetId="0" hidden="1">'2r-10i'!$E$114:$F$131,'2r-10i'!$E$71:$V$88</definedName>
    <definedName name="solver_adj" localSheetId="3" hidden="1">poc!$L$31:$L$32,poc!$D$32,poc!$E$31</definedName>
    <definedName name="solver_adj" localSheetId="2" hidden="1">wtm_primal_mono!$D$65:$D$67,wtm_primal_mono!$E$64,wtm_primal_mono!$E$66:$E$67,wtm_primal_mono!$F$64:$F$65,wtm_primal_mono!$F$67,wtm_primal_mono!$G$64:$G$66,wtm_primal_mono!$L$64:$L$67</definedName>
    <definedName name="solver_adj" localSheetId="1" hidden="1">wtm_primal_multi!$D$52:$D$53,wtm_primal_multi!$E$50:$E$51,wtm_primal_multi!$J$50:$J$53</definedName>
    <definedName name="solver_adj" localSheetId="4" hidden="1">'wtm_simple (2)'!$D$22:$E$23,'wtm_simple (2)'!$G$22:$G$23</definedName>
    <definedName name="solver_cvg" localSheetId="0" hidden="1">0.0001</definedName>
    <definedName name="solver_cvg" localSheetId="3" hidden="1">0.0001</definedName>
    <definedName name="solver_cvg" localSheetId="2" hidden="1">0.0001</definedName>
    <definedName name="solver_cvg" localSheetId="1" hidden="1">0.0001</definedName>
    <definedName name="solver_cvg" localSheetId="4" hidden="1">0.0001</definedName>
    <definedName name="solver_drv" localSheetId="0" hidden="1">1</definedName>
    <definedName name="solver_drv" localSheetId="3" hidden="1">1</definedName>
    <definedName name="solver_drv" localSheetId="2" hidden="1">1</definedName>
    <definedName name="solver_drv" localSheetId="1" hidden="1">1</definedName>
    <definedName name="solver_drv" localSheetId="4" hidden="1">1</definedName>
    <definedName name="solver_est" localSheetId="0" hidden="1">1</definedName>
    <definedName name="solver_est" localSheetId="3" hidden="1">1</definedName>
    <definedName name="solver_est" localSheetId="2" hidden="1">1</definedName>
    <definedName name="solver_est" localSheetId="1" hidden="1">1</definedName>
    <definedName name="solver_est" localSheetId="4" hidden="1">1</definedName>
    <definedName name="solver_itr" localSheetId="0" hidden="1">2147483647</definedName>
    <definedName name="solver_itr" localSheetId="3" hidden="1">2147483647</definedName>
    <definedName name="solver_itr" localSheetId="2" hidden="1">2147483647</definedName>
    <definedName name="solver_itr" localSheetId="1" hidden="1">2147483647</definedName>
    <definedName name="solver_itr" localSheetId="4" hidden="1">2147483647</definedName>
    <definedName name="solver_lhs1" localSheetId="0" hidden="1">'2r-10i'!$O$114:$O$122</definedName>
    <definedName name="solver_lhs1" localSheetId="3" hidden="1">poc!$J$31:$J$32</definedName>
    <definedName name="solver_lhs1" localSheetId="2" hidden="1">wtm_primal_mono!$M$64:$M$67</definedName>
    <definedName name="solver_lhs1" localSheetId="1" hidden="1">wtm_primal_multi!$K$50:$K$53</definedName>
    <definedName name="solver_lhs1" localSheetId="4" hidden="1">'wtm_simple (2)'!$I$22:$I$23</definedName>
    <definedName name="solver_lhs10" localSheetId="4" hidden="1">'wtm_simple (2)'!$G$23</definedName>
    <definedName name="solver_lhs2" localSheetId="0" hidden="1">'2r-10i'!$P$114:$P$122</definedName>
    <definedName name="solver_lhs2" localSheetId="3" hidden="1">poc!$D$34:$E$34</definedName>
    <definedName name="solver_lhs2" localSheetId="2" hidden="1">wtm_primal_mono!$D$71:$G$74</definedName>
    <definedName name="solver_lhs2" localSheetId="1" hidden="1">wtm_primal_multi!$D$55:$E$55</definedName>
    <definedName name="solver_lhs2" localSheetId="4" hidden="1">'wtm_simple (2)'!$D$25:$E$25</definedName>
    <definedName name="solver_lhs3" localSheetId="0" hidden="1">'2r-10i'!$E$114:$F$131</definedName>
    <definedName name="solver_lhs3" localSheetId="2" hidden="1">wtm_primal_mono!$L$64:$L$67</definedName>
    <definedName name="solver_lhs3" localSheetId="1" hidden="1">wtm_primal_multi!$J$50:$J$53</definedName>
    <definedName name="solver_lhs3" localSheetId="4" hidden="1">'wtm_simple (2)'!$G$22:$G$23</definedName>
    <definedName name="solver_lhs4" localSheetId="0" hidden="1">'2r-10i'!$J$114:$K$131</definedName>
    <definedName name="solver_lhs4" localSheetId="2" hidden="1">wtm_primal_mono!$D$64:$G$67</definedName>
    <definedName name="solver_lhs4" localSheetId="1" hidden="1">wtm_primal_multi!$D$50:$E$53</definedName>
    <definedName name="solver_lhs4" localSheetId="4" hidden="1">'wtm_simple (2)'!$I$22:$I$23</definedName>
    <definedName name="solver_lhs5" localSheetId="0" hidden="1">'2r-10i'!$E$136:$V$136</definedName>
    <definedName name="solver_lhs5" localSheetId="2" hidden="1">wtm_primal_mono!$E$104</definedName>
    <definedName name="solver_lhs5" localSheetId="1" hidden="1">wtm_primal_multi!$E$81</definedName>
    <definedName name="solver_lhs5" localSheetId="4" hidden="1">'wtm_simple (2)'!$D$27:$E$28</definedName>
    <definedName name="solver_lhs6" localSheetId="0" hidden="1">'2r-10i'!$E$92:$M$100</definedName>
    <definedName name="solver_lhs6" localSheetId="2" hidden="1">wtm_primal_mono!$K$78:$L$78</definedName>
    <definedName name="solver_lhs6" localSheetId="1" hidden="1">wtm_primal_multi!$K$59:$L$59</definedName>
    <definedName name="solver_lhs6" localSheetId="4" hidden="1">'wtm_simple (2)'!$G$25</definedName>
    <definedName name="solver_lhs7" localSheetId="0" hidden="1">'2r-10i'!$N$101:$V$109</definedName>
    <definedName name="solver_lhs7" localSheetId="2" hidden="1">wtm_primal_mono!$D$88:$E$88</definedName>
    <definedName name="solver_lhs7" localSheetId="1" hidden="1">wtm_primal_multi!$D$67:$E$67</definedName>
    <definedName name="solver_lhs7" localSheetId="4" hidden="1">'wtm_simple (2)'!#REF!</definedName>
    <definedName name="solver_lhs8" localSheetId="0" hidden="1">'2r-10i'!$E$140:$V$140</definedName>
    <definedName name="solver_lhs8" localSheetId="4" hidden="1">'wtm_simple (2)'!#REF!</definedName>
    <definedName name="solver_lhs9" localSheetId="4" hidden="1">'wtm_simple (2)'!$G$22</definedName>
    <definedName name="solver_neg" localSheetId="0" hidden="1">1</definedName>
    <definedName name="solver_neg" localSheetId="3" hidden="1">1</definedName>
    <definedName name="solver_neg" localSheetId="2" hidden="1">1</definedName>
    <definedName name="solver_neg" localSheetId="1" hidden="1">1</definedName>
    <definedName name="solver_neg" localSheetId="4" hidden="1">1</definedName>
    <definedName name="solver_num" localSheetId="0" hidden="1">7</definedName>
    <definedName name="solver_num" localSheetId="3" hidden="1">2</definedName>
    <definedName name="solver_num" localSheetId="2" hidden="1">4</definedName>
    <definedName name="solver_num" localSheetId="1" hidden="1">4</definedName>
    <definedName name="solver_num" localSheetId="4" hidden="1">5</definedName>
    <definedName name="solver_nwt" localSheetId="0" hidden="1">1</definedName>
    <definedName name="solver_nwt" localSheetId="3" hidden="1">1</definedName>
    <definedName name="solver_nwt" localSheetId="2" hidden="1">1</definedName>
    <definedName name="solver_nwt" localSheetId="1" hidden="1">1</definedName>
    <definedName name="solver_nwt" localSheetId="4" hidden="1">1</definedName>
    <definedName name="solver_opt" localSheetId="0" hidden="1">'2r-10i'!$F$145</definedName>
    <definedName name="solver_opt" localSheetId="3" hidden="1">poc!$D$36</definedName>
    <definedName name="solver_opt" localSheetId="2" hidden="1">wtm_primal_mono!$H$56</definedName>
    <definedName name="solver_opt" localSheetId="1" hidden="1">wtm_primal_multi!$H$43</definedName>
    <definedName name="solver_opt" localSheetId="4" hidden="1">'wtm_simple (2)'!$G$34</definedName>
    <definedName name="solver_rel1" localSheetId="0" hidden="1">3</definedName>
    <definedName name="solver_rel1" localSheetId="3" hidden="1">2</definedName>
    <definedName name="solver_rel1" localSheetId="2" hidden="1">2</definedName>
    <definedName name="solver_rel1" localSheetId="1" hidden="1">3</definedName>
    <definedName name="solver_rel1" localSheetId="4" hidden="1">3</definedName>
    <definedName name="solver_rel10" localSheetId="4" hidden="1">3</definedName>
    <definedName name="solver_rel2" localSheetId="0" hidden="1">3</definedName>
    <definedName name="solver_rel2" localSheetId="3" hidden="1">1</definedName>
    <definedName name="solver_rel2" localSheetId="2" hidden="1">1</definedName>
    <definedName name="solver_rel2" localSheetId="1" hidden="1">1</definedName>
    <definedName name="solver_rel2" localSheetId="4" hidden="1">1</definedName>
    <definedName name="solver_rel3" localSheetId="0" hidden="1">3</definedName>
    <definedName name="solver_rel3" localSheetId="2" hidden="1">3</definedName>
    <definedName name="solver_rel3" localSheetId="1" hidden="1">3</definedName>
    <definedName name="solver_rel3" localSheetId="4" hidden="1">3</definedName>
    <definedName name="solver_rel4" localSheetId="0" hidden="1">3</definedName>
    <definedName name="solver_rel4" localSheetId="2" hidden="1">3</definedName>
    <definedName name="solver_rel4" localSheetId="1" hidden="1">3</definedName>
    <definedName name="solver_rel4" localSheetId="4" hidden="1">3</definedName>
    <definedName name="solver_rel5" localSheetId="0" hidden="1">1</definedName>
    <definedName name="solver_rel5" localSheetId="2" hidden="1">1</definedName>
    <definedName name="solver_rel5" localSheetId="1" hidden="1">1</definedName>
    <definedName name="solver_rel5" localSheetId="4" hidden="1">2</definedName>
    <definedName name="solver_rel6" localSheetId="0" hidden="1">2</definedName>
    <definedName name="solver_rel6" localSheetId="2" hidden="1">3</definedName>
    <definedName name="solver_rel6" localSheetId="1" hidden="1">3</definedName>
    <definedName name="solver_rel6" localSheetId="4" hidden="1">2</definedName>
    <definedName name="solver_rel7" localSheetId="0" hidden="1">2</definedName>
    <definedName name="solver_rel7" localSheetId="2" hidden="1">1</definedName>
    <definedName name="solver_rel7" localSheetId="1" hidden="1">1</definedName>
    <definedName name="solver_rel7" localSheetId="4" hidden="1">1</definedName>
    <definedName name="solver_rel8" localSheetId="0" hidden="1">1</definedName>
    <definedName name="solver_rel8" localSheetId="4" hidden="1">1</definedName>
    <definedName name="solver_rel9" localSheetId="4" hidden="1">3</definedName>
    <definedName name="solver_rhs1" localSheetId="0" hidden="1">'2r-10i'!$AA$29:$AA$37</definedName>
    <definedName name="solver_rhs1" localSheetId="3" hidden="1">poc!$J$21:$J$22</definedName>
    <definedName name="solver_rhs1" localSheetId="2" hidden="1">wtm_primal_mono!$P$40:$P$43</definedName>
    <definedName name="solver_rhs1" localSheetId="1" hidden="1">wtm_primal_multi!$N$28:$N$31</definedName>
    <definedName name="solver_rhs1" localSheetId="4" hidden="1">'wtm_simple (2)'!$J$6:$J$7</definedName>
    <definedName name="solver_rhs10" localSheetId="4" hidden="1">0</definedName>
    <definedName name="solver_rhs2" localSheetId="0" hidden="1">'2r-10i'!$AB$38:$AB$46</definedName>
    <definedName name="solver_rhs2" localSheetId="3" hidden="1">poc!$D$6:$E$6</definedName>
    <definedName name="solver_rhs2" localSheetId="2" hidden="1">wtm_primal_mono!$P$47:$S$50</definedName>
    <definedName name="solver_rhs2" localSheetId="1" hidden="1">wtm_primal_multi!$D$38:$E$38</definedName>
    <definedName name="solver_rhs2" localSheetId="4" hidden="1">'wtm_simple (2)'!$D$14:$E$14</definedName>
    <definedName name="solver_rhs3" localSheetId="0" hidden="1">0</definedName>
    <definedName name="solver_rhs3" localSheetId="2" hidden="1">0</definedName>
    <definedName name="solver_rhs3" localSheetId="1" hidden="1">0</definedName>
    <definedName name="solver_rhs3" localSheetId="4" hidden="1">0</definedName>
    <definedName name="solver_rhs4" localSheetId="0" hidden="1">0</definedName>
    <definedName name="solver_rhs4" localSheetId="2" hidden="1">0</definedName>
    <definedName name="solver_rhs4" localSheetId="1" hidden="1">0</definedName>
    <definedName name="solver_rhs4" localSheetId="4" hidden="1">0</definedName>
    <definedName name="solver_rhs5" localSheetId="0" hidden="1">'2r-10i'!$E$60:$V$60</definedName>
    <definedName name="solver_rhs5" localSheetId="2" hidden="1">10</definedName>
    <definedName name="solver_rhs5" localSheetId="1" hidden="1">10</definedName>
    <definedName name="solver_rhs5" localSheetId="4" hidden="1">'wtm_simple (2)'!$D$6:$E$7</definedName>
    <definedName name="solver_rhs6" localSheetId="0" hidden="1">'2r-10i'!$E$29:$M$37</definedName>
    <definedName name="solver_rhs6" localSheetId="2" hidden="1">0</definedName>
    <definedName name="solver_rhs6" localSheetId="1" hidden="1">0</definedName>
    <definedName name="solver_rhs6" localSheetId="4" hidden="1">'wtm_simple (2)'!$E$7</definedName>
    <definedName name="solver_rhs7" localSheetId="0" hidden="1">'2r-10i'!$N$38:$V$46</definedName>
    <definedName name="solver_rhs7" localSheetId="2" hidden="1">wtm_primal_mono!$P$47:$Q$47</definedName>
    <definedName name="solver_rhs7" localSheetId="1" hidden="1">wtm_primal_multi!$D$38:$E$38</definedName>
    <definedName name="solver_rhs7" localSheetId="4" hidden="1">'wtm_simple (2)'!$D$14</definedName>
    <definedName name="solver_rhs8" localSheetId="0" hidden="1">'2r-10i'!$E$64:$V$64</definedName>
    <definedName name="solver_rhs8" localSheetId="4" hidden="1">'wtm_simple (2)'!$E$14</definedName>
    <definedName name="solver_rhs9" localSheetId="4" hidden="1">0</definedName>
    <definedName name="solver_rlx" localSheetId="0" hidden="1">2</definedName>
    <definedName name="solver_rlx" localSheetId="3" hidden="1">2</definedName>
    <definedName name="solver_rlx" localSheetId="2" hidden="1">2</definedName>
    <definedName name="solver_rlx" localSheetId="1" hidden="1">2</definedName>
    <definedName name="solver_rlx" localSheetId="4" hidden="1">2</definedName>
    <definedName name="solver_scl" localSheetId="0" hidden="1">2</definedName>
    <definedName name="solver_scl" localSheetId="3" hidden="1">2</definedName>
    <definedName name="solver_scl" localSheetId="2" hidden="1">2</definedName>
    <definedName name="solver_scl" localSheetId="1" hidden="1">2</definedName>
    <definedName name="solver_scl" localSheetId="4" hidden="1">2</definedName>
    <definedName name="solver_sho" localSheetId="0" hidden="1">0</definedName>
    <definedName name="solver_sho" localSheetId="3" hidden="1">0</definedName>
    <definedName name="solver_sho" localSheetId="2" hidden="1">0</definedName>
    <definedName name="solver_sho" localSheetId="1" hidden="1">0</definedName>
    <definedName name="solver_sho" localSheetId="4" hidden="1">0</definedName>
    <definedName name="solver_tim" localSheetId="0" hidden="1">2147483647</definedName>
    <definedName name="solver_tim" localSheetId="3" hidden="1">2147483647</definedName>
    <definedName name="solver_tim" localSheetId="2" hidden="1">2147483647</definedName>
    <definedName name="solver_tim" localSheetId="1" hidden="1">2147483647</definedName>
    <definedName name="solver_tim" localSheetId="4" hidden="1">2147483647</definedName>
    <definedName name="solver_tol" localSheetId="0" hidden="1">0.05</definedName>
    <definedName name="solver_tol" localSheetId="3" hidden="1">0.05</definedName>
    <definedName name="solver_tol" localSheetId="2" hidden="1">0.05</definedName>
    <definedName name="solver_tol" localSheetId="1" hidden="1">0.05</definedName>
    <definedName name="solver_tol" localSheetId="4" hidden="1">0.05</definedName>
    <definedName name="solver_typ" localSheetId="0" hidden="1">2</definedName>
    <definedName name="solver_typ" localSheetId="3" hidden="1">2</definedName>
    <definedName name="solver_typ" localSheetId="2" hidden="1">2</definedName>
    <definedName name="solver_typ" localSheetId="1" hidden="1">2</definedName>
    <definedName name="solver_typ" localSheetId="4" hidden="1">2</definedName>
    <definedName name="solver_val" localSheetId="0" hidden="1">0</definedName>
    <definedName name="solver_val" localSheetId="3" hidden="1">0</definedName>
    <definedName name="solver_val" localSheetId="2" hidden="1">0</definedName>
    <definedName name="solver_val" localSheetId="1" hidden="1">0</definedName>
    <definedName name="solver_val" localSheetId="4" hidden="1">0</definedName>
    <definedName name="VAConL" localSheetId="4">#REF!</definedName>
    <definedName name="VACon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31" i="13" l="1" a="1"/>
  <c r="S32" i="13" s="1"/>
  <c r="V31" i="13" a="1"/>
  <c r="D36" i="13" a="1"/>
  <c r="D36" i="13" s="1"/>
  <c r="D34" i="13" a="1"/>
  <c r="D34" i="13" s="1"/>
  <c r="D44" i="13" s="1"/>
  <c r="D26" i="13" a="1"/>
  <c r="E26" i="13" s="1"/>
  <c r="H32" i="13"/>
  <c r="H31" i="13"/>
  <c r="G32" i="13"/>
  <c r="G31" i="13"/>
  <c r="J4" i="13"/>
  <c r="J3" i="13"/>
  <c r="H22" i="13"/>
  <c r="J22" i="13" s="1"/>
  <c r="G21" i="13"/>
  <c r="J21" i="13" s="1"/>
  <c r="H8" i="13"/>
  <c r="G8" i="13"/>
  <c r="L4" i="13"/>
  <c r="E8" i="13" s="1"/>
  <c r="E6" i="13" s="1"/>
  <c r="L3" i="13"/>
  <c r="D8" i="13" s="1"/>
  <c r="D6" i="13" s="1"/>
  <c r="P47" i="10"/>
  <c r="P31" i="13" l="1" a="1"/>
  <c r="P32" i="13" s="1"/>
  <c r="V32" i="13" s="1"/>
  <c r="T31" i="13"/>
  <c r="S31" i="13"/>
  <c r="T32" i="13"/>
  <c r="E34" i="13"/>
  <c r="E44" i="13" s="1"/>
  <c r="D26" i="13"/>
  <c r="D13" i="13" a="1"/>
  <c r="E13" i="13" s="1"/>
  <c r="L6" i="13"/>
  <c r="L8" i="13" s="1"/>
  <c r="D16" i="13" a="1"/>
  <c r="D16" i="13" s="1"/>
  <c r="D24" i="13" s="1"/>
  <c r="Q32" i="13" l="1"/>
  <c r="W32" i="13" s="1"/>
  <c r="P31" i="13"/>
  <c r="V31" i="13" s="1"/>
  <c r="Q31" i="13"/>
  <c r="W31" i="13" s="1"/>
  <c r="L44" i="13"/>
  <c r="E14" i="13"/>
  <c r="E22" i="13" s="1"/>
  <c r="D13" i="13"/>
  <c r="D21" i="13" s="1"/>
  <c r="D14" i="13"/>
  <c r="E16" i="13"/>
  <c r="E24" i="13" s="1"/>
  <c r="G41" i="13" l="1" a="1"/>
  <c r="V36" i="13" a="1"/>
  <c r="L21" i="13" a="1"/>
  <c r="L21" i="13" s="1"/>
  <c r="J31" i="13" a="1"/>
  <c r="L13" i="13" a="1"/>
  <c r="L14" i="13" s="1"/>
  <c r="V36" i="13" l="1"/>
  <c r="V37" i="13"/>
  <c r="W36" i="13"/>
  <c r="W37" i="13"/>
  <c r="G42" i="13"/>
  <c r="H41" i="13"/>
  <c r="G41" i="13"/>
  <c r="H42" i="13"/>
  <c r="L22" i="13"/>
  <c r="J31" i="13"/>
  <c r="J32" i="13"/>
  <c r="L13" i="13"/>
  <c r="H46" i="13" l="1"/>
  <c r="J42" i="13"/>
  <c r="J41" i="13"/>
  <c r="G46" i="13"/>
  <c r="D41" i="13" a="1"/>
  <c r="D41" i="13" l="1"/>
  <c r="E41" i="13"/>
  <c r="E42" i="13"/>
  <c r="D42" i="13"/>
  <c r="L42" i="13" l="1"/>
  <c r="E46" i="13" s="1"/>
  <c r="L41" i="13"/>
  <c r="D46" i="13" s="1"/>
  <c r="D71" i="10" a="1"/>
  <c r="D71" i="10" s="1"/>
  <c r="Q47" i="10"/>
  <c r="R47" i="10"/>
  <c r="S47" i="10"/>
  <c r="Q48" i="10"/>
  <c r="R48" i="10"/>
  <c r="S48" i="10"/>
  <c r="Q49" i="10"/>
  <c r="R49" i="10"/>
  <c r="S49" i="10"/>
  <c r="Q50" i="10"/>
  <c r="R50" i="10"/>
  <c r="S50" i="10"/>
  <c r="P48" i="10"/>
  <c r="P49" i="10"/>
  <c r="P50" i="10"/>
  <c r="L46" i="13" l="1"/>
  <c r="G72" i="10"/>
  <c r="G74" i="10"/>
  <c r="E72" i="10"/>
  <c r="F74" i="10"/>
  <c r="F72" i="10"/>
  <c r="E74" i="10"/>
  <c r="D74" i="10"/>
  <c r="D72" i="10"/>
  <c r="G73" i="10"/>
  <c r="G71" i="10"/>
  <c r="F73" i="10"/>
  <c r="F71" i="10"/>
  <c r="E73" i="10"/>
  <c r="E71" i="10"/>
  <c r="D73" i="10"/>
  <c r="J64" i="10"/>
  <c r="J67" i="10" l="1"/>
  <c r="J66" i="10"/>
  <c r="J65" i="10"/>
  <c r="D81" i="10" l="1" a="1"/>
  <c r="F81" i="10" s="1"/>
  <c r="G84" i="10" l="1"/>
  <c r="F82" i="10"/>
  <c r="F83" i="10"/>
  <c r="F84" i="10"/>
  <c r="G81" i="10"/>
  <c r="G82" i="10"/>
  <c r="G83" i="10"/>
  <c r="D82" i="10"/>
  <c r="D81" i="10"/>
  <c r="D84" i="10"/>
  <c r="D83" i="10"/>
  <c r="E82" i="10"/>
  <c r="E81" i="10"/>
  <c r="E84" i="10"/>
  <c r="E83" i="10"/>
  <c r="I65" i="10"/>
  <c r="I66" i="10"/>
  <c r="I67" i="10"/>
  <c r="I64" i="10"/>
  <c r="M64" i="10" s="1" a="1"/>
  <c r="M66" i="10" l="1"/>
  <c r="M65" i="10"/>
  <c r="M64" i="10"/>
  <c r="M67" i="10"/>
  <c r="I81" i="10" a="1"/>
  <c r="L81" i="10" s="1"/>
  <c r="K84" i="10" l="1"/>
  <c r="K82" i="10"/>
  <c r="K83" i="10"/>
  <c r="K81" i="10"/>
  <c r="J83" i="10"/>
  <c r="J81" i="10"/>
  <c r="I83" i="10"/>
  <c r="I81" i="10"/>
  <c r="L84" i="10"/>
  <c r="L82" i="10"/>
  <c r="J84" i="10"/>
  <c r="J82" i="10"/>
  <c r="I84" i="10"/>
  <c r="I82" i="10"/>
  <c r="L83" i="10"/>
  <c r="M43" i="10"/>
  <c r="P43" i="10" s="1"/>
  <c r="L42" i="10"/>
  <c r="P42" i="10" s="1"/>
  <c r="K41" i="10"/>
  <c r="P41" i="10" s="1"/>
  <c r="J40" i="10"/>
  <c r="P40" i="10" s="1"/>
  <c r="E18" i="10"/>
  <c r="F18" i="10"/>
  <c r="G18" i="10"/>
  <c r="D18" i="10"/>
  <c r="Q7" i="10"/>
  <c r="Q8" i="10"/>
  <c r="Q9" i="10"/>
  <c r="Q6" i="10"/>
  <c r="O7" i="10"/>
  <c r="O8" i="10"/>
  <c r="O9" i="10"/>
  <c r="O6" i="10"/>
  <c r="R18" i="10" l="1"/>
  <c r="N81" i="10" a="1"/>
  <c r="Q81" i="10" s="1"/>
  <c r="D30" i="10" a="1"/>
  <c r="F33" i="10" s="1"/>
  <c r="Q19" i="10"/>
  <c r="R19" i="10" l="1"/>
  <c r="P81" i="10"/>
  <c r="P82" i="10"/>
  <c r="O84" i="10"/>
  <c r="Q82" i="10"/>
  <c r="O83" i="10"/>
  <c r="O82" i="10"/>
  <c r="N84" i="10"/>
  <c r="Q83" i="10"/>
  <c r="N82" i="10"/>
  <c r="N81" i="10"/>
  <c r="P84" i="10"/>
  <c r="Q84" i="10"/>
  <c r="O81" i="10"/>
  <c r="P83" i="10"/>
  <c r="N83" i="10"/>
  <c r="E32" i="10"/>
  <c r="F32" i="10"/>
  <c r="G32" i="10"/>
  <c r="G30" i="10"/>
  <c r="D30" i="10"/>
  <c r="D31" i="10"/>
  <c r="G31" i="10"/>
  <c r="E31" i="10"/>
  <c r="G33" i="10"/>
  <c r="E33" i="10"/>
  <c r="D33" i="10"/>
  <c r="F31" i="10"/>
  <c r="D32" i="10"/>
  <c r="F30" i="10"/>
  <c r="E30" i="10"/>
  <c r="D23" i="10" a="1"/>
  <c r="F26" i="10" s="1"/>
  <c r="P7" i="8"/>
  <c r="P8" i="8"/>
  <c r="P9" i="8"/>
  <c r="P6" i="8"/>
  <c r="D16" i="8" s="1" a="1"/>
  <c r="D16" i="8" s="1"/>
  <c r="L30" i="8" a="1"/>
  <c r="L30" i="8" s="1"/>
  <c r="K28" i="8" a="1"/>
  <c r="K28" i="8" s="1"/>
  <c r="N8" i="8"/>
  <c r="N6" i="8"/>
  <c r="D62" i="8" a="1"/>
  <c r="D62" i="8" s="1"/>
  <c r="F64" i="8" a="1"/>
  <c r="F64" i="8" s="1"/>
  <c r="D64" i="8" a="1"/>
  <c r="D64" i="8" s="1"/>
  <c r="F62" i="8" a="1"/>
  <c r="F62" i="8" s="1"/>
  <c r="J96" i="10" l="1" a="1"/>
  <c r="L99" i="10" s="1"/>
  <c r="D47" i="10" a="1"/>
  <c r="F50" i="10" s="1"/>
  <c r="E24" i="10"/>
  <c r="D25" i="10"/>
  <c r="F25" i="10"/>
  <c r="D23" i="10"/>
  <c r="G25" i="10"/>
  <c r="G23" i="10"/>
  <c r="E26" i="10"/>
  <c r="E23" i="10"/>
  <c r="G24" i="10"/>
  <c r="E25" i="10"/>
  <c r="G26" i="10"/>
  <c r="D24" i="10"/>
  <c r="F24" i="10"/>
  <c r="F23" i="10"/>
  <c r="D26" i="10"/>
  <c r="D21" i="8" a="1"/>
  <c r="D21" i="8" s="1"/>
  <c r="G19" i="8"/>
  <c r="G17" i="8"/>
  <c r="F19" i="8"/>
  <c r="F18" i="8"/>
  <c r="F16" i="8"/>
  <c r="E19" i="8"/>
  <c r="E18" i="8"/>
  <c r="E17" i="8"/>
  <c r="E16" i="8"/>
  <c r="G18" i="8"/>
  <c r="G16" i="8"/>
  <c r="F17" i="8"/>
  <c r="D19" i="8"/>
  <c r="D18" i="8"/>
  <c r="D17" i="8"/>
  <c r="L31" i="8"/>
  <c r="K29" i="8"/>
  <c r="N9" i="8"/>
  <c r="N7" i="8"/>
  <c r="E63" i="8"/>
  <c r="D63" i="8"/>
  <c r="E62" i="8"/>
  <c r="G64" i="8"/>
  <c r="G65" i="8"/>
  <c r="F65" i="8"/>
  <c r="E65" i="8"/>
  <c r="D65" i="8"/>
  <c r="E64" i="8"/>
  <c r="G63" i="8"/>
  <c r="F63" i="8"/>
  <c r="G62" i="8"/>
  <c r="L96" i="10" l="1"/>
  <c r="M98" i="10"/>
  <c r="K99" i="10"/>
  <c r="K96" i="10"/>
  <c r="J96" i="10"/>
  <c r="M96" i="10"/>
  <c r="J98" i="10"/>
  <c r="J99" i="10"/>
  <c r="K98" i="10"/>
  <c r="L97" i="10"/>
  <c r="M99" i="10"/>
  <c r="K97" i="10"/>
  <c r="L98" i="10"/>
  <c r="J97" i="10"/>
  <c r="M97" i="10"/>
  <c r="G49" i="10"/>
  <c r="F47" i="10"/>
  <c r="E49" i="10"/>
  <c r="G48" i="10"/>
  <c r="E47" i="10"/>
  <c r="F48" i="10"/>
  <c r="D47" i="10"/>
  <c r="D50" i="10"/>
  <c r="G47" i="10"/>
  <c r="E48" i="10"/>
  <c r="G50" i="10"/>
  <c r="D49" i="10"/>
  <c r="F49" i="10"/>
  <c r="D48" i="10"/>
  <c r="E50" i="10"/>
  <c r="G43" i="10"/>
  <c r="E41" i="10"/>
  <c r="F42" i="10"/>
  <c r="D40" i="10"/>
  <c r="F21" i="8"/>
  <c r="G21" i="8"/>
  <c r="E21" i="8"/>
  <c r="D33" i="8" a="1"/>
  <c r="F30" i="8" a="1"/>
  <c r="G31" i="8" s="1"/>
  <c r="D28" i="8" a="1"/>
  <c r="D28" i="8" s="1"/>
  <c r="K76" i="8" a="1"/>
  <c r="K76" i="8" s="1"/>
  <c r="N29" i="8"/>
  <c r="N30" i="8"/>
  <c r="N31" i="8"/>
  <c r="N28" i="8"/>
  <c r="H52" i="8" a="1"/>
  <c r="H52" i="8" s="1"/>
  <c r="H50" i="8" a="1"/>
  <c r="H50" i="8" s="1"/>
  <c r="G52" i="8" a="1"/>
  <c r="G52" i="8" s="1"/>
  <c r="G50" i="8" a="1"/>
  <c r="G50" i="8" s="1"/>
  <c r="P96" i="10" l="1"/>
  <c r="P98" i="10"/>
  <c r="P97" i="10"/>
  <c r="P99" i="10"/>
  <c r="D89" i="10" a="1"/>
  <c r="D33" i="8"/>
  <c r="E33" i="8"/>
  <c r="G33" i="8"/>
  <c r="F33" i="8"/>
  <c r="E55" i="8" s="1" a="1"/>
  <c r="E55" i="8" s="1"/>
  <c r="F30" i="8"/>
  <c r="F31" i="8"/>
  <c r="G30" i="8"/>
  <c r="E28" i="8"/>
  <c r="D29" i="8"/>
  <c r="E29" i="8"/>
  <c r="K79" i="8"/>
  <c r="L78" i="8"/>
  <c r="L79" i="8"/>
  <c r="L77" i="8"/>
  <c r="K77" i="8"/>
  <c r="L76" i="8"/>
  <c r="N76" i="8" s="1"/>
  <c r="K78" i="8"/>
  <c r="H53" i="8"/>
  <c r="H51" i="8"/>
  <c r="G53" i="8"/>
  <c r="G51" i="8"/>
  <c r="E28" i="9"/>
  <c r="D27" i="9"/>
  <c r="H56" i="10" l="1" a="1"/>
  <c r="H56" i="10" s="1"/>
  <c r="F89" i="10"/>
  <c r="E89" i="10"/>
  <c r="F90" i="10"/>
  <c r="E90" i="10"/>
  <c r="G91" i="10"/>
  <c r="F92" i="10"/>
  <c r="D91" i="10"/>
  <c r="G90" i="10"/>
  <c r="D92" i="10"/>
  <c r="E91" i="10"/>
  <c r="D90" i="10"/>
  <c r="E92" i="10"/>
  <c r="G92" i="10"/>
  <c r="G89" i="10"/>
  <c r="F91" i="10"/>
  <c r="D89" i="10"/>
  <c r="D81" i="8" a="1"/>
  <c r="H43" i="8" a="1"/>
  <c r="H43" i="8" s="1"/>
  <c r="D55" i="8" a="1"/>
  <c r="D55" i="8" s="1"/>
  <c r="N79" i="8"/>
  <c r="N77" i="8"/>
  <c r="N78" i="8"/>
  <c r="K50" i="8" a="1"/>
  <c r="K53" i="8" s="1"/>
  <c r="I23" i="9"/>
  <c r="E25" i="9" s="1"/>
  <c r="I22" i="9"/>
  <c r="D25" i="9" s="1"/>
  <c r="D81" i="8" l="1"/>
  <c r="G81" i="8"/>
  <c r="E81" i="8"/>
  <c r="F81" i="8"/>
  <c r="K52" i="8"/>
  <c r="K51" i="8"/>
  <c r="K50" i="8"/>
  <c r="G34" i="9" a="1"/>
  <c r="G34" i="9" s="1"/>
  <c r="D96" i="10" l="1" a="1"/>
  <c r="E98" i="10" s="1"/>
  <c r="D69" i="8" a="1"/>
  <c r="D69" i="8" s="1"/>
  <c r="J114" i="7" a="1"/>
  <c r="K115" i="7" s="1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E60" i="7"/>
  <c r="F97" i="10" l="1"/>
  <c r="G96" i="10"/>
  <c r="F99" i="10"/>
  <c r="G97" i="10"/>
  <c r="G99" i="10"/>
  <c r="E97" i="10"/>
  <c r="E99" i="10"/>
  <c r="D98" i="10"/>
  <c r="D97" i="10"/>
  <c r="E96" i="10"/>
  <c r="G98" i="10"/>
  <c r="F96" i="10"/>
  <c r="F98" i="10"/>
  <c r="D96" i="10"/>
  <c r="D99" i="10"/>
  <c r="E69" i="8"/>
  <c r="D70" i="8"/>
  <c r="E71" i="8"/>
  <c r="G71" i="8"/>
  <c r="F72" i="8"/>
  <c r="E70" i="8"/>
  <c r="D71" i="8"/>
  <c r="F69" i="8"/>
  <c r="G72" i="8"/>
  <c r="F71" i="8"/>
  <c r="F70" i="8"/>
  <c r="D72" i="8"/>
  <c r="G69" i="8"/>
  <c r="G70" i="8"/>
  <c r="E72" i="8"/>
  <c r="J131" i="7"/>
  <c r="J129" i="7"/>
  <c r="J127" i="7"/>
  <c r="J125" i="7"/>
  <c r="J123" i="7"/>
  <c r="J121" i="7"/>
  <c r="J119" i="7"/>
  <c r="J117" i="7"/>
  <c r="J115" i="7"/>
  <c r="K130" i="7"/>
  <c r="K128" i="7"/>
  <c r="K126" i="7"/>
  <c r="K124" i="7"/>
  <c r="K122" i="7"/>
  <c r="K120" i="7"/>
  <c r="K118" i="7"/>
  <c r="K116" i="7"/>
  <c r="K114" i="7"/>
  <c r="J130" i="7"/>
  <c r="J128" i="7"/>
  <c r="J126" i="7"/>
  <c r="J124" i="7"/>
  <c r="J122" i="7"/>
  <c r="J120" i="7"/>
  <c r="J118" i="7"/>
  <c r="J116" i="7"/>
  <c r="J114" i="7"/>
  <c r="K131" i="7"/>
  <c r="K129" i="7"/>
  <c r="K127" i="7"/>
  <c r="K125" i="7"/>
  <c r="K123" i="7"/>
  <c r="K121" i="7"/>
  <c r="K119" i="7"/>
  <c r="K117" i="7"/>
  <c r="S98" i="10" l="1"/>
  <c r="S99" i="10"/>
  <c r="S96" i="10"/>
  <c r="S97" i="10"/>
  <c r="D76" i="8" a="1"/>
  <c r="D76" i="8" s="1"/>
  <c r="P114" i="7" a="1"/>
  <c r="P115" i="7" s="1"/>
  <c r="P121" i="7"/>
  <c r="P116" i="7"/>
  <c r="P122" i="7"/>
  <c r="P119" i="7"/>
  <c r="P118" i="7"/>
  <c r="L131" i="7"/>
  <c r="L130" i="7"/>
  <c r="L129" i="7"/>
  <c r="L128" i="7"/>
  <c r="L127" i="7"/>
  <c r="L126" i="7"/>
  <c r="L125" i="7"/>
  <c r="L124" i="7"/>
  <c r="L123" i="7"/>
  <c r="L122" i="7"/>
  <c r="L121" i="7"/>
  <c r="L120" i="7"/>
  <c r="L119" i="7"/>
  <c r="L118" i="7"/>
  <c r="L117" i="7"/>
  <c r="L116" i="7"/>
  <c r="L115" i="7"/>
  <c r="L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14" i="7"/>
  <c r="N101" i="7" a="1"/>
  <c r="N101" i="7" s="1"/>
  <c r="E92" i="7" a="1"/>
  <c r="E92" i="7" s="1"/>
  <c r="O114" i="7" a="1"/>
  <c r="O116" i="7" s="1"/>
  <c r="AB29" i="7" a="1"/>
  <c r="AB37" i="7" s="1"/>
  <c r="AA38" i="7" a="1"/>
  <c r="AA38" i="7" s="1"/>
  <c r="AB38" i="7" a="1"/>
  <c r="AB38" i="7" s="1"/>
  <c r="AA29" i="7" a="1"/>
  <c r="AA29" i="7" s="1"/>
  <c r="E38" i="7" a="1"/>
  <c r="M46" i="7" s="1"/>
  <c r="N29" i="7" a="1"/>
  <c r="N29" i="7" s="1"/>
  <c r="N38" i="7" a="1"/>
  <c r="Q38" i="7" s="1"/>
  <c r="E29" i="7" a="1"/>
  <c r="E29" i="7" s="1"/>
  <c r="D104" i="10" l="1" a="1"/>
  <c r="F104" i="10" s="1"/>
  <c r="R104" i="10" s="1"/>
  <c r="P120" i="7"/>
  <c r="P117" i="7"/>
  <c r="P114" i="7"/>
  <c r="D79" i="8"/>
  <c r="E77" i="8"/>
  <c r="F77" i="8"/>
  <c r="F79" i="8"/>
  <c r="G76" i="8"/>
  <c r="G77" i="8"/>
  <c r="G78" i="8"/>
  <c r="E76" i="8"/>
  <c r="E78" i="8"/>
  <c r="E79" i="8"/>
  <c r="F76" i="8"/>
  <c r="F78" i="8"/>
  <c r="G79" i="8"/>
  <c r="D77" i="8"/>
  <c r="D78" i="8"/>
  <c r="F145" i="7" a="1"/>
  <c r="F145" i="7" s="1"/>
  <c r="O122" i="7"/>
  <c r="O118" i="7"/>
  <c r="E136" i="7" a="1"/>
  <c r="E136" i="7" s="1"/>
  <c r="O117" i="7"/>
  <c r="E140" i="7" a="1"/>
  <c r="U109" i="7"/>
  <c r="Q109" i="7"/>
  <c r="V108" i="7"/>
  <c r="R108" i="7"/>
  <c r="N108" i="7"/>
  <c r="S107" i="7"/>
  <c r="O107" i="7"/>
  <c r="T106" i="7"/>
  <c r="P106" i="7"/>
  <c r="U105" i="7"/>
  <c r="Q105" i="7"/>
  <c r="V104" i="7"/>
  <c r="R104" i="7"/>
  <c r="N104" i="7"/>
  <c r="S103" i="7"/>
  <c r="O103" i="7"/>
  <c r="T102" i="7"/>
  <c r="P102" i="7"/>
  <c r="U101" i="7"/>
  <c r="Q101" i="7"/>
  <c r="T109" i="7"/>
  <c r="P109" i="7"/>
  <c r="U108" i="7"/>
  <c r="Q108" i="7"/>
  <c r="V107" i="7"/>
  <c r="R107" i="7"/>
  <c r="N107" i="7"/>
  <c r="S106" i="7"/>
  <c r="O106" i="7"/>
  <c r="T105" i="7"/>
  <c r="P105" i="7"/>
  <c r="U104" i="7"/>
  <c r="Q104" i="7"/>
  <c r="V103" i="7"/>
  <c r="R103" i="7"/>
  <c r="N103" i="7"/>
  <c r="S102" i="7"/>
  <c r="O102" i="7"/>
  <c r="T101" i="7"/>
  <c r="P101" i="7"/>
  <c r="S109" i="7"/>
  <c r="O109" i="7"/>
  <c r="T108" i="7"/>
  <c r="P108" i="7"/>
  <c r="U107" i="7"/>
  <c r="Q107" i="7"/>
  <c r="V106" i="7"/>
  <c r="R106" i="7"/>
  <c r="N106" i="7"/>
  <c r="S105" i="7"/>
  <c r="O105" i="7"/>
  <c r="T104" i="7"/>
  <c r="P104" i="7"/>
  <c r="U103" i="7"/>
  <c r="Q103" i="7"/>
  <c r="V102" i="7"/>
  <c r="R102" i="7"/>
  <c r="N102" i="7"/>
  <c r="S101" i="7"/>
  <c r="O101" i="7"/>
  <c r="V109" i="7"/>
  <c r="R109" i="7"/>
  <c r="N109" i="7"/>
  <c r="S108" i="7"/>
  <c r="O108" i="7"/>
  <c r="T107" i="7"/>
  <c r="P107" i="7"/>
  <c r="U106" i="7"/>
  <c r="Q106" i="7"/>
  <c r="V105" i="7"/>
  <c r="R105" i="7"/>
  <c r="N105" i="7"/>
  <c r="S104" i="7"/>
  <c r="O104" i="7"/>
  <c r="T103" i="7"/>
  <c r="P103" i="7"/>
  <c r="U102" i="7"/>
  <c r="Q102" i="7"/>
  <c r="V101" i="7"/>
  <c r="R101" i="7"/>
  <c r="L100" i="7"/>
  <c r="M99" i="7"/>
  <c r="E99" i="7"/>
  <c r="F98" i="7"/>
  <c r="G97" i="7"/>
  <c r="H96" i="7"/>
  <c r="I95" i="7"/>
  <c r="J94" i="7"/>
  <c r="K93" i="7"/>
  <c r="H92" i="7"/>
  <c r="G100" i="7"/>
  <c r="H99" i="7"/>
  <c r="I98" i="7"/>
  <c r="J97" i="7"/>
  <c r="F97" i="7"/>
  <c r="G96" i="7"/>
  <c r="H95" i="7"/>
  <c r="I94" i="7"/>
  <c r="J93" i="7"/>
  <c r="K92" i="7"/>
  <c r="J100" i="7"/>
  <c r="F100" i="7"/>
  <c r="K99" i="7"/>
  <c r="G99" i="7"/>
  <c r="L98" i="7"/>
  <c r="H98" i="7"/>
  <c r="M97" i="7"/>
  <c r="I97" i="7"/>
  <c r="E97" i="7"/>
  <c r="J96" i="7"/>
  <c r="F96" i="7"/>
  <c r="K95" i="7"/>
  <c r="G95" i="7"/>
  <c r="L94" i="7"/>
  <c r="H94" i="7"/>
  <c r="M93" i="7"/>
  <c r="I93" i="7"/>
  <c r="E93" i="7"/>
  <c r="J92" i="7"/>
  <c r="F92" i="7"/>
  <c r="H100" i="7"/>
  <c r="I99" i="7"/>
  <c r="J98" i="7"/>
  <c r="K97" i="7"/>
  <c r="L96" i="7"/>
  <c r="M95" i="7"/>
  <c r="E95" i="7"/>
  <c r="F94" i="7"/>
  <c r="G93" i="7"/>
  <c r="L92" i="7"/>
  <c r="K100" i="7"/>
  <c r="L99" i="7"/>
  <c r="M98" i="7"/>
  <c r="E98" i="7"/>
  <c r="K96" i="7"/>
  <c r="L95" i="7"/>
  <c r="M94" i="7"/>
  <c r="E94" i="7"/>
  <c r="F93" i="7"/>
  <c r="G92" i="7"/>
  <c r="M100" i="7"/>
  <c r="I100" i="7"/>
  <c r="E100" i="7"/>
  <c r="J99" i="7"/>
  <c r="F99" i="7"/>
  <c r="K98" i="7"/>
  <c r="G98" i="7"/>
  <c r="L97" i="7"/>
  <c r="H97" i="7"/>
  <c r="M96" i="7"/>
  <c r="I96" i="7"/>
  <c r="E96" i="7"/>
  <c r="J95" i="7"/>
  <c r="F95" i="7"/>
  <c r="K94" i="7"/>
  <c r="G94" i="7"/>
  <c r="L93" i="7"/>
  <c r="H93" i="7"/>
  <c r="M92" i="7"/>
  <c r="I92" i="7"/>
  <c r="O121" i="7"/>
  <c r="O115" i="7"/>
  <c r="O119" i="7"/>
  <c r="O114" i="7"/>
  <c r="O120" i="7"/>
  <c r="AB30" i="7"/>
  <c r="AB31" i="7"/>
  <c r="AB34" i="7"/>
  <c r="AB35" i="7"/>
  <c r="AB32" i="7"/>
  <c r="AB36" i="7"/>
  <c r="AB29" i="7"/>
  <c r="AB33" i="7"/>
  <c r="AA44" i="7"/>
  <c r="AA43" i="7"/>
  <c r="AA39" i="7"/>
  <c r="AA45" i="7"/>
  <c r="AA41" i="7"/>
  <c r="AA40" i="7"/>
  <c r="AA46" i="7"/>
  <c r="AA42" i="7"/>
  <c r="AB41" i="7"/>
  <c r="AB44" i="7"/>
  <c r="AB39" i="7"/>
  <c r="AB45" i="7"/>
  <c r="AB40" i="7"/>
  <c r="AB43" i="7"/>
  <c r="AB46" i="7"/>
  <c r="AB42" i="7"/>
  <c r="AA36" i="7"/>
  <c r="AA32" i="7"/>
  <c r="AA35" i="7"/>
  <c r="AA31" i="7"/>
  <c r="AA34" i="7"/>
  <c r="AA30" i="7"/>
  <c r="AA37" i="7"/>
  <c r="AA33" i="7"/>
  <c r="G38" i="7"/>
  <c r="J39" i="7"/>
  <c r="M40" i="7"/>
  <c r="G42" i="7"/>
  <c r="K42" i="7"/>
  <c r="E44" i="7"/>
  <c r="I44" i="7"/>
  <c r="H45" i="7"/>
  <c r="L45" i="7"/>
  <c r="G46" i="7"/>
  <c r="F38" i="7"/>
  <c r="J38" i="7"/>
  <c r="E39" i="7"/>
  <c r="I39" i="7"/>
  <c r="M39" i="7"/>
  <c r="H40" i="7"/>
  <c r="L40" i="7"/>
  <c r="G41" i="7"/>
  <c r="K41" i="7"/>
  <c r="F42" i="7"/>
  <c r="J42" i="7"/>
  <c r="E43" i="7"/>
  <c r="I43" i="7"/>
  <c r="M43" i="7"/>
  <c r="H44" i="7"/>
  <c r="L44" i="7"/>
  <c r="G45" i="7"/>
  <c r="K45" i="7"/>
  <c r="F46" i="7"/>
  <c r="J46" i="7"/>
  <c r="K38" i="7"/>
  <c r="E40" i="7"/>
  <c r="L41" i="7"/>
  <c r="F43" i="7"/>
  <c r="M44" i="7"/>
  <c r="K46" i="7"/>
  <c r="F39" i="7"/>
  <c r="I40" i="7"/>
  <c r="H41" i="7"/>
  <c r="J43" i="7"/>
  <c r="J44" i="7"/>
  <c r="H38" i="7"/>
  <c r="L38" i="7"/>
  <c r="G39" i="7"/>
  <c r="K39" i="7"/>
  <c r="F40" i="7"/>
  <c r="J40" i="7"/>
  <c r="E41" i="7"/>
  <c r="I41" i="7"/>
  <c r="M41" i="7"/>
  <c r="H42" i="7"/>
  <c r="L42" i="7"/>
  <c r="G43" i="7"/>
  <c r="K43" i="7"/>
  <c r="F44" i="7"/>
  <c r="E45" i="7"/>
  <c r="I45" i="7"/>
  <c r="M45" i="7"/>
  <c r="H46" i="7"/>
  <c r="L46" i="7"/>
  <c r="E38" i="7"/>
  <c r="I38" i="7"/>
  <c r="M38" i="7"/>
  <c r="H39" i="7"/>
  <c r="L39" i="7"/>
  <c r="G40" i="7"/>
  <c r="K40" i="7"/>
  <c r="F41" i="7"/>
  <c r="J41" i="7"/>
  <c r="E42" i="7"/>
  <c r="I42" i="7"/>
  <c r="M42" i="7"/>
  <c r="H43" i="7"/>
  <c r="L43" i="7"/>
  <c r="G44" i="7"/>
  <c r="K44" i="7"/>
  <c r="F45" i="7"/>
  <c r="J45" i="7"/>
  <c r="E46" i="7"/>
  <c r="I46" i="7"/>
  <c r="Q37" i="7"/>
  <c r="R36" i="7"/>
  <c r="S35" i="7"/>
  <c r="T34" i="7"/>
  <c r="U33" i="7"/>
  <c r="V32" i="7"/>
  <c r="N32" i="7"/>
  <c r="O31" i="7"/>
  <c r="P30" i="7"/>
  <c r="U29" i="7"/>
  <c r="P37" i="7"/>
  <c r="Q36" i="7"/>
  <c r="R35" i="7"/>
  <c r="S34" i="7"/>
  <c r="T33" i="7"/>
  <c r="U32" i="7"/>
  <c r="V31" i="7"/>
  <c r="S30" i="7"/>
  <c r="P29" i="7"/>
  <c r="S37" i="7"/>
  <c r="T36" i="7"/>
  <c r="U35" i="7"/>
  <c r="V34" i="7"/>
  <c r="N34" i="7"/>
  <c r="O33" i="7"/>
  <c r="P32" i="7"/>
  <c r="Q31" i="7"/>
  <c r="R30" i="7"/>
  <c r="S29" i="7"/>
  <c r="O29" i="7"/>
  <c r="U37" i="7"/>
  <c r="V36" i="7"/>
  <c r="N36" i="7"/>
  <c r="O35" i="7"/>
  <c r="P34" i="7"/>
  <c r="Q33" i="7"/>
  <c r="R32" i="7"/>
  <c r="S31" i="7"/>
  <c r="T30" i="7"/>
  <c r="Q29" i="7"/>
  <c r="T37" i="7"/>
  <c r="U36" i="7"/>
  <c r="V35" i="7"/>
  <c r="N35" i="7"/>
  <c r="O34" i="7"/>
  <c r="P33" i="7"/>
  <c r="Q32" i="7"/>
  <c r="R31" i="7"/>
  <c r="N31" i="7"/>
  <c r="O30" i="7"/>
  <c r="T29" i="7"/>
  <c r="O37" i="7"/>
  <c r="P36" i="7"/>
  <c r="Q35" i="7"/>
  <c r="R34" i="7"/>
  <c r="S33" i="7"/>
  <c r="T32" i="7"/>
  <c r="U31" i="7"/>
  <c r="V30" i="7"/>
  <c r="N30" i="7"/>
  <c r="V37" i="7"/>
  <c r="R37" i="7"/>
  <c r="N37" i="7"/>
  <c r="S36" i="7"/>
  <c r="O36" i="7"/>
  <c r="T35" i="7"/>
  <c r="P35" i="7"/>
  <c r="U34" i="7"/>
  <c r="Q34" i="7"/>
  <c r="V33" i="7"/>
  <c r="R33" i="7"/>
  <c r="N33" i="7"/>
  <c r="S32" i="7"/>
  <c r="O32" i="7"/>
  <c r="T31" i="7"/>
  <c r="P31" i="7"/>
  <c r="U30" i="7"/>
  <c r="Q30" i="7"/>
  <c r="V29" i="7"/>
  <c r="R29" i="7"/>
  <c r="T46" i="7"/>
  <c r="P46" i="7"/>
  <c r="U45" i="7"/>
  <c r="Q45" i="7"/>
  <c r="V44" i="7"/>
  <c r="R44" i="7"/>
  <c r="N44" i="7"/>
  <c r="S43" i="7"/>
  <c r="O43" i="7"/>
  <c r="T42" i="7"/>
  <c r="P42" i="7"/>
  <c r="U41" i="7"/>
  <c r="Q41" i="7"/>
  <c r="V40" i="7"/>
  <c r="R40" i="7"/>
  <c r="N40" i="7"/>
  <c r="S39" i="7"/>
  <c r="O39" i="7"/>
  <c r="T38" i="7"/>
  <c r="P38" i="7"/>
  <c r="S46" i="7"/>
  <c r="O46" i="7"/>
  <c r="T45" i="7"/>
  <c r="P45" i="7"/>
  <c r="U44" i="7"/>
  <c r="Q44" i="7"/>
  <c r="V43" i="7"/>
  <c r="R43" i="7"/>
  <c r="N43" i="7"/>
  <c r="S42" i="7"/>
  <c r="O42" i="7"/>
  <c r="T41" i="7"/>
  <c r="P41" i="7"/>
  <c r="U40" i="7"/>
  <c r="Q40" i="7"/>
  <c r="V39" i="7"/>
  <c r="R39" i="7"/>
  <c r="N39" i="7"/>
  <c r="S38" i="7"/>
  <c r="O38" i="7"/>
  <c r="V46" i="7"/>
  <c r="R46" i="7"/>
  <c r="N46" i="7"/>
  <c r="S45" i="7"/>
  <c r="O45" i="7"/>
  <c r="T44" i="7"/>
  <c r="P44" i="7"/>
  <c r="U43" i="7"/>
  <c r="Q43" i="7"/>
  <c r="V42" i="7"/>
  <c r="R42" i="7"/>
  <c r="N42" i="7"/>
  <c r="S41" i="7"/>
  <c r="O41" i="7"/>
  <c r="T40" i="7"/>
  <c r="P40" i="7"/>
  <c r="U39" i="7"/>
  <c r="Q39" i="7"/>
  <c r="V38" i="7"/>
  <c r="R38" i="7"/>
  <c r="N38" i="7"/>
  <c r="U46" i="7"/>
  <c r="Q46" i="7"/>
  <c r="V45" i="7"/>
  <c r="R45" i="7"/>
  <c r="N45" i="7"/>
  <c r="S44" i="7"/>
  <c r="O44" i="7"/>
  <c r="T43" i="7"/>
  <c r="P43" i="7"/>
  <c r="U42" i="7"/>
  <c r="Q42" i="7"/>
  <c r="V41" i="7"/>
  <c r="R41" i="7"/>
  <c r="N41" i="7"/>
  <c r="S40" i="7"/>
  <c r="O40" i="7"/>
  <c r="T39" i="7"/>
  <c r="P39" i="7"/>
  <c r="U38" i="7"/>
  <c r="F37" i="7"/>
  <c r="L37" i="7"/>
  <c r="H37" i="7"/>
  <c r="M36" i="7"/>
  <c r="I36" i="7"/>
  <c r="E36" i="7"/>
  <c r="J35" i="7"/>
  <c r="F35" i="7"/>
  <c r="K34" i="7"/>
  <c r="G34" i="7"/>
  <c r="L33" i="7"/>
  <c r="H33" i="7"/>
  <c r="M32" i="7"/>
  <c r="I32" i="7"/>
  <c r="E32" i="7"/>
  <c r="J31" i="7"/>
  <c r="F31" i="7"/>
  <c r="K30" i="7"/>
  <c r="G30" i="7"/>
  <c r="L29" i="7"/>
  <c r="H29" i="7"/>
  <c r="K37" i="7"/>
  <c r="G37" i="7"/>
  <c r="L36" i="7"/>
  <c r="H36" i="7"/>
  <c r="M35" i="7"/>
  <c r="I35" i="7"/>
  <c r="E35" i="7"/>
  <c r="J34" i="7"/>
  <c r="F34" i="7"/>
  <c r="K33" i="7"/>
  <c r="G33" i="7"/>
  <c r="L32" i="7"/>
  <c r="H32" i="7"/>
  <c r="M31" i="7"/>
  <c r="I31" i="7"/>
  <c r="E31" i="7"/>
  <c r="J30" i="7"/>
  <c r="F30" i="7"/>
  <c r="K29" i="7"/>
  <c r="G29" i="7"/>
  <c r="F29" i="7"/>
  <c r="J37" i="7"/>
  <c r="K36" i="7"/>
  <c r="G36" i="7"/>
  <c r="L35" i="7"/>
  <c r="H35" i="7"/>
  <c r="M34" i="7"/>
  <c r="I34" i="7"/>
  <c r="E34" i="7"/>
  <c r="J33" i="7"/>
  <c r="F33" i="7"/>
  <c r="K32" i="7"/>
  <c r="G32" i="7"/>
  <c r="L31" i="7"/>
  <c r="H31" i="7"/>
  <c r="M30" i="7"/>
  <c r="I30" i="7"/>
  <c r="E30" i="7"/>
  <c r="J29" i="7"/>
  <c r="M37" i="7"/>
  <c r="I37" i="7"/>
  <c r="E37" i="7"/>
  <c r="J36" i="7"/>
  <c r="F36" i="7"/>
  <c r="K35" i="7"/>
  <c r="G35" i="7"/>
  <c r="L34" i="7"/>
  <c r="H34" i="7"/>
  <c r="M33" i="7"/>
  <c r="I33" i="7"/>
  <c r="E33" i="7"/>
  <c r="J32" i="7"/>
  <c r="F32" i="7"/>
  <c r="K31" i="7"/>
  <c r="G31" i="7"/>
  <c r="L30" i="7"/>
  <c r="H30" i="7"/>
  <c r="M29" i="7"/>
  <c r="I29" i="7"/>
  <c r="D106" i="10" l="1"/>
  <c r="P106" i="10" s="1"/>
  <c r="F107" i="10"/>
  <c r="R107" i="10" s="1"/>
  <c r="D107" i="10"/>
  <c r="P107" i="10" s="1"/>
  <c r="F106" i="10"/>
  <c r="R106" i="10" s="1"/>
  <c r="G104" i="10"/>
  <c r="S104" i="10" s="1"/>
  <c r="E105" i="10"/>
  <c r="Q105" i="10" s="1"/>
  <c r="G105" i="10"/>
  <c r="S105" i="10" s="1"/>
  <c r="E104" i="10"/>
  <c r="Q104" i="10" s="1"/>
  <c r="G106" i="10"/>
  <c r="S106" i="10" s="1"/>
  <c r="E107" i="10"/>
  <c r="Q107" i="10" s="1"/>
  <c r="D104" i="10"/>
  <c r="P104" i="10" s="1"/>
  <c r="G107" i="10"/>
  <c r="S107" i="10" s="1"/>
  <c r="E106" i="10"/>
  <c r="Q106" i="10" s="1"/>
  <c r="F105" i="10"/>
  <c r="R105" i="10" s="1"/>
  <c r="D105" i="10"/>
  <c r="P105" i="10" s="1"/>
  <c r="I137" i="7"/>
  <c r="M138" i="7"/>
  <c r="P136" i="7"/>
  <c r="R137" i="7"/>
  <c r="N136" i="7"/>
  <c r="Q136" i="7"/>
  <c r="J138" i="7"/>
  <c r="U136" i="7"/>
  <c r="Q138" i="7"/>
  <c r="F137" i="7"/>
  <c r="R136" i="7"/>
  <c r="N138" i="7"/>
  <c r="M137" i="7"/>
  <c r="H138" i="7"/>
  <c r="O137" i="7"/>
  <c r="Q137" i="7"/>
  <c r="L138" i="7"/>
  <c r="L137" i="7"/>
  <c r="G136" i="7"/>
  <c r="S138" i="7"/>
  <c r="S137" i="7"/>
  <c r="G138" i="7"/>
  <c r="T138" i="7"/>
  <c r="P137" i="7"/>
  <c r="K136" i="7"/>
  <c r="L136" i="7"/>
  <c r="I136" i="7"/>
  <c r="G137" i="7"/>
  <c r="E138" i="7"/>
  <c r="U138" i="7"/>
  <c r="O138" i="7"/>
  <c r="N137" i="7"/>
  <c r="F136" i="7"/>
  <c r="V136" i="7"/>
  <c r="T137" i="7"/>
  <c r="R138" i="7"/>
  <c r="O136" i="7"/>
  <c r="U137" i="7"/>
  <c r="T136" i="7"/>
  <c r="P138" i="7"/>
  <c r="M136" i="7"/>
  <c r="K137" i="7"/>
  <c r="I138" i="7"/>
  <c r="S136" i="7"/>
  <c r="H136" i="7"/>
  <c r="V137" i="7"/>
  <c r="J136" i="7"/>
  <c r="H137" i="7"/>
  <c r="F138" i="7"/>
  <c r="V138" i="7"/>
  <c r="E137" i="7"/>
  <c r="K138" i="7"/>
  <c r="J137" i="7"/>
  <c r="H140" i="7"/>
  <c r="L140" i="7"/>
  <c r="P140" i="7"/>
  <c r="T140" i="7"/>
  <c r="G140" i="7"/>
  <c r="K140" i="7"/>
  <c r="O140" i="7"/>
  <c r="S140" i="7"/>
  <c r="E140" i="7"/>
  <c r="I140" i="7"/>
  <c r="M140" i="7"/>
  <c r="Q140" i="7"/>
  <c r="U140" i="7"/>
  <c r="F140" i="7"/>
  <c r="J140" i="7"/>
  <c r="N140" i="7"/>
  <c r="R140" i="7"/>
  <c r="V140" i="7"/>
</calcChain>
</file>

<file path=xl/sharedStrings.xml><?xml version="1.0" encoding="utf-8"?>
<sst xmlns="http://schemas.openxmlformats.org/spreadsheetml/2006/main" count="978" uniqueCount="147">
  <si>
    <t>y</t>
  </si>
  <si>
    <t>A</t>
  </si>
  <si>
    <t>F</t>
  </si>
  <si>
    <t>h/€</t>
  </si>
  <si>
    <t>I</t>
  </si>
  <si>
    <t>f</t>
  </si>
  <si>
    <t>Z</t>
  </si>
  <si>
    <t>objective function</t>
  </si>
  <si>
    <t>PROBLEM DEFINITION</t>
  </si>
  <si>
    <t>x</t>
  </si>
  <si>
    <t>EXOGENOUS PARAMETERS</t>
  </si>
  <si>
    <t>AtB</t>
  </si>
  <si>
    <t>C.1</t>
  </si>
  <si>
    <t>C.2</t>
  </si>
  <si>
    <t>D.1</t>
  </si>
  <si>
    <t>D.2</t>
  </si>
  <si>
    <t>E.1</t>
  </si>
  <si>
    <t>E.2</t>
  </si>
  <si>
    <t>O</t>
  </si>
  <si>
    <t>Europe</t>
  </si>
  <si>
    <t>RoW</t>
  </si>
  <si>
    <t>Agriculture, hunting and forestry</t>
  </si>
  <si>
    <t>Extraction of primary energy</t>
  </si>
  <si>
    <t>Extraction nec</t>
  </si>
  <si>
    <t xml:space="preserve">Petroleum refining </t>
  </si>
  <si>
    <t xml:space="preserve">Manufacturing </t>
  </si>
  <si>
    <t>Production of electricity</t>
  </si>
  <si>
    <t>Manufacture and distribution of gas</t>
  </si>
  <si>
    <t>Transport</t>
  </si>
  <si>
    <t>Services</t>
  </si>
  <si>
    <t>v.1</t>
  </si>
  <si>
    <t>v.2</t>
  </si>
  <si>
    <t>v.3</t>
  </si>
  <si>
    <t>b.3.1</t>
  </si>
  <si>
    <t>Employment (1000p/M€)</t>
  </si>
  <si>
    <t>Factor endowments</t>
  </si>
  <si>
    <t>Employment (Mhr/M€)</t>
  </si>
  <si>
    <t>Factor use</t>
  </si>
  <si>
    <t>Technical coefficients</t>
  </si>
  <si>
    <t>Final demand</t>
  </si>
  <si>
    <t>value added</t>
  </si>
  <si>
    <t>environment</t>
  </si>
  <si>
    <t>Value Added</t>
  </si>
  <si>
    <t>A_tot</t>
  </si>
  <si>
    <t>Y</t>
  </si>
  <si>
    <t>Y_tot</t>
  </si>
  <si>
    <t>INITIAL DATA</t>
  </si>
  <si>
    <t>x_tot</t>
  </si>
  <si>
    <t>tot</t>
  </si>
  <si>
    <t>Employment (1000p)</t>
  </si>
  <si>
    <t>Employment (Mhr)</t>
  </si>
  <si>
    <t>Energy Inputs from Nature: Total (TJ/M€)</t>
  </si>
  <si>
    <t>Energy Inputs from Nature: Total (TJ)</t>
  </si>
  <si>
    <t>pi</t>
  </si>
  <si>
    <t>Z = pi' * F * x_tot</t>
  </si>
  <si>
    <t>subject to</t>
  </si>
  <si>
    <t>const 1</t>
  </si>
  <si>
    <t>sum(Y11+Y21) &gt;= Y1</t>
  </si>
  <si>
    <t>sum(Y21+Y22) &gt;= Y2</t>
  </si>
  <si>
    <t>const 2</t>
  </si>
  <si>
    <t>const 3</t>
  </si>
  <si>
    <t>sum(A11+A21) &gt;= A1</t>
  </si>
  <si>
    <t>sum(A21+A22) &gt;= A2</t>
  </si>
  <si>
    <t>const 4</t>
  </si>
  <si>
    <t>const 5</t>
  </si>
  <si>
    <t>(x11,x21) &gt;= 0</t>
  </si>
  <si>
    <t>(x21,x22) &gt;= 0</t>
  </si>
  <si>
    <t>F*x &lt;= f</t>
  </si>
  <si>
    <t>v*x &lt;= V</t>
  </si>
  <si>
    <t>r*x &lt;= R</t>
  </si>
  <si>
    <t>const 6</t>
  </si>
  <si>
    <t>const 7</t>
  </si>
  <si>
    <t>const 8</t>
  </si>
  <si>
    <t>PROBLEM SOLUTION</t>
  </si>
  <si>
    <t>total technical coefficients</t>
  </si>
  <si>
    <t>total final demand</t>
  </si>
  <si>
    <t>Factor use coefficients</t>
  </si>
  <si>
    <t>multiplier</t>
  </si>
  <si>
    <t>a</t>
  </si>
  <si>
    <t>b</t>
  </si>
  <si>
    <t>hh</t>
  </si>
  <si>
    <t>A_tot (€/€)</t>
  </si>
  <si>
    <t>ENDOGENOUS PARAMETERS</t>
  </si>
  <si>
    <t>y_tot</t>
  </si>
  <si>
    <t>labor(h)</t>
  </si>
  <si>
    <t>labor (€/h)</t>
  </si>
  <si>
    <t>PROBLEM SETUP</t>
  </si>
  <si>
    <t>Y_tot (€)</t>
  </si>
  <si>
    <t>V</t>
  </si>
  <si>
    <t>MRIO DATABASE</t>
  </si>
  <si>
    <t>y_tot,res</t>
  </si>
  <si>
    <t>E</t>
  </si>
  <si>
    <t>E_ex</t>
  </si>
  <si>
    <t>E_im</t>
  </si>
  <si>
    <t>x_net</t>
  </si>
  <si>
    <t>y_tot (€)</t>
  </si>
  <si>
    <t>F*x_net</t>
  </si>
  <si>
    <t>PRIMAL PROBLEM</t>
  </si>
  <si>
    <t>s.t.</t>
  </si>
  <si>
    <t>#1</t>
  </si>
  <si>
    <t>#2</t>
  </si>
  <si>
    <t>#3</t>
  </si>
  <si>
    <t>#4</t>
  </si>
  <si>
    <t>(I-A_tot)*x_net + (E_im - E_ex) &gt;= y_tot</t>
  </si>
  <si>
    <t>F*x_net &lt;= f</t>
  </si>
  <si>
    <t>x_net &gt;= 0</t>
  </si>
  <si>
    <t>E &gt;= 0</t>
  </si>
  <si>
    <t>S</t>
  </si>
  <si>
    <t>EXOGENOUS PARAMETERS (wtm input)</t>
  </si>
  <si>
    <t>DERIVATION OF NEW MRIO TABLES</t>
  </si>
  <si>
    <t>EU</t>
  </si>
  <si>
    <t>ASIA</t>
  </si>
  <si>
    <t>AMERICA</t>
  </si>
  <si>
    <t>AFRICA</t>
  </si>
  <si>
    <t>c</t>
  </si>
  <si>
    <t>d</t>
  </si>
  <si>
    <t>X'</t>
  </si>
  <si>
    <t>M€</t>
  </si>
  <si>
    <t>M€/M€</t>
  </si>
  <si>
    <t>Z = F * x_tot</t>
  </si>
  <si>
    <t>S_diag</t>
  </si>
  <si>
    <t>S_extradiag</t>
  </si>
  <si>
    <t>km2</t>
  </si>
  <si>
    <t>land use</t>
  </si>
  <si>
    <t>energy extraction</t>
  </si>
  <si>
    <t>Mm3</t>
  </si>
  <si>
    <t>water extraction</t>
  </si>
  <si>
    <t>righe divise per paese per industria</t>
  </si>
  <si>
    <t>colonne divise solo per paese</t>
  </si>
  <si>
    <t>ktoe</t>
  </si>
  <si>
    <t>F_hh</t>
  </si>
  <si>
    <t>F_int+hh</t>
  </si>
  <si>
    <t>f (int)</t>
  </si>
  <si>
    <t>X</t>
  </si>
  <si>
    <t>v</t>
  </si>
  <si>
    <t>x'</t>
  </si>
  <si>
    <t>A_mod</t>
  </si>
  <si>
    <t>Y_mod</t>
  </si>
  <si>
    <t>X_net</t>
  </si>
  <si>
    <t>BASE</t>
  </si>
  <si>
    <t>IOA</t>
  </si>
  <si>
    <t>WTM (IOA)</t>
  </si>
  <si>
    <t>WTM (OPT)</t>
  </si>
  <si>
    <t>Y_tot,res</t>
  </si>
  <si>
    <t>min(Z)</t>
  </si>
  <si>
    <t>?</t>
  </si>
  <si>
    <t>(I-A_tot)*x + (E_im - E_ex) &gt;= y_tot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</si>
</sst>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.00;\-0.00;\-"/>
    <numFmt numFmtId="166" formatCode="0;\-0;\-"/>
    <numFmt numFmtId="167" formatCode="0.0;\-0.0;\-"/>
    <numFmt numFmtId="168" formatCode="0.000;\-0.000;\-"/>
    <numFmt numFmtId="169" formatCode="0_ ;\-0\ 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sz val="10"/>
      <color rgb="FFFF0000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2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166" fontId="1" fillId="0" borderId="0" xfId="0" applyNumberFormat="1" applyFont="1"/>
    <xf numFmtId="0" fontId="1" fillId="2" borderId="0" xfId="0" applyFont="1" applyFill="1"/>
    <xf numFmtId="165" fontId="1" fillId="0" borderId="5" xfId="0" applyNumberFormat="1" applyFont="1" applyBorder="1"/>
    <xf numFmtId="165" fontId="1" fillId="0" borderId="6" xfId="0" applyNumberFormat="1" applyFont="1" applyBorder="1"/>
    <xf numFmtId="165" fontId="1" fillId="0" borderId="7" xfId="0" applyNumberFormat="1" applyFont="1" applyBorder="1"/>
    <xf numFmtId="165" fontId="1" fillId="0" borderId="8" xfId="0" applyNumberFormat="1" applyFont="1" applyBorder="1"/>
    <xf numFmtId="165" fontId="1" fillId="0" borderId="0" xfId="0" applyNumberFormat="1" applyFont="1" applyBorder="1"/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  <xf numFmtId="165" fontId="1" fillId="0" borderId="12" xfId="0" applyNumberFormat="1" applyFont="1" applyBorder="1"/>
    <xf numFmtId="0" fontId="1" fillId="0" borderId="0" xfId="0" applyFont="1" applyBorder="1"/>
    <xf numFmtId="1" fontId="1" fillId="0" borderId="0" xfId="0" applyNumberFormat="1" applyFont="1" applyBorder="1"/>
    <xf numFmtId="165" fontId="2" fillId="0" borderId="5" xfId="0" applyNumberFormat="1" applyFont="1" applyBorder="1"/>
    <xf numFmtId="165" fontId="2" fillId="0" borderId="6" xfId="0" applyNumberFormat="1" applyFont="1" applyBorder="1"/>
    <xf numFmtId="165" fontId="2" fillId="0" borderId="8" xfId="0" applyNumberFormat="1" applyFont="1" applyBorder="1"/>
    <xf numFmtId="165" fontId="2" fillId="0" borderId="0" xfId="0" applyNumberFormat="1" applyFont="1" applyBorder="1"/>
    <xf numFmtId="165" fontId="2" fillId="0" borderId="10" xfId="0" applyNumberFormat="1" applyFont="1" applyBorder="1"/>
    <xf numFmtId="165" fontId="2" fillId="0" borderId="11" xfId="0" applyNumberFormat="1" applyFont="1" applyBorder="1"/>
    <xf numFmtId="165" fontId="2" fillId="0" borderId="7" xfId="0" applyNumberFormat="1" applyFont="1" applyBorder="1"/>
    <xf numFmtId="165" fontId="2" fillId="0" borderId="9" xfId="0" applyNumberFormat="1" applyFont="1" applyBorder="1"/>
    <xf numFmtId="165" fontId="2" fillId="0" borderId="12" xfId="0" applyNumberFormat="1" applyFont="1" applyBorder="1"/>
    <xf numFmtId="2" fontId="1" fillId="0" borderId="0" xfId="0" applyNumberFormat="1" applyFont="1" applyAlignment="1">
      <alignment horizontal="right"/>
    </xf>
    <xf numFmtId="2" fontId="1" fillId="2" borderId="0" xfId="0" applyNumberFormat="1" applyFont="1" applyFill="1"/>
    <xf numFmtId="2" fontId="3" fillId="2" borderId="0" xfId="0" applyNumberFormat="1" applyFont="1" applyFill="1"/>
    <xf numFmtId="1" fontId="1" fillId="0" borderId="0" xfId="0" applyNumberFormat="1" applyFont="1" applyAlignment="1">
      <alignment horizontal="right"/>
    </xf>
    <xf numFmtId="1" fontId="1" fillId="0" borderId="5" xfId="0" applyNumberFormat="1" applyFont="1" applyBorder="1"/>
    <xf numFmtId="1" fontId="1" fillId="0" borderId="7" xfId="0" applyNumberFormat="1" applyFont="1" applyBorder="1"/>
    <xf numFmtId="1" fontId="1" fillId="0" borderId="8" xfId="0" applyNumberFormat="1" applyFont="1" applyBorder="1"/>
    <xf numFmtId="1" fontId="1" fillId="0" borderId="9" xfId="0" applyNumberFormat="1" applyFont="1" applyBorder="1"/>
    <xf numFmtId="1" fontId="1" fillId="0" borderId="10" xfId="0" applyNumberFormat="1" applyFont="1" applyBorder="1"/>
    <xf numFmtId="1" fontId="1" fillId="0" borderId="12" xfId="0" applyNumberFormat="1" applyFont="1" applyBorder="1"/>
    <xf numFmtId="1" fontId="1" fillId="0" borderId="6" xfId="0" applyNumberFormat="1" applyFont="1" applyBorder="1"/>
    <xf numFmtId="1" fontId="1" fillId="0" borderId="11" xfId="0" applyNumberFormat="1" applyFont="1" applyBorder="1"/>
    <xf numFmtId="11" fontId="1" fillId="0" borderId="13" xfId="0" applyNumberFormat="1" applyFont="1" applyBorder="1"/>
    <xf numFmtId="11" fontId="1" fillId="0" borderId="14" xfId="0" applyNumberFormat="1" applyFont="1" applyBorder="1"/>
    <xf numFmtId="11" fontId="1" fillId="0" borderId="15" xfId="0" applyNumberFormat="1" applyFont="1" applyBorder="1"/>
    <xf numFmtId="1" fontId="2" fillId="0" borderId="5" xfId="0" applyNumberFormat="1" applyFont="1" applyBorder="1"/>
    <xf numFmtId="1" fontId="2" fillId="0" borderId="7" xfId="0" applyNumberFormat="1" applyFont="1" applyBorder="1"/>
    <xf numFmtId="1" fontId="2" fillId="0" borderId="8" xfId="0" applyNumberFormat="1" applyFont="1" applyBorder="1"/>
    <xf numFmtId="1" fontId="2" fillId="0" borderId="9" xfId="0" applyNumberFormat="1" applyFont="1" applyBorder="1"/>
    <xf numFmtId="1" fontId="2" fillId="0" borderId="10" xfId="0" applyNumberFormat="1" applyFont="1" applyBorder="1"/>
    <xf numFmtId="1" fontId="2" fillId="0" borderId="12" xfId="0" applyNumberFormat="1" applyFont="1" applyBorder="1"/>
    <xf numFmtId="1" fontId="2" fillId="0" borderId="6" xfId="0" applyNumberFormat="1" applyFont="1" applyBorder="1"/>
    <xf numFmtId="1" fontId="2" fillId="0" borderId="0" xfId="0" applyNumberFormat="1" applyFont="1" applyBorder="1"/>
    <xf numFmtId="1" fontId="2" fillId="0" borderId="11" xfId="0" applyNumberFormat="1" applyFont="1" applyBorder="1"/>
    <xf numFmtId="11" fontId="2" fillId="0" borderId="13" xfId="0" applyNumberFormat="1" applyFont="1" applyBorder="1"/>
    <xf numFmtId="11" fontId="2" fillId="0" borderId="14" xfId="0" applyNumberFormat="1" applyFont="1" applyBorder="1"/>
    <xf numFmtId="11" fontId="2" fillId="0" borderId="15" xfId="0" applyNumberFormat="1" applyFont="1" applyBorder="1"/>
    <xf numFmtId="2" fontId="2" fillId="0" borderId="5" xfId="0" applyNumberFormat="1" applyFont="1" applyBorder="1"/>
    <xf numFmtId="2" fontId="2" fillId="0" borderId="6" xfId="0" applyNumberFormat="1" applyFont="1" applyBorder="1"/>
    <xf numFmtId="2" fontId="2" fillId="0" borderId="7" xfId="0" applyNumberFormat="1" applyFont="1" applyBorder="1"/>
    <xf numFmtId="2" fontId="2" fillId="0" borderId="8" xfId="0" applyNumberFormat="1" applyFont="1" applyBorder="1"/>
    <xf numFmtId="2" fontId="2" fillId="0" borderId="0" xfId="0" applyNumberFormat="1" applyFont="1" applyBorder="1"/>
    <xf numFmtId="2" fontId="2" fillId="0" borderId="9" xfId="0" applyNumberFormat="1" applyFont="1" applyBorder="1"/>
    <xf numFmtId="2" fontId="2" fillId="0" borderId="10" xfId="0" applyNumberFormat="1" applyFont="1" applyBorder="1"/>
    <xf numFmtId="2" fontId="2" fillId="0" borderId="11" xfId="0" applyNumberFormat="1" applyFont="1" applyBorder="1"/>
    <xf numFmtId="2" fontId="2" fillId="0" borderId="12" xfId="0" applyNumberFormat="1" applyFont="1" applyBorder="1"/>
    <xf numFmtId="2" fontId="2" fillId="0" borderId="13" xfId="0" applyNumberFormat="1" applyFont="1" applyBorder="1"/>
    <xf numFmtId="2" fontId="2" fillId="0" borderId="14" xfId="0" applyNumberFormat="1" applyFont="1" applyBorder="1"/>
    <xf numFmtId="2" fontId="2" fillId="0" borderId="15" xfId="0" applyNumberFormat="1" applyFont="1" applyBorder="1"/>
    <xf numFmtId="165" fontId="2" fillId="3" borderId="5" xfId="0" applyNumberFormat="1" applyFont="1" applyFill="1" applyBorder="1"/>
    <xf numFmtId="165" fontId="2" fillId="3" borderId="6" xfId="0" applyNumberFormat="1" applyFont="1" applyFill="1" applyBorder="1"/>
    <xf numFmtId="165" fontId="2" fillId="3" borderId="7" xfId="0" applyNumberFormat="1" applyFont="1" applyFill="1" applyBorder="1"/>
    <xf numFmtId="165" fontId="2" fillId="3" borderId="8" xfId="0" applyNumberFormat="1" applyFont="1" applyFill="1" applyBorder="1"/>
    <xf numFmtId="165" fontId="2" fillId="3" borderId="0" xfId="0" applyNumberFormat="1" applyFont="1" applyFill="1" applyBorder="1"/>
    <xf numFmtId="165" fontId="2" fillId="3" borderId="9" xfId="0" applyNumberFormat="1" applyFont="1" applyFill="1" applyBorder="1"/>
    <xf numFmtId="165" fontId="2" fillId="3" borderId="10" xfId="0" applyNumberFormat="1" applyFont="1" applyFill="1" applyBorder="1"/>
    <xf numFmtId="165" fontId="2" fillId="3" borderId="11" xfId="0" applyNumberFormat="1" applyFont="1" applyFill="1" applyBorder="1"/>
    <xf numFmtId="165" fontId="2" fillId="3" borderId="12" xfId="0" applyNumberFormat="1" applyFont="1" applyFill="1" applyBorder="1"/>
    <xf numFmtId="1" fontId="2" fillId="3" borderId="5" xfId="0" applyNumberFormat="1" applyFont="1" applyFill="1" applyBorder="1"/>
    <xf numFmtId="1" fontId="2" fillId="3" borderId="7" xfId="0" applyNumberFormat="1" applyFont="1" applyFill="1" applyBorder="1"/>
    <xf numFmtId="1" fontId="2" fillId="3" borderId="8" xfId="0" applyNumberFormat="1" applyFont="1" applyFill="1" applyBorder="1"/>
    <xf numFmtId="1" fontId="2" fillId="3" borderId="9" xfId="0" applyNumberFormat="1" applyFont="1" applyFill="1" applyBorder="1"/>
    <xf numFmtId="1" fontId="2" fillId="3" borderId="10" xfId="0" applyNumberFormat="1" applyFont="1" applyFill="1" applyBorder="1"/>
    <xf numFmtId="1" fontId="2" fillId="3" borderId="12" xfId="0" applyNumberFormat="1" applyFont="1" applyFill="1" applyBorder="1"/>
    <xf numFmtId="2" fontId="2" fillId="0" borderId="2" xfId="0" applyNumberFormat="1" applyFont="1" applyBorder="1"/>
    <xf numFmtId="2" fontId="2" fillId="0" borderId="4" xfId="0" applyNumberFormat="1" applyFont="1" applyBorder="1"/>
    <xf numFmtId="2" fontId="2" fillId="0" borderId="3" xfId="0" applyNumberFormat="1" applyFont="1" applyBorder="1"/>
    <xf numFmtId="1" fontId="4" fillId="0" borderId="5" xfId="0" applyNumberFormat="1" applyFont="1" applyFill="1" applyBorder="1"/>
    <xf numFmtId="1" fontId="4" fillId="0" borderId="7" xfId="0" applyNumberFormat="1" applyFont="1" applyFill="1" applyBorder="1"/>
    <xf numFmtId="1" fontId="4" fillId="0" borderId="8" xfId="0" applyNumberFormat="1" applyFont="1" applyFill="1" applyBorder="1"/>
    <xf numFmtId="1" fontId="4" fillId="0" borderId="9" xfId="0" applyNumberFormat="1" applyFont="1" applyFill="1" applyBorder="1"/>
    <xf numFmtId="1" fontId="4" fillId="0" borderId="10" xfId="0" applyNumberFormat="1" applyFont="1" applyFill="1" applyBorder="1"/>
    <xf numFmtId="1" fontId="4" fillId="0" borderId="12" xfId="0" applyNumberFormat="1" applyFont="1" applyFill="1" applyBorder="1"/>
    <xf numFmtId="165" fontId="2" fillId="0" borderId="13" xfId="0" applyNumberFormat="1" applyFont="1" applyBorder="1"/>
    <xf numFmtId="165" fontId="2" fillId="0" borderId="15" xfId="0" applyNumberFormat="1" applyFont="1" applyBorder="1"/>
    <xf numFmtId="0" fontId="2" fillId="0" borderId="1" xfId="0" applyFont="1" applyBorder="1"/>
    <xf numFmtId="0" fontId="2" fillId="0" borderId="13" xfId="0" applyFont="1" applyBorder="1"/>
    <xf numFmtId="0" fontId="2" fillId="0" borderId="15" xfId="0" applyFont="1" applyBorder="1"/>
    <xf numFmtId="166" fontId="2" fillId="0" borderId="2" xfId="0" applyNumberFormat="1" applyFont="1" applyBorder="1"/>
    <xf numFmtId="166" fontId="2" fillId="0" borderId="3" xfId="0" applyNumberFormat="1" applyFont="1" applyBorder="1"/>
    <xf numFmtId="0" fontId="2" fillId="3" borderId="0" xfId="0" applyFont="1" applyFill="1"/>
    <xf numFmtId="165" fontId="4" fillId="0" borderId="0" xfId="0" applyNumberFormat="1" applyFont="1" applyBorder="1"/>
    <xf numFmtId="165" fontId="4" fillId="0" borderId="5" xfId="0" applyNumberFormat="1" applyFont="1" applyBorder="1"/>
    <xf numFmtId="165" fontId="4" fillId="0" borderId="6" xfId="0" applyNumberFormat="1" applyFont="1" applyBorder="1"/>
    <xf numFmtId="165" fontId="4" fillId="0" borderId="7" xfId="0" applyNumberFormat="1" applyFont="1" applyBorder="1"/>
    <xf numFmtId="165" fontId="4" fillId="0" borderId="8" xfId="0" applyNumberFormat="1" applyFont="1" applyBorder="1"/>
    <xf numFmtId="165" fontId="4" fillId="0" borderId="9" xfId="0" applyNumberFormat="1" applyFont="1" applyBorder="1"/>
    <xf numFmtId="165" fontId="4" fillId="0" borderId="10" xfId="0" applyNumberFormat="1" applyFont="1" applyBorder="1"/>
    <xf numFmtId="165" fontId="4" fillId="0" borderId="11" xfId="0" applyNumberFormat="1" applyFont="1" applyBorder="1"/>
    <xf numFmtId="165" fontId="4" fillId="0" borderId="12" xfId="0" applyNumberFormat="1" applyFont="1" applyBorder="1"/>
    <xf numFmtId="165" fontId="4" fillId="0" borderId="13" xfId="0" applyNumberFormat="1" applyFont="1" applyBorder="1"/>
    <xf numFmtId="165" fontId="4" fillId="0" borderId="14" xfId="0" applyNumberFormat="1" applyFont="1" applyBorder="1"/>
    <xf numFmtId="165" fontId="4" fillId="0" borderId="15" xfId="0" applyNumberFormat="1" applyFont="1" applyBorder="1"/>
    <xf numFmtId="0" fontId="4" fillId="0" borderId="1" xfId="0" applyFont="1" applyBorder="1"/>
    <xf numFmtId="0" fontId="4" fillId="0" borderId="13" xfId="0" applyFont="1" applyBorder="1"/>
    <xf numFmtId="0" fontId="4" fillId="0" borderId="15" xfId="0" applyFont="1" applyBorder="1"/>
    <xf numFmtId="166" fontId="4" fillId="0" borderId="5" xfId="0" applyNumberFormat="1" applyFont="1" applyBorder="1"/>
    <xf numFmtId="166" fontId="4" fillId="0" borderId="7" xfId="0" applyNumberFormat="1" applyFont="1" applyBorder="1"/>
    <xf numFmtId="166" fontId="4" fillId="0" borderId="8" xfId="0" applyNumberFormat="1" applyFont="1" applyBorder="1"/>
    <xf numFmtId="166" fontId="4" fillId="0" borderId="9" xfId="0" applyNumberFormat="1" applyFont="1" applyBorder="1"/>
    <xf numFmtId="166" fontId="4" fillId="0" borderId="10" xfId="0" applyNumberFormat="1" applyFont="1" applyBorder="1"/>
    <xf numFmtId="166" fontId="4" fillId="0" borderId="12" xfId="0" applyNumberFormat="1" applyFont="1" applyBorder="1"/>
    <xf numFmtId="166" fontId="1" fillId="0" borderId="2" xfId="0" applyNumberFormat="1" applyFont="1" applyBorder="1"/>
    <xf numFmtId="166" fontId="1" fillId="0" borderId="4" xfId="0" applyNumberFormat="1" applyFont="1" applyBorder="1"/>
    <xf numFmtId="166" fontId="1" fillId="0" borderId="3" xfId="0" applyNumberFormat="1" applyFont="1" applyBorder="1"/>
    <xf numFmtId="167" fontId="4" fillId="0" borderId="5" xfId="0" applyNumberFormat="1" applyFont="1" applyBorder="1"/>
    <xf numFmtId="167" fontId="2" fillId="0" borderId="7" xfId="0" applyNumberFormat="1" applyFont="1" applyBorder="1"/>
    <xf numFmtId="167" fontId="4" fillId="0" borderId="8" xfId="0" applyNumberFormat="1" applyFont="1" applyBorder="1"/>
    <xf numFmtId="167" fontId="2" fillId="0" borderId="9" xfId="0" applyNumberFormat="1" applyFont="1" applyBorder="1"/>
    <xf numFmtId="167" fontId="2" fillId="0" borderId="8" xfId="0" applyNumberFormat="1" applyFont="1" applyBorder="1"/>
    <xf numFmtId="167" fontId="4" fillId="0" borderId="9" xfId="0" applyNumberFormat="1" applyFont="1" applyBorder="1"/>
    <xf numFmtId="167" fontId="2" fillId="0" borderId="10" xfId="0" applyNumberFormat="1" applyFont="1" applyBorder="1"/>
    <xf numFmtId="167" fontId="4" fillId="0" borderId="12" xfId="0" applyNumberFormat="1" applyFont="1" applyBorder="1"/>
    <xf numFmtId="164" fontId="1" fillId="0" borderId="13" xfId="0" applyNumberFormat="1" applyFont="1" applyBorder="1"/>
    <xf numFmtId="164" fontId="1" fillId="0" borderId="15" xfId="0" applyNumberFormat="1" applyFont="1" applyBorder="1"/>
    <xf numFmtId="167" fontId="4" fillId="0" borderId="2" xfId="0" applyNumberFormat="1" applyFont="1" applyBorder="1"/>
    <xf numFmtId="167" fontId="4" fillId="0" borderId="4" xfId="0" applyNumberFormat="1" applyFont="1" applyBorder="1"/>
    <xf numFmtId="167" fontId="4" fillId="0" borderId="3" xfId="0" applyNumberFormat="1" applyFont="1" applyBorder="1"/>
    <xf numFmtId="168" fontId="4" fillId="0" borderId="0" xfId="0" applyNumberFormat="1" applyFont="1" applyBorder="1"/>
    <xf numFmtId="166" fontId="2" fillId="0" borderId="4" xfId="0" applyNumberFormat="1" applyFont="1" applyBorder="1"/>
    <xf numFmtId="1" fontId="1" fillId="0" borderId="2" xfId="0" applyNumberFormat="1" applyFont="1" applyBorder="1"/>
    <xf numFmtId="1" fontId="1" fillId="0" borderId="4" xfId="0" applyNumberFormat="1" applyFont="1" applyBorder="1"/>
    <xf numFmtId="1" fontId="1" fillId="0" borderId="3" xfId="0" applyNumberFormat="1" applyFont="1" applyBorder="1"/>
    <xf numFmtId="166" fontId="4" fillId="2" borderId="5" xfId="0" applyNumberFormat="1" applyFont="1" applyFill="1" applyBorder="1"/>
    <xf numFmtId="166" fontId="4" fillId="2" borderId="6" xfId="0" applyNumberFormat="1" applyFont="1" applyFill="1" applyBorder="1"/>
    <xf numFmtId="166" fontId="4" fillId="2" borderId="7" xfId="0" applyNumberFormat="1" applyFont="1" applyFill="1" applyBorder="1"/>
    <xf numFmtId="166" fontId="4" fillId="2" borderId="8" xfId="0" applyNumberFormat="1" applyFont="1" applyFill="1" applyBorder="1"/>
    <xf numFmtId="166" fontId="4" fillId="2" borderId="0" xfId="0" applyNumberFormat="1" applyFont="1" applyFill="1" applyBorder="1"/>
    <xf numFmtId="166" fontId="4" fillId="2" borderId="9" xfId="0" applyNumberFormat="1" applyFont="1" applyFill="1" applyBorder="1"/>
    <xf numFmtId="166" fontId="4" fillId="2" borderId="10" xfId="0" applyNumberFormat="1" applyFont="1" applyFill="1" applyBorder="1"/>
    <xf numFmtId="166" fontId="4" fillId="2" borderId="11" xfId="0" applyNumberFormat="1" applyFont="1" applyFill="1" applyBorder="1"/>
    <xf numFmtId="166" fontId="4" fillId="2" borderId="12" xfId="0" applyNumberFormat="1" applyFont="1" applyFill="1" applyBorder="1"/>
    <xf numFmtId="1" fontId="1" fillId="2" borderId="13" xfId="0" applyNumberFormat="1" applyFont="1" applyFill="1" applyBorder="1"/>
    <xf numFmtId="1" fontId="1" fillId="2" borderId="14" xfId="0" applyNumberFormat="1" applyFont="1" applyFill="1" applyBorder="1"/>
    <xf numFmtId="1" fontId="1" fillId="2" borderId="15" xfId="0" applyNumberFormat="1" applyFont="1" applyFill="1" applyBorder="1"/>
    <xf numFmtId="166" fontId="4" fillId="3" borderId="5" xfId="0" applyNumberFormat="1" applyFont="1" applyFill="1" applyBorder="1"/>
    <xf numFmtId="166" fontId="4" fillId="3" borderId="6" xfId="0" applyNumberFormat="1" applyFont="1" applyFill="1" applyBorder="1"/>
    <xf numFmtId="166" fontId="4" fillId="3" borderId="7" xfId="0" applyNumberFormat="1" applyFont="1" applyFill="1" applyBorder="1"/>
    <xf numFmtId="166" fontId="4" fillId="3" borderId="8" xfId="0" applyNumberFormat="1" applyFont="1" applyFill="1" applyBorder="1"/>
    <xf numFmtId="166" fontId="4" fillId="3" borderId="0" xfId="0" applyNumberFormat="1" applyFont="1" applyFill="1" applyBorder="1"/>
    <xf numFmtId="166" fontId="4" fillId="3" borderId="9" xfId="0" applyNumberFormat="1" applyFont="1" applyFill="1" applyBorder="1"/>
    <xf numFmtId="166" fontId="4" fillId="3" borderId="10" xfId="0" applyNumberFormat="1" applyFont="1" applyFill="1" applyBorder="1"/>
    <xf numFmtId="166" fontId="4" fillId="3" borderId="11" xfId="0" applyNumberFormat="1" applyFont="1" applyFill="1" applyBorder="1"/>
    <xf numFmtId="166" fontId="4" fillId="3" borderId="12" xfId="0" applyNumberFormat="1" applyFont="1" applyFill="1" applyBorder="1"/>
    <xf numFmtId="1" fontId="1" fillId="3" borderId="13" xfId="0" applyNumberFormat="1" applyFont="1" applyFill="1" applyBorder="1"/>
    <xf numFmtId="1" fontId="1" fillId="3" borderId="14" xfId="0" applyNumberFormat="1" applyFont="1" applyFill="1" applyBorder="1"/>
    <xf numFmtId="1" fontId="1" fillId="3" borderId="15" xfId="0" applyNumberFormat="1" applyFont="1" applyFill="1" applyBorder="1"/>
    <xf numFmtId="2" fontId="1" fillId="0" borderId="1" xfId="0" applyNumberFormat="1" applyFont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/>
    </xf>
    <xf numFmtId="166" fontId="1" fillId="0" borderId="0" xfId="0" applyNumberFormat="1" applyFont="1" applyFill="1" applyBorder="1"/>
    <xf numFmtId="1" fontId="1" fillId="0" borderId="0" xfId="0" applyNumberFormat="1" applyFont="1" applyFill="1" applyBorder="1"/>
    <xf numFmtId="165" fontId="4" fillId="0" borderId="0" xfId="0" applyNumberFormat="1" applyFont="1" applyFill="1" applyBorder="1"/>
    <xf numFmtId="2" fontId="1" fillId="0" borderId="0" xfId="0" applyNumberFormat="1" applyFont="1" applyFill="1" applyBorder="1"/>
    <xf numFmtId="166" fontId="2" fillId="0" borderId="0" xfId="0" applyNumberFormat="1" applyFont="1" applyFill="1" applyBorder="1"/>
    <xf numFmtId="168" fontId="4" fillId="0" borderId="0" xfId="0" applyNumberFormat="1" applyFont="1" applyFill="1" applyBorder="1"/>
    <xf numFmtId="169" fontId="2" fillId="0" borderId="0" xfId="0" applyNumberFormat="1" applyFont="1" applyFill="1" applyBorder="1"/>
    <xf numFmtId="164" fontId="1" fillId="0" borderId="0" xfId="0" applyNumberFormat="1" applyFont="1" applyFill="1" applyBorder="1"/>
    <xf numFmtId="1" fontId="1" fillId="2" borderId="0" xfId="0" applyNumberFormat="1" applyFont="1" applyFill="1" applyBorder="1"/>
    <xf numFmtId="1" fontId="4" fillId="2" borderId="0" xfId="0" applyNumberFormat="1" applyFont="1" applyFill="1" applyBorder="1"/>
    <xf numFmtId="165" fontId="4" fillId="2" borderId="0" xfId="0" applyNumberFormat="1" applyFont="1" applyFill="1" applyBorder="1"/>
    <xf numFmtId="1" fontId="1" fillId="3" borderId="0" xfId="0" applyNumberFormat="1" applyFont="1" applyFill="1" applyBorder="1"/>
    <xf numFmtId="0" fontId="3" fillId="0" borderId="0" xfId="0" applyFont="1" applyFill="1" applyBorder="1"/>
    <xf numFmtId="0" fontId="0" fillId="0" borderId="0" xfId="0" applyAlignment="1">
      <alignment horizontal="right"/>
    </xf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5" fillId="0" borderId="0" xfId="0" applyFont="1"/>
    <xf numFmtId="1" fontId="5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564438</xdr:colOff>
      <xdr:row>56</xdr:row>
      <xdr:rowOff>138793</xdr:rowOff>
    </xdr:from>
    <xdr:to>
      <xdr:col>17</xdr:col>
      <xdr:colOff>564798</xdr:colOff>
      <xdr:row>56</xdr:row>
      <xdr:rowOff>139153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7" name="Input penna 16">
              <a:extLst>
                <a:ext uri="{FF2B5EF4-FFF2-40B4-BE49-F238E27FC236}">
                  <a16:creationId xmlns:a16="http://schemas.microsoft.com/office/drawing/2014/main" id="{06E7AD0E-FDA9-4214-9237-0E838238B505}"/>
                </a:ext>
              </a:extLst>
            </xdr14:cNvPr>
            <xdr14:cNvContentPartPr/>
          </xdr14:nvContentPartPr>
          <xdr14:nvPr macro=""/>
          <xdr14:xfrm>
            <a:off x="10983960" y="9415315"/>
            <a:ext cx="360" cy="360"/>
          </xdr14:xfrm>
        </xdr:contentPart>
      </mc:Choice>
      <mc:Fallback xmlns="">
        <xdr:pic>
          <xdr:nvPicPr>
            <xdr:cNvPr id="17" name="Input penna 16">
              <a:extLst>
                <a:ext uri="{FF2B5EF4-FFF2-40B4-BE49-F238E27FC236}">
                  <a16:creationId xmlns:a16="http://schemas.microsoft.com/office/drawing/2014/main" id="{06E7AD0E-FDA9-4214-9237-0E838238B50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79640" y="9410995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148158</xdr:colOff>
      <xdr:row>59</xdr:row>
      <xdr:rowOff>157370</xdr:rowOff>
    </xdr:from>
    <xdr:to>
      <xdr:col>22</xdr:col>
      <xdr:colOff>61665</xdr:colOff>
      <xdr:row>72</xdr:row>
      <xdr:rowOff>127291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26" name="Input penna 125">
              <a:extLst>
                <a:ext uri="{FF2B5EF4-FFF2-40B4-BE49-F238E27FC236}">
                  <a16:creationId xmlns:a16="http://schemas.microsoft.com/office/drawing/2014/main" id="{8D86BE28-B829-4873-88C9-36F85CC4AA82}"/>
                </a:ext>
              </a:extLst>
            </xdr14:cNvPr>
            <xdr14:cNvContentPartPr/>
          </xdr14:nvContentPartPr>
          <xdr14:nvPr macro=""/>
          <xdr14:xfrm>
            <a:off x="10567680" y="9930848"/>
            <a:ext cx="2978072" cy="2123400"/>
          </xdr14:xfrm>
        </xdr:contentPart>
      </mc:Choice>
      <mc:Fallback xmlns="">
        <xdr:pic>
          <xdr:nvPicPr>
            <xdr:cNvPr id="126" name="Input penna 125">
              <a:extLst>
                <a:ext uri="{FF2B5EF4-FFF2-40B4-BE49-F238E27FC236}">
                  <a16:creationId xmlns:a16="http://schemas.microsoft.com/office/drawing/2014/main" id="{8D86BE28-B829-4873-88C9-36F85CC4AA8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0563360" y="9926528"/>
              <a:ext cx="2986711" cy="2132039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2-23T07:29:36.12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1 12627,'0'0'32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2-23T07:30:11.70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270 2244 3409,'1'0'422,"0"0"0,-1-1-1,1 1 1,0-1 0,0 1 0,-1 0 0,1-1 0,0 0 0,0 1 0,-1-1 0,1 1 0,-1-1-1,1 0 1,0 1 0,-1-1 0,1 0 0,-1 0-422,7-19 2390,-3-29-3122,-4 34 1465,2-106-70,-2 56-115,8-56-548,-6 84 117,-3 47-101,-1 0 0,0 0-1,0 0 1,-1-1-1,0 1 1,-1-1-1,0 1 1,0-1-1,-2 1-15,-5 8 29,-2-1-1,0 0 0,-2 0 1,-4 3-29,-66 59 232,50-49-145,29-25-73,1 0 0,-1 0 0,0-1 0,-1 1 1,1-1-1,-1-1 0,0 0 0,0 0 1,-4 2-15,11-5-1,-1 0 0,1 0 0,-1 0 0,1 1 0,-1-1 0,1 0 0,-1 0 0,1 0 0,-1 0 0,1 0 0,-1 0 0,1 0 0,-1 0 0,1 0 0,-1 0 0,1-1 0,-1 1 0,1 0 0,-1 0 0,1 0 0,-1-1 0,1 1 0,-1 0 0,1 0 0,-1-1 0,1 1 0,0 0 0,-1-1 0,1 1 0,-1-1 1,1 1-45,0-1-1,0 1 1,0-1-1,0 1 0,0-1 1,0 1-1,0-1 1,0 1-1,0-1 1,0 1-1,1-1 1,-1 1-1,0-1 1,0 1-1,0-1 1,1 1-1,-1-1 1,0 1-1,1 0 1,-1-1-1,0 1 1,1-1-1,-1 1 1,0 0-1,1-1 1,-1 1-1,1 0 1,-1 0-1,0-1 1,1 1 45,12-5-2546,8 0-40</inkml:trace>
  <inkml:trace contextRef="#ctx0" brushRef="#br0" timeOffset="1102.03">430 4495 2681,'2'0'561,"-1"0"1,1 0-1,0 0 1,0 1 0,-1-1-1,1 0 1,0 1-1,0-1 1,-1 1 0,1-1-1,0 1 1,-1 0 0,1 0-1,-1-1 1,1 1-1,-1 0 1,1 1-562,-33 1 939,-6 1-888,1-2-1,-17-2-50,-36 1 19,66 1-20,6 0 8,-1 0-1,0-2 1,1 0-1,-1-1 1,0-1 0,-11-3-7,26 5 12,1-1 1,-1 0 0,1 1 0,0-1 0,-1 0-1,1-1 1,0 1 0,0 0 0,0-1 0,0 1-1,0-1 1,0 1 0,0-1 0,0 0 0,1 0-1,-1 0 1,0 0 0,1 0 0,0 0 0,0 0-1,-1-1-12,2 0 26,-1 1-1,1-1 1,-1 0 0,1 0-1,0 0 1,0 1-1,0-1 1,0 0 0,0 0-1,1 0 1,0 1-1,-1-1 1,1 0-1,0 0 1,0 1 0,0-1-1,1 1 1,-1-1-1,1 0-25,20-31 400,15-18-400,18-26 180,-48 66-149,0-1 0,-1 0 0,0 0 0,-1 0 0,2-7-31,-6 17 7,0 0 0,-1 0-1,1 0 1,-1 0 0,1 0-1,-1 0 1,0 0 0,0 0 0,-1 0-1,1 0 1,0 0 0,-1 0-1,0 0 1,0-2-7,0 4 2,0-1 0,0 1 0,0-1 0,0 1 0,-1 0 0,1-1 0,0 1 0,0 0 0,-1 0 0,1 0 0,-1 0 0,1 0 0,-1 0-1,0 0 1,1 1 0,-1-1 0,0 0 0,1 1 0,-1 0 0,0-1 0,1 1 0,-1 0 0,0 0 0,0 0 0,0 0-2,-12 0 14,1 1 0,-1 0 0,-8 2-14,-32 3 75,43-8-2,10-3-779,17-6-2464,3 2 556</inkml:trace>
  <inkml:trace contextRef="#ctx0" brushRef="#br0" timeOffset="2111.86">3010 443 5673,'18'4'4274,"-17"-4"-4231,-1 0 1,0-1-1,1 1 0,-1 0 0,0 0 0,1 0 0,-1-1 0,0 1 0,1 0 1,-1-1-1,0 1 0,1 0 0,-1-1 0,0 1 0,0 0 0,1-1 0,-1 1 1,0-1-1,0 1 0,0 0 0,0-1 0,1 1 0,-1-1 0,0 1 0,0-1 1,0 1-1,0 0 0,0-1 0,0 1 0,0-1 0,0 1 0,0-1 0,-1 1 1,1 0-1,0-1 0,0 0-43,-14-155 816,13-9-384,0 154-21,0 13-113,0 24 56,-1-2-165,0-13-169,-1 1 0,0-1-1,-1 0 1,0 0 0,0 0 0,-2 0-1,1-1 1,-1 0 0,-1 0-1,0 0 1,0-1 0,-1 0-1,0-1 1,0 1 0,-1-2-1,0 1 1,0-1 0,-1 0 0,0-1-1,0-1 1,-1 1 0,0-1-1,0-1 1,0 0 0,0-1-1,-10 2-19,17-4-1,-1-1 0,0 1 0,0-1 0,1 0 0,-1 0-1,0-1 1,0 1 0,1-1 0,-1 0 0,1 0 0,-1-1 0,1 1-1,-1-1 1,1 0 0,-4-2 1,6 1-852,7 3-515,9 1-1514,5 3-369</inkml:trace>
  <inkml:trace contextRef="#ctx0" brushRef="#br0" timeOffset="3183.09">6298 394 2393,'2'-2'838,"-2"2"-714,0 0 1,0 0-1,0 0 1,0 0-1,-1 0 1,1-1-1,0 1 1,0 0-1,0 0 1,0 0-1,0 0 1,0 0-1,0 0 1,0 0-1,0 0 1,0 0-1,0 0 1,0 0-1,0 0 1,0 0 0,0 0-1,0 0 1,0 0-1,0-1 1,0 1-1,0 0 1,0 0-1,0 0 1,0 0-1,0 0 1,0 0-1,0 0 1,0 0-1,0 0 1,0 0-1,0 0 1,0-1-1,0 1 1,0 0-1,0 0 1,0 0 0,0 0-1,0 0 1,0 0-1,0 0 1,0 0-1,0 0 1,0 0-1,0 0 1,0 0-1,0 0 1,0 0-125,-10-1 840,-15-1-590,-1 0 0,1 2 0,-25 3-250,30-1 19,0-1 0,0-1-1,1-1 1,-1 0-1,0-2 1,-11-2-19,29 4 13,0 0 0,1 1 0,-1-1 0,0 0 0,1 0-1,-1 0 1,1 0 0,0-1 0,-1 1 0,1 0 0,0-1 0,0 1 0,-1 0 0,1-1 0,0 0 0,1 1 0,-1-1 0,0 1 0,0-1 0,1 0 0,-1 0 0,1 1 0,-1-1 0,1 0 0,0 0 0,0 0-1,0 0 1,0 1 0,0-1 0,0 0 0,0-1-13,1-9 140,1 1 0,0-1-1,1 1 1,2-7-140,-5 16 19,13-36 228,2 0 0,16-30-247,6-13 107,-36 79-103,0 0 0,-1 0 0,1 0 0,0 0-1,-1 0 1,0 1 0,1-1 0,-1 0 0,0 0 0,0 0 0,0 0-1,0 0 1,0 0 0,-1 0 0,1 0 0,0 0-4,-1 1 3,1 1 0,0-1 1,0 1-1,-1-1 0,1 1 0,0-1 1,-1 1-1,1 0 0,-1-1 0,1 1 1,0 0-1,-1-1 0,1 1 0,-1 0 1,1-1-1,-1 1 0,1 0 0,-1 0 0,1 0 1,-1 0-1,1-1 0,-1 1-3,-1 0 5,1 0 1,-1 0-1,1 0 0,-1 0 0,1 1 1,-1-1-1,1 0 0,-1 1 0,1-1 1,-1 1-1,0 0-5,-6 2 56,0 2-1,0-1 1,1 1 0,-7 4-56,12-7 13,-1 0 1,1 0-1,0 0 1,-1 0-1,1 1 1,0-1-1,0 1 1,0-1-1,1 1 1,-1-1-1,1 1 1,-1 0-1,1 0 1,0 0-1,-1 2-13,3-5-16,-1 0 0,0 0-1,0 0 1,0 0 0,0 0-1,0 0 1,0 0 0,0 0-1,0 0 1,0 0-1,0 0 1,0 0 0,0 0-1,0 0 1,0 0 0,0 0-1,0 0 1,0 0 0,0 0-1,0 0 1,1 0 0,-1 0-1,0 0 1,0 0 0,0 0-1,0 0 1,0 0 0,0 0-1,0 0 1,0 0 0,0 0-1,0 0 1,0 0 0,0 0-1,0 0 1,0 0 0,0 0-1,0 0 1,0 1 0,0-1-1,0 0 1,0 0 0,0 0-1,0 0 17,3-5-2279,-1-1 75</inkml:trace>
  <inkml:trace contextRef="#ctx0" brushRef="#br0" timeOffset="-24306.18">1657 1128 6065,'2'-12'2653,"-1"12"-2583,-1 0 0,0 0 1,0-1-1,0 1 0,0 0 0,0-1 0,0 1 1,0 0-1,0 0 0,0-1 0,-1 1 1,1 0-1,0 0 0,0-1 0,0 1 0,0 0 1,0 0-1,0-1 0,0 1 0,-1 0 0,1 0 1,0 0-1,0-1 0,0 1 0,-1 0 1,1 0-1,0 0 0,0 0 0,0-1 0,-1 1 1,1 0-1,0 0 0,0 0 0,-1 0 0,1 0 1,0 0-1,-1 0 0,1 0 0,0 0 0,0 0-70,-4 29 1793,-6 114-1260,6 58-533,14 141 40,-5-191 16,9 266-13,-14 7-27,-18-2 47,1-23-55,25 328 40,-2-519-43,-4-15 10,-2-38 75,17 113-90,-15-250 1,-1-5-7,0-1-1,1 1 1,1-1 0,0 1-1,1-1 1,2 5 6,-6-17-6,0 0 1,0 0-1,0 0 0,0 0 1,0 0-1,0 0 1,0 0-1,0 0 0,0 1 1,0-1-1,0 0 0,0 0 1,0 0-1,0 0 0,0 0 1,0 0-1,0 0 0,0 0 1,0 0-1,0 1 0,0-1 1,0 0-1,0 0 1,0 0-1,1 0 0,-1 0 1,0 0-1,0 0 0,0 0 1,0 0-1,0 0 0,0 0 1,0 0-1,0 0 0,0 0 1,1 0-1,-1 0 0,0 0 1,0 0-1,0 0 1,0 0-1,0 0 0,0 0 1,0 0-1,0 0 0,0 0 1,1 0-1,-1 0 0,0 0 1,0 0-1,0 0 0,0 0 1,0 0-1,0 0 0,0 0 1,0 0-1,0 0 0,0 0 1,1 0-1,-1 0 6,2-9-672,1-15-1643,-3 24 2275,2-31-2849,2-10-614</inkml:trace>
  <inkml:trace contextRef="#ctx0" brushRef="#br0" timeOffset="-23096.03">1536 939 5097,'3'-2'375,"-1"1"1,0-1-1,1 0 1,0 1-1,-1 0 0,1-1 1,0 1-1,-1 0 0,1 0 1,0 1-1,0-1 0,0 0 1,2 1-376,41 2 1329,-36-1-1124,0 0 1,0 0 0,9-2-206,93-5 233,1 4 0,32 7-233,-129-4 24,336 10 216,201-11-46,-500-1-189,255-9 30,38-8-42,82-7 3,-134-5 13,28-2 21,-2-2-18,-23-2-4,43-5-2,-41 24 5,307 11-120,-3 19 485,-514-11-312,17 0-41,0 4 1,28 9-24,-133-15-41,45 10-357,-31-2-3328,-13-5 1098</inkml:trace>
  <inkml:trace contextRef="#ctx0" brushRef="#br0" timeOffset="-22347.79">7703 761 3129,'-2'16'2594,"0"1"0,1 15-2594,3-7 1417,0 1-1,5 20-1416,-2 0 235,-2 0-1,-2-1 1,-2 1-1,-2 11-234,-2 76 53,69 1000 41,-56-1026-81,79 754 762,-34-350-25,-40-291-324,-11 71-426,-4-214 25,-1 347 14,4-397-73,0 10 92,-1 16-58,-1-43-46,0 0 1,-1 0-1,0 1 0,0-1 0,-1-1 1,0 1-1,-2 3 46,5-12-152,-1 0 0,1 0 0,-1 0 1,1 0-1,-1 0 0,1 0 0,-1 0 0,0 0 0,1 0 1,-1-1-1,0 1 0,0 0 0,0 0 0,0-1 0,1 1 1,-1 0-1,0-1 0,0 1 0,0-1 0,0 0 0,-1 1 152,-9-4-2432</inkml:trace>
  <inkml:trace contextRef="#ctx0" brushRef="#br0" timeOffset="-21237.32">1664 5345 5865,'-40'1'1501,"40"-1"-1431,-1 0-1,0 0 1,1 0 0,-1 0 0,0 0 0,1 0 0,-1 1 0,1-1 0,-1 0 0,0 0 0,1 0 0,-1 1 0,1-1 0,-1 0 0,1 1 0,-1-1 0,1 1-1,-1-1 1,1 0 0,-1 1 0,1-1 0,-1 1 0,1-1 0,0 1-70,0 0 25,0-1 0,0 1 0,0-1 0,0 1-1,0-1 1,0 1 0,0-1 0,0 1 0,0 0 0,0-1-1,0 1 1,1-1 0,-1 1 0,0-1 0,0 1 0,1-1 0,-1 1-1,0-1 1,1 0 0,-1 1-25,2 1 25,0 0 1,0 0-1,0 0 0,1 0 1,-1 0-1,0-1 0,1 1 0,1 0-25,8 0 236,0 0 0,0-1 0,1 0 0,-1-1 0,0 0-1,1-1 1,10-2-236,10 0 318,104 0 612,113 14-930,-103-3 229,160 3 344,157-19-573,600-67 226,51 27-102,-876 41-38,929-12 483,-1103 18-531,339-20 81,-30 0-101,-246 12-2,21 1-41,-141 7-41,-1 1-1,1 1 1,-1-1 0,1 1-1,-1 1 1,0-1 0,1 1-1,4 2 67,-10-2-358,-1-2-1104,-4-5-330,-2-12-822</inkml:trace>
  <inkml:trace contextRef="#ctx0" brushRef="#br0" timeOffset="-20053.55">4587 358 5865,'1'25'2201,"0"-1"95,2 4-1280,-6 1-960,2 1-40,-1-2 40,2 3-48,2-1 32,-2 3-48,0-3 40,0 5-176,0-3-296,-1 6-1880,-1-1 375</inkml:trace>
  <inkml:trace contextRef="#ctx0" brushRef="#br0" timeOffset="-19690.13">4574 1356 4625,'7'53'960,"-1"8"440,2-4-1335,-5 1-57,3-5 24,-4 4-40,1-10 0,-2 2-497,2-3-351,-7 1-568,5-1-400</inkml:trace>
  <inkml:trace contextRef="#ctx0" brushRef="#br0" timeOffset="-19689.13">4691 2640 4697,'12'67'1952,"-1"5"57,-2-6-1225,0 4-304,-2-11-288,-1 8-128,-1-4-48,1 7-336,-1-7-384,2 6-1344,-1-12 7</inkml:trace>
  <inkml:trace contextRef="#ctx0" brushRef="#br0" timeOffset="-19318.22">4825 4248 6217,'11'79'1889,"-3"-11"343,-2 9-1576,0-10-544,-3 7-56,-3-9 0,4 8-304,-1-10-256,-3 6-912,3-7-520,1 10-313,-3-11-704</inkml:trace>
  <inkml:trace contextRef="#ctx0" brushRef="#br0" timeOffset="-19317.22">4918 5563 4529,'10'58'2384,"3"2"-87,-6-12-1129,3 2-384,-2-13-432,-3-2-296,-3-11-600,-5-8-1800,-3-9 327</inkml:trace>
  <inkml:trace contextRef="#ctx0" brushRef="#br0" timeOffset="-18497.04">818 3249 5409,'42'-1'3016,"-27"1"-2418,-1 0-1,1 0 0,3 2-597,45 5 1981,42-2-1981,12 2 314,89 0-274,-101-5-529,26 7 489,37 8-570,130 16 211,-33 3 633,-112-17-20,-60-6-177,291 34-2497,-250-40-1547,-62-5 1632</inkml:trace>
  <inkml:trace contextRef="#ctx0" brushRef="#br0" timeOffset="-18109.43">3818 3467 3993,'74'-1'1672,"2"1"57,-15 2-1049,-6-2-296,-12-1-328,1 2-664,3-2-473,11-1-671,-2 0-432</inkml:trace>
  <inkml:trace contextRef="#ctx0" brushRef="#br0" timeOffset="-18108.43">5120 3394 6217,'55'-5'1849,"6"1"407,-5 3-1752,9 2-200,-9 0-168,10 2-144,-9 2-208,9-3-1000,-10-1-1048,2-2-129</inkml:trace>
  <inkml:trace contextRef="#ctx0" brushRef="#br0" timeOffset="-17711.86">6538 3226 4785,'140'-2'6098,"66"14"-4182,-51-2-2159,-38-4-246,314 10-7985,-248-21 10287,-75 2 2971,54 7-4784,16 13-1786,-124-7 95</inkml:trace>
  <inkml:trace contextRef="#ctx0" brushRef="#br0" timeOffset="22077.79">2157 2237 5473,'10'6'5133,"-10"-5"-5064,0-1 0,1 0 0,-1 1 0,0-1 0,0 1 0,1-1 0,-1 0 0,0 0-1,1 1 1,-1-1 0,1 0 0,-1 1 0,0-1 0,1 0 0,-1 0 0,1 0 0,-1 0 0,1 1 0,-1-1 0,1 0 0,-1 0 0,0 0 0,1 0 0,-1 0 0,1 0-1,-1 0 1,1 0 0,-1 0 0,1 0 0,-1-1 0,1 1 0,-1 0-69,28-4 743,-19 3-654,79-3 199,-53 2-217,27 4-71,-26-1 39,26-2-39,28-3 6,1 3 0,0 5 1,-1 3-1,11 6-6,-20-2 4,1-3 0,0-4 0,0-4 0,42-6-4,-72 3 40,0 3 1,22 4-41,-27-1 57,-1-2 1,1-2-1,12-3-57,-18-1 156,69-10 210,-92 11-321,0 0 1,-1-2 0,0 0 0,17-7-46,-29 10-7,0 0 0,-1 0 1,1-1-1,0 1 0,-1-1 1,0 0-1,0 0 0,0 0 1,2-4 6,-6 8-30,11-10-461,-6 9-2647,-5 0 570</inkml:trace>
  <inkml:trace contextRef="#ctx0" brushRef="#br0" timeOffset="23448.62">2425 2734 784,'-1'5'554,"-1"-1"0,1 1 0,-1 0-1,0-1 1,0 0 0,-2 3-554,1-2 1142,1-1 1,0 1-1,0 0 0,0 0 0,0 3-1142,-6 19 2893,5-21-1263,6-18-964,14-73-274,-9 43-297,2 0 0,2-1-95,-12 42 0,0 1 1,0 0-1,0-1 0,0 1 1,0 0-1,0 0 1,0-1-1,0 1 1,0 0-1,1 0 1,-1-1-1,0 1 0,0 0 1,0 0-1,0 0 1,0-1-1,0 1 1,1 0-1,-1 0 1,0 0-1,0-1 1,0 1-1,1 0 0,-1 0 1,0 0-1,0 0 1,0-1-1,1 1 1,-1 0-1,0 0 1,0 0-1,1 0 0,-1 0 1,0 0-1,0 0 1,1 0-1,3 8-203,1 16-3907,-5-16 1356</inkml:trace>
  <inkml:trace contextRef="#ctx0" brushRef="#br0" timeOffset="24118.27">2493 2809 6457,'0'0'115,"0"0"0,0 1 0,0-1 0,0 0-1,0 0 1,0 0 0,0 0 0,0 1-1,0-1 1,0 0 0,0 0 0,0 0 0,0 0-1,0 1 1,0-1 0,0 0 0,1 0-1,-1 0 1,0 0 0,0 0 0,0 1 0,0-1-1,0 0 1,0 0 0,1 0 0,-1 0 0,0 0-1,0 0 1,0 0 0,0 0 0,1 0-1,-1 0 1,0 1 0,0-1 0,0 0 0,1 0-1,-1 0 1,0 0 0,0 0 0,0 0-1,0 0 1,1 0 0,-1-1 0,0 1 0,0 0-1,0 0-114,6-10 1665,3-19-1826,-9 27 475,10-44-18,-3 16 152,0 1-1,4-7-447,-11 35 23,0 0-1,1 0 1,-1 0 0,0 0-1,1 0 1,-1 0 0,0 0-1,1 1 1,-1-1 0,1 0-1,-1 0 1,1 0 0,0 1-1,-1-1 1,1 0 0,0 1 0,-1-1-1,1 1 1,0-1 0,0 1-1,0-1 1,-1 1 0,1-1-1,0 1 1,0 0-23,0 0 24,0 0 1,0 0-1,0 1 0,0-1 0,0 0 1,-1 1-1,1-1 0,0 1 1,0-1-1,0 1 0,-1-1 0,1 1 1,0 0-1,-1-1 0,1 1 1,0 0-1,-1-1 0,1 1 0,-1 0 1,1 0-25,4 8 100,0 0-1,0 1 1,-1 0 0,0 1-100,-2-7-33,1 5 48,-2-5-12,1 0-1,-1 0 1,1 0 0,0-1 0,0 1 0,1 0-1,-1-1 1,2 2-3,-4-4-1,1-1 0,-1 0 0,0 0 0,0 0 0,1 0 0,-1 0 0,0 0 0,1 0 0,-1 0 0,0 0 0,1 0 0,-1 0 0,0 0 0,1 0 0,-1 0 0,0 0 0,0 0 0,1 0 0,-1 0 0,0 0 0,1 0 0,-1-1 0,0 1 0,0 0 0,1 0 0,-1 0 0,0 0 0,0-1 0,0 1 0,1 0 0,-1 0 0,0-1 0,0 1 0,0 0 0,1 0 0,-1-1 0,0 1 0,0 0 0,0 0 0,0-1 0,0 1 0,0 0 0,0-1 0,0 1 0,0 0 0,0 0 0,0-1 0,0 1 1,7-22-21,-5 18 19,3-14 4,-1 5-1,0 0 0,1 1-1,0-1 0,-4 11 4,0 0 0,0 0-1,0 0 1,0 0-1,0 1 1,1-1-1,-1 0 1,0 0 0,1 1-1,0-1 1,-1 1-1,1-1 1,0 1 0,0 0-1,0 0 1,0 0-1,0 0 1,0 0-1,1-1-3,-2 2 13,1 0-1,-1 1 0,0-1 0,0 0 0,0 0 0,0 0 0,0 1 1,0-1-1,0 0 0,0 1 0,0-1 0,-1 1 0,1-1 0,0 1 0,0-1 1,0 1-1,0 0 0,-1-1 0,1 1 0,0 0 0,0 0 0,-1 0 0,1-1 1,-1 1-1,1 0 0,-1 0 0,1 0 0,-1 0 0,0 0 0,1 0 1,-1 0-1,0 0 0,0 0 0,0 0 0,1 1-12,1 8 59,-1-1 0,0 1 0,0 7-59,0-8 7,1 94 53,-2-80-43,0-22-49,0 0 0,0 0 0,0 0-1,0 1 1,0-1 0,0 0 0,0 0 0,0 0 0,0 0 0,1 0-1,-1 1 1,1-1 0,-1 0 0,1 0 0,-1 0 0,1 0 0,-1 0-1,1 0 1,0 0 0,0 0 0,-1-1 0,1 1 0,0 0 0,0 0 32,1-1-325,-1 1 1,0-1-1,1 0 1,-1 0-1,0 0 1,1 0-1,-1 0 1,0 0-1,1 0 1,-1 0 0,1 0-1,-1-1 1,0 1-1,0 0 1,1-1-1,-1 1 1,0-1-1,0 0 1,2 0 324,9-4-3600</inkml:trace>
  <inkml:trace contextRef="#ctx0" brushRef="#br0" timeOffset="24702.69">2991 3025 5913,'1'-6'6443,"3"-22"-5387,-1-18-505,1-35 433,3 0-984,-6 81 4,-1-1 1,0 0-1,0 0 0,0 0 0,0 1 0,0-1 1,0 0-1,0 0 0,0 0 0,0 1 1,0-1-1,0 0 0,0 0 0,0 0 0,-1 1 1,1-1-1,0 0 0,-1 0 0,1 0-4,-1 1 4,1 0-1,-1 0 1,1 0 0,0 0-1,-1 0 1,1 0-1,-1 0 1,1 0 0,0 0-1,-1 0 1,1 0-1,0 0 1,-1 0-1,1 1 1,-1-1 0,1 0-1,0 0 1,-1 0-1,1 0 1,0 1 0,-1-1-1,1 0 1,0 0-1,0 1 1,-1-1-1,1 0-3,-21 25 115,15-16-83,1 0 26,-1-1 1,0 1-1,0-1 1,-1 0-1,0 0 1,-1-1-1,0 0 1,0 0-1,0-1 1,-1 0-1,-1 1-58,16-23-611,10-12-3192,-8 11 909</inkml:trace>
  <inkml:trace contextRef="#ctx0" brushRef="#br0" timeOffset="25414.58">3210 2623 5465,'0'1'7561,"-2"2"-6432,-1 5-977,-1 1 0,1-1 0,1 1 0,0 0-1,0 0 1,0 0 0,1 0 0,1 0 0,0 0-152,-4 25 76,-4 40-747,19-109-4498,-7 24 2228</inkml:trace>
  <inkml:trace contextRef="#ctx0" brushRef="#br0" timeOffset="25791.1">3082 2736 4953,'5'-5'8981,"23"-11"-6984,-17 14-1935,0-1-1,0 1 0,0 1 0,0 0 1,1 0-1,-1 1 0,0 1 0,0 0 1,0 0-1,0 1 0,0 1 0,0 0 1,8 3-62,-19-6-210,1 0 1,0 1 0,0-1 0,-1 0 0,1 1 0,0-1 0,-1 1 0,1-1 0,-1 1 0,1-1 0,-1 1 0,1 0-1,-1-1 1,1 1 0,-1-1 0,1 1 0,-1 0 0,0 0 0,0-1 0,1 1 0,-1 0 0,0-1 0,0 2 209,0 5-3029</inkml:trace>
  <inkml:trace contextRef="#ctx0" brushRef="#br0" timeOffset="26153.27">3469 2833 6609,'1'-1'352,"0"0"0,1 0 0,-1 0 0,0 0 0,0 0 0,1 0 0,-1 0 0,0 0 0,0-1 0,0 1 0,0 0 0,-1-1 0,1 1 0,0-1 0,-1 1 0,1-1-352,9-30 725,-7 24-313,12-40 126,2 0 0,22-45-538,-38 93-198,-1-1 0,0 1 1,0-1-1,0 1 1,0-1-1,0 1 0,0-1 1,0 1-1,0-1 0,0 1 1,0-1-1,0 1 0,0-1 1,0 1-1,0-1 0,0 1 1,0-1-1,0 1 1,-1-1-1,1 1 0,0-1 1,0 1-1,-1 0 0,1-1 1,0 1-1,-1-1 0,1 1 1,0 0-1,-1-1 0,1 1 198,-5-5-3491</inkml:trace>
  <inkml:trace contextRef="#ctx0" brushRef="#br0" timeOffset="26495.27">3451 2563 6873,'16'61'7187,"-11"-45"-6732,2 0-1,0 0 0,0-1 1,1 0-1,1 0 1,1-1-1,7 8-454,3-4 701,-8-12-1543,-1-6-4574,-9 0 2182</inkml:trace>
  <inkml:trace contextRef="#ctx0" brushRef="#br0" timeOffset="26939.34">3634 2941 3313,'11'11'1899,"7"4"3054,-17-14-4880,-1-1 0,0 0 0,0 0 0,1 0 0,-1 0 0,0 0 0,1 0 0,-1 0 0,0 0 1,0 0-1,1 0 0,-1 0 0,0 0 0,0 0 0,1 0 0,-1 0 0,0 0 0,0-1 0,1 1 0,-1 0 0,0 0 0,0 0 0,1 0 0,-1 0 1,0-1-1,0 1 0,0 0 0,1 0 0,-1 0 0,0-1 0,0 1 0,0 0 0,0 0 0,1 0-73,5-14 616,-1-19-507,-4 14 22,-2 9 5,2 0 0,-1-1 0,1 1 0,1 0-1,2-9-135,-4 19 17,0 0 0,0-1-1,0 1 1,1 0 0,-1-1-1,0 1 1,0 0 0,0 0-1,0-1 1,0 1 0,0 0-1,0 0 1,1-1-1,-1 1 1,0 0 0,0 0-1,0 0 1,1-1 0,-1 1-1,0 0 1,0 0 0,1 0-1,-1 0 1,0 0 0,0-1-1,1 1 1,-1 0 0,0 0-1,0 0 1,1 0 0,-1 0-1,0 0 1,1 0 0,-1 0-1,0 0 1,0 0 0,1 0-1,-1 0-16,10 9 348,5 18-73,-14-25-248,6 14 32,13 24 14,-18-37-70,0 0-1,0 0 1,1 0-1,-1 0 0,0-1 1,1 1-1,0-1 1,-1 0-1,1 1 0,3 0-2,-6-3 1,0 0 1,0 0-1,0 1 0,0-1 0,1 0 0,-1 0 0,0 0 0,0 0 0,0 0 0,0 0 0,1 0 0,-1 0 0,0 0 1,0 0-1,0 0 0,1 0 0,-1 0 0,0 0 0,0 0 0,0 0 0,1 0 0,-1 0 0,0 0 0,0 0 1,0 0-1,1 0 0,-1 0 0,0 0 0,0-1 0,0 1 0,0 0 0,1 0 0,-1 0 0,0 0 0,0 0 1,0 0-1,0-1 0,0 1 0,0 0 0,1 0 0,-1 0-1,1-12 25,-4-18 12,2 27-26,-19-105-547,20 106 438,0 2-38,0 0 0,0 0 0,0-1 0,0 1-1,0 0 1,0-1 0,-1 1 0,1 0 0,0 0 0,0-1-1,1 1 1,-1 0 0,0-1 0,0 1 0,0 0-1,0 0 1,0-1 0,0 1 0,0 0 0,0-1 0,0 1-1,1 0 1,-1 0 0,0-1 0,0 1 0,0 0-1,1 0 137,3 0-2916</inkml:trace>
  <inkml:trace contextRef="#ctx0" brushRef="#br0" timeOffset="27579.99">4061 2976 2945,'3'20'4345,"-1"-15"-1534,-2-15-927,-1-122-397,-2-26-1048,3 158-434,0 0-1,0 0 1,0 0-1,0 0 1,0 0 0,0 0-1,0 1 1,0-1-1,0 0 1,0 0 0,0 0-1,0 0 1,0 0-1,0 0 1,0 0 0,0 0-1,-1 0 1,1 0-1,0 0 1,0 0 0,0 0-1,0 0 1,0 0-1,0 0 1,0 0 0,0 0-1,0 0 1,0 0 0,0 0-1,0 0 1,0 0-1,0 0 1,-1 0 0,1 0-1,0 0 1,0 0-1,0 0 1,0 0 0,0 0-1,0 0 1,0 0-1,0 0 1,0 0 0,0 0-1,0 0 1,0 0-1,0 0 1,0 0-5,-6 13 112,-12 23 24,-63 57 86,66-71-69,13-18-88,-1 0 0,1 0 0,-1-1 0,0 1 0,0-1 0,0 0 0,-4 3-65,3-5 33,5-7-58,6-9-599,-6 13 248,4-11-2153,6-3-22</inkml:trace>
  <inkml:trace contextRef="#ctx0" brushRef="#br0" timeOffset="37037.8">2865 1942 4713,'-4'12'3874,"5"-16"-407,7-22-1019,23-22-1600,1 1-1,3 1 1,24-23-848,-53 62 34,1 0 0,0 1 0,0-1 0,0 1-1,4-1-33,-8 5-141,1-1-1,0 1 1,0 1 0,0-1-1,0 0 1,0 1-1,0 0 1,0 0-1,0 0 1,1 1-1,-1-1 1,2 1 141,-6 0-1377,0 0-1499,0-1 46</inkml:trace>
  <inkml:trace contextRef="#ctx0" brushRef="#br0" timeOffset="37411.18">3093 1933 6177,'0'3'354,"0"2"471,-1 1 0,0-1 0,0 1 0,0-1 0,-1 2-825,2-6 55,0-1 0,-1 1 0,1 0 0,0-1-1,0 1 1,-1-1 0,1 1 0,0-1 0,0 1 0,-1-1 0,1 1-1,-1-1 1,1 1 0,0-1 0,-1 0 0,1 1 0,-1-1-1,1 1 1,-1-1 0,1 0 0,-1 0 0,1 1 0,-1-1 0,0 0-1,1 0 1,-1 0 0,1 1 0,-1-1 0,0 0 0,1 0-1,-1 0 1,1 0 0,-1 0 0,0 0 0,1 0 0,-1-1 0,1 1-1,-1 0 1,1 0 0,-1 0 0,0 0 0,1-1 0,-1 1-1,1 0 1,-1-1 0,1 1 0,-1 0 0,1-1 0,-1 1 0,1-1-1,0 1 1,-1-1-55,-7-7 213,0-1 0,0 1-1,1-1 1,1-1 0,0 0 0,0 0-1,0 0-212,-10-17 249,-53-82 215,-5 3 0,-9-2-464,68 91-9,1-1 0,1 0 0,-10-20 9,22 37-61,1 0-1,-1 0 0,1 0 0,-1 0 0,1 0 0,0 0 0,0 0 0,-1 0 0,1-1 0,0 1 1,0 0-1,0 0 0,0 0 0,0 0 0,1 0 62,-1 0-130,0 1 0,0-1 0,0 1 0,1-1 0,-1 1 0,0 0 0,0-1 0,1 1 0,-1 0 0,0-1 0,1 1 0,-1 0 0,1-1 0,-1 1 1,0 0-1,1 0 0,-1 0 0,1-1 0,-1 1 0,0 0 0,1 0 0,-1 0 0,1 0 0,-1 0 0,1 0 0,0 0 130,12 1-2998</inkml:trace>
  <inkml:trace contextRef="#ctx0" brushRef="#br0" timeOffset="38097.06">3191 2070 4937,'0'0'131,"0"0"1,0 0-1,0 0 0,0 1 0,0-1 0,0 0 1,0 0-1,1 0 0,-1 0 0,0 0 1,0 0-1,0 0 0,0 0 0,0 1 1,1-1-1,-1 0 0,0 0 0,0 0 0,0 0 1,0 0-1,0 0 0,1 0 0,-1 0 1,0 0-1,0 0 0,0 0 0,0 0 1,1 0-1,-1 0 0,0 0 0,0 0 0,0 0 1,0-1-1,1 1 0,-1 0 0,0 0 1,0 0-1,0 0 0,0 0 0,0 0 1,0 0-132,6-9 2002,2-13-1626,-7 20-85,2-6-159,4-15 271,-1 1 1,1-13-404,-7 34 12,0 1-1,0-1 1,0 1 0,0-1 0,1 1 0,-1-1 0,0 1 0,0-1-1,0 1 1,0-1 0,1 1 0,-1-1 0,0 1 0,1-1 0,-1 1 0,0-1-1,1 1 1,-1 0 0,0-1 0,1 1 0,-1 0 0,1-1 0,-1 1 0,1 0-1,-1-1 1,0 1 0,1 0 0,-1 0 0,1 0-12,0 0 21,0 0 1,0 0-1,0 0 1,0 0-1,0 0 1,0 0-1,0 1 1,0-1-1,0 0 1,0 1-1,0-1 1,0 1 0,0-1-1,0 1-21,4 2 65,-1 1 0,0-1 0,0 1-1,0 0 1,1 1-65,51 82 136,-56-86-136,0-1 0,0 0 0,0 0 0,0 1 0,1-1-1,-1 0 1,0 0 0,0 0 0,0 1 0,0-1 0,1 0 0,-1 0 0,0 0 0,0 0-1,0 1 1,1-1 0,-1 0 0,0 0 0,0 0 0,1 0 0,-1 0 0,0 0-1,0 0 1,1 0 0,-1 0 0,0 0 0,0 0 0,1 0 0,-1 0 0,0 0 0,0 0-1,1 0 1,-1 0 0,0 0 0,0 0 0,1 0 0,-1 0 0,0 0 0,0 0-1,1 0 1,-1-1 0,0 1 0,0 0 0,1 0 0,5-14 3,-2-19 51,-4 32-52,2-33 106,-2 22-84,0 1 0,1-1 1,0 1-1,1-1 0,0 1 1,1 0-1,0 0 0,1 0 0,3-7-24,-2 12-4,-2 8-831,-3-1 545,0 0 1,0 0 0,0 0 0,0 0 0,0 0 0,0 0 0,0 0 0,-1 0 0,1 0 0,0 0 0,-1 0 0,1 0 0,-1 1 289,-5 9-2892</inkml:trace>
  <inkml:trace contextRef="#ctx0" brushRef="#br0" timeOffset="38717.8">3545 2096 5081,'3'-36'6599,"5"-19"-4762,1-3-1464,-8 53-338,-1 1-14,0 0 0,0 0-1,1 1 1,0-1-1,0 0 1,0 1 0,0-1-1,0 1 1,2-2-21,-19 49 631,15-41-596,-11 21 444,0-2 0,-1 0 0,-15 19-479,28-40 17,-1-1-1,1 1 1,-1 0 0,1-1-1,-1 1 1,1-1 0,-1 1-1,1-1 1,-1 1 0,1-1-1,-1 1 1,0-1 0,1 1-1,-1-1 1,0 0 0,0 0-1,0 1-16,1-1 10,-1-1-1,1 1 0,0 0 0,0 0 1,0 0-1,0-1 0,-1 1 0,1 0 1,0 0-1,0-1 0,0 1 0,0 0 1,0 0-1,0-1 0,0 1 0,0 0 1,0-1-1,-1 1 0,1 0 0,0 0 1,0-1-1,1 1 0,-1 0 1,0 0-1,0-1 0,0 1 0,0 0 1,0-1-1,0 1-9,0-2-37,1 0 1,-1 0-1,1 0 1,-1 0-1,1 0 1,0 0-1,0 0 1,0 1-1,0-1 1,0 0-1,0 0 0,1 0 37,10-9-4035,-6 5 897</inkml:trace>
  <inkml:trace contextRef="#ctx0" brushRef="#br0" timeOffset="72343.88">5523 2110 2312,'-17'7'7779,"16"-7"-7682,1 0 0,0 0 0,-1 0-1,1 0 1,0 0 0,-1 0 0,1 0 0,-1 0-1,1 0 1,0 0 0,-1 0 0,1-1 0,0 1 0,-1 0-1,1 0 1,0 0 0,0 0 0,-1 0 0,1-1-1,0 1 1,-1 0 0,1 0 0,0-1 0,0 1 0,-1 0-1,1-1 1,0 1 0,0 0 0,0 0 0,-1-1-1,1 1 1,0 0 0,0-1 0,0 1 0,0 0 0,0-1-1,0 1 1,0-1 0,0 1 0,0 0 0,0-1-1,0 1 1,0 0 0,0-1-97,1 1 82,1 0 1,0 0-1,-1 0 0,1 0 1,0 0-1,-1 0 0,1 0 1,-1 1-1,1-1 0,-1 0 1,1 1-1,1 0-82,1 0 78,30 9 24,-29-8-94,2 0 0,-1 0 0,0 0-1,0-1 1,1 0 0,-1 0 0,0-1 0,1 0-8,201-21 60,-37 3-21,-43 7-32,129-5 16,-206 17-19,4 3-4,-12-1 3,41-2-3,-42-3 0,11-1 2,33 2-2,-70 2 0,1 1 0,-1 0 0,0 1 0,0 1 0,0 0-1,-1 1 1,7 4 0,-10-5-1,-9-3-2,0 0 1,0-1 0,0 1-1,0 1 1,0-1 0,-1 0-1,1 1 1,0-1 0,-1 1-1,1 0 1,-1 0 0,0 0-1,2 2 3,-7-10-841,2 6 598,1-1-1,-1 0 1,0 0 0,1 0-1,0 0 1,-1 0 0,1 0-1,0 0 1,-1-1 0,1 1-1,0 0 1,0 0 0,0 0 243,-1-16-2769</inkml:trace>
  <inkml:trace contextRef="#ctx0" brushRef="#br0" timeOffset="73354.31">5438 2772 6145,'-5'14'4782,"1"-20"-2331,1-26-1315,-4-202 470,5 137-1465,0 68-175,13 42-5200,-6-10 2427</inkml:trace>
  <inkml:trace contextRef="#ctx0" brushRef="#br0" timeOffset="74079.03">5519 2746 6065,'9'-14'5682,"-4"-4"-3544,-2-20-2232,-2 23 827,0-32-200,-1 33-376,0 0-1,0-1 1,2 1-1,0 0 0,0-1 1,2 1-1,-1 0 1,2-1-157,-5 15 6,0 0 0,1 0 1,-1 0-1,0 0 0,0 0 1,0 0-1,0 0 0,0 0 0,0 0 1,0 0-1,0 0 0,0 0 1,0 0-1,0-1 0,0 1 1,0 0-1,1 0 0,-1 0 0,0 0 1,0 0-1,0 0 0,0 0 1,0 0-1,0 0 0,0 0 0,0 0 1,0 0-1,1 0 0,-1 0 1,0 0-1,0 0 0,0 0 1,0 0-1,0 1 0,0-1 0,0 0 1,0 0-1,0 0 0,0 0 1,0 0-1,0 0 0,1 0 1,-1 0-1,0 0 0,0 0 0,0 0 1,0 0-1,0 0 0,0 0 1,0 1-1,0-1 0,0 0 0,0 0 1,0 0-1,0 0 0,0 0 1,0 0-7,5 9 140,3 12-60,-4-8-50,10 36 24,-12-45-50,-1-1 1,1 0 0,-1 1 0,1-1-1,0 0 1,1 0 0,-1 0-1,0 0 1,1 0 0,-1 0 0,3 1-5,-4-4 0,0 1 1,-1-1 0,1 0-1,0 1 1,0-1 0,0 0-1,0 0 1,-1 0 0,1 0 0,0 1-1,0-1 1,0 0 0,0 0-1,0-1 1,0 1 0,-1 0-1,1 0 1,0 0 0,0-1-1,0 1 1,0 0 0,-1-1-1,1 1 1,0 0 0,0-1 0,-1 1-1,1-1 1,0 0 0,-1 1-1,1-1 1,0 1 0,-1-1-1,1 0 1,-1 0 0,1 1-1,-1-2 0,21-33 16,-16 26-14,72-139 108,-76 147-103,-1 0 1,1 0-1,-1-1 1,1 1-1,0 0 1,-1 0-1,1 0 0,0 0 1,0 0-1,0 0 1,0 0-1,0 0 1,0 0-1,0 1 1,0-1-1,0 0-7,0 1 8,-1 0-1,1 0 0,-1 0 0,0 0 1,1 0-1,-1 1 0,1-1 1,-1 0-1,0 0 0,1 0 0,-1 0 1,0 0-1,1 1 0,-1-1 1,0 0-1,1 0 0,-1 1 0,0-1 1,0 0-1,1 0 0,-1 1 0,0-1 1,0 0-1,1 1 0,-1-1 1,0 0-1,0 1 0,0-1 0,0 1 1,1-1-1,-1 1-7,1 4 44,1 1 1,-1 0-1,0 0 0,0 0 0,0 5-44,-2 153 267,1-160-262,0 0-1,0-1 1,1 1-1,-1 0 1,1-1-1,0 1 1,0-1-1,0 1 1,0-1 0,1 1-5,0-5-574,1 0 0,-1-1 1,0 1-1,0-1 0,0 1 1,0-1-1,0 0 0,1-2 574,1 0-1984,8-8-1671</inkml:trace>
  <inkml:trace contextRef="#ctx0" brushRef="#br0" timeOffset="75590.23">6110 2877 2529,'1'1'437,"-1"1"1,1-1 0,-1 0 0,1 0 0,0 1-1,-1-1 1,1 0 0,0 0 0,0 0 0,0 0-1,0 0 1,0 0 0,0 0 0,0 0 0,0 0-438,3 4 3603,-17 0-2922,-3 0-469,7-2-172,1 0 0,-1-1 0,0 0 0,1-1-1,-1 0 1,0 0 0,0-1 0,0 0 0,-2 0-40,11-1 3,-1 1 0,0 0 0,1 0 1,-1 0-1,0-1 0,1 1 0,-1 0 0,0-1 0,1 1 1,-1 0-1,1-1 0,-1 1 0,1-1 0,-1 1 0,1-1 1,-1 1-1,1-1 0,-1 0 0,1 1 0,0-1 0,-1 1 1,1-1-1,0 0 0,0 1 0,-1-1-3,1-1 11,-1 0 0,1 0-1,0-1 1,0 1 0,0 0-1,0 0 1,0 0 0,0 0-1,1-1-10,1-7 87,1 0-1,0 1 0,3-7-86,-4 11 63,6-14 128,-4 9-66,0 0 1,-1 1-1,0-1 1,0-1-1,-1 1 0,0-8-125,-2 17 13,1 1-1,-1-1 1,0 0-1,0 0 0,-1 0 1,1 1-1,0-1 1,0 0-1,0 0 1,0 1-1,-1-1 0,1 0 1,0 0-1,-1 1 1,1-1-1,0 0 1,-1 1-1,1-1 0,-1 1 1,1-1-1,-1 0 1,1 1-1,-1-1 1,0 1-1,1-1 0,-1 1 1,0-1-13,-1 1 25,0-1-1,1 1 1,-1-1 0,0 1 0,0 0-1,1 0 1,-1 0 0,0 0-1,0 0 1,0 0 0,1 1 0,-2-1-25,-8 3 105,1 0 0,0 0-1,-1 1 1,0 1-105,7-3 34,-44 23 246,46-27-241,5-5-127,7-8-1182,5 5-1563,4 0-138</inkml:trace>
  <inkml:trace contextRef="#ctx0" brushRef="#br0" timeOffset="76345.73">6301 2480 3489,'1'-15'5498,"-2"13"-2385,0 10-1534,-3 48 215,3-1-1,2 5-1793,-1 37 118,0-83-109,0-8 1,0-16-264,0-52-6234,0 45 3109</inkml:trace>
  <inkml:trace contextRef="#ctx0" brushRef="#br0" timeOffset="76680.59">6169 2560 7410,'0'2'499,"1"0"1,0 1-1,0-1 1,1 0-1,-1 0 1,0 0-1,1 0 1,-1 0-1,1 0 1,0 0 0,-1-1-1,1 1-499,1 0 310,0 0 0,0 0-1,0 0 1,0 0 0,0-1 0,0 1 0,0-1 0,2 1-310,-1-1 75,-1-1 1,1 1 0,0 0 0,-1-1 0,1 0 0,-1 0-1,1 0 1,0 0 0,-1 0 0,1-1 0,-1 0 0,1 1-1,-1-1 1,1-1 0,-1 1 0,0 0 0,1-1-76,17-9-189,0 0 0,0 1 1,1 2-1,1 0 0,-1 1 0,6 1 189,-21 7-3202,-6 0 2013,1-1-1921</inkml:trace>
  <inkml:trace contextRef="#ctx0" brushRef="#br0" timeOffset="77077.42">6582 2757 6473,'-3'11'3386,"8"-14"-980,10-17-711,1-14-888,7-14-223,2 1-1,8-10-583,-24 45 15,-1 1-9,-1 0 1,-1 0 0,0 0-1,3-7-6,-7 7-45,-2 11-53,0-1 1,0 1 0,0 0-1,0 0 1,0 0-1,0 0 1,0 0-1,0-1 1,0 1-1,0 0 1,0 0-1,0 0 1,0 0 0,0 0-1,0-1 1,0 1-1,0 0 1,0 0-1,-1 0 1,1 0-1,0 0 1,0 0 0,0 0-1,0 0 1,0-1-1,0 1 1,-1 0-1,1 0 1,0 0-1,0 0 1,0 0-1,0 0 1,0 0 0,-1 0-1,1 0 1,0 0-1,0 0 1,0 0-1,0 0 1,0 0-1,-1 0 1,1 0-1,0 0 1,0 0 0,0 0-1,0 0 1,0 0-1,-1 0 1,1 0-1,0 0 1,0 1-1,0-1 1,0 0 97,-6 0-3059</inkml:trace>
  <inkml:trace contextRef="#ctx0" brushRef="#br0" timeOffset="77432.39">6543 2489 7098,'0'3'370,"0"0"0,0 0 0,0 0 1,1 0-1,-1-1 0,1 1 1,0 0-1,0 0 0,0 0 1,0-1-1,0 1 0,0-1 1,1 1-1,-1-1 0,2 2-370,4 5 682,1 0 0,0 0-1,4 2-681,16 19 1048,-1 9 508,17 31-1556,-4-5 320,-40-64-317,1 0 0,0 0 0,-1 0 0,1 0 0,0 0 0,0 0 0,-1-1 0,1 1 0,0 0 0,0-1 0,0 1 0,0 0 0,0-1-3,0 0-11,-1 1-1,1-1 1,-1 0 0,0 0 0,1 0 0,-1 0 0,0 0 0,1 0 0,-1 0 0,1 0 0,-1 0-1,0 0 1,1-1 0,-1 1 0,1 0 0,-1 0 0,0 0 0,1 0 0,-1-1 0,0 1 0,1 0-1,-1 0 1,0 0 0,1-1 11,1-1-525,0-1-1,-1 1 0,1-1 1,0 0-1,-1 0 0,0 0 1,1-2 525,0 1-989,2-7-2230</inkml:trace>
  <inkml:trace contextRef="#ctx0" brushRef="#br0" timeOffset="78041.23">7023 2859 6081,'23'18'6732,"-23"-17"-6698,0-1 0,-1 0 0,1 0 0,0 1 0,0-1 0,0 0 0,0 0 0,0 0 0,0 1 0,0-1 0,0 0 0,0 0 0,0 1 0,0-1 0,-1 0 0,1 0 0,0 0 0,0 0 0,0 1-1,0-1 1,-1 0 0,1 0 0,0 0 0,0 0 0,0 0 0,-1 1 0,1-1 0,0 0 0,0 0 0,0 0 0,-1 0 0,1 0 0,0 0 0,0 0 0,-1 0 0,1 0 0,0 0 0,0 0 0,0 0 0,-1 0 0,1 0-34,-10 2 185,6-2-161,1 1 0,0-1 0,0 0-1,0-1 1,-1 1 0,1-1 0,0 1 0,0-1-1,0 0 1,0 0 0,0 0 0,0-1 0,0 1-1,1-1 1,-1 1 0,0-1 0,0 0-24,2 0 2,0 1 1,0-1-1,-1 0 1,1 1 0,0-1-1,0 0 1,0 0-1,1 0 1,-1 0-1,0 0 1,1 0-1,0 0 1,-1 0-1,1 0 1,0 0-1,0 0 1,0 0 0,0 0-1,0 0 1,0 0-1,1 0 1,-1 0-1,1 0 1,-1 0-1,1 0 1,0 0-3,10-28 27,8-24 29,-18 50-29,0 0 0,-1 0-1,1 1 1,-1-1 0,0 0 0,0 0-1,0 0 1,0 0 0,-1 0-1,1 0 1,-1 0 0,0 0-27,0 3 13,1 1 0,0-1 0,-1 0 0,1 1 0,0-1 0,-1 1-1,1-1 1,-1 0 0,1 1 0,-1-1 0,1 1 0,-1-1 0,0 1 0,1 0 0,-1-1 0,0 1 0,1-1 0,-1 1 0,0 0 0,1 0 0,-1-1 0,0 1-1,0 0 1,1 0 0,-1 0 0,0 0 0,0 0 0,1 0 0,-1 0 0,0 0 0,0 0 0,1 0 0,-1 1 0,0-1 0,0 0 0,1 0 0,-1 1-1,0-1-12,-32 17 197,21-10-86,11-7-109,1 1 1,-1-1 0,1 0-1,-1 0 1,1 1 0,-1-1-1,1 0 1,-1 0 0,1 0-1,-1 0 1,1 1 0,-1-1-1,1 0 1,-1 0-1,1 0 1,-1 0 0,1 0-1,-1 0 1,1 0 0,-1-1-1,0 1 1,1 0 0,-1 0-1,1 0 1,-1 0 0,1-1-1,-1 1 1,1 0 0,0-1-1,-1 1 1,1 0-1,-1-1 1,1 1 0,0 0-1,-1-1-2,0-1-44,1 1 0,-1-1 0,1 1 0,0-1 0,-1 1 0,1-1 0,0 0 0,0 1 0,0-1 0,0 0 0,0 1 0,1-2 44,0-6-1009,1 0 0,0 1 0,1-1 0,1-3 1009,7-13-2911</inkml:trace>
  <inkml:trace contextRef="#ctx0" brushRef="#br0" timeOffset="79811.87">6742 2848 2224,'11'58'5215,"-11"-86"28,7-40-4113,1-2-856,-9 70-273,1 0 0,0 0 1,0-1-1,0 1 0,0 0 1,0 0-1,0 0 0,0 0 1,0 0-1,0 0 1,0 0-1,0 0 0,0 0 1,0-1-1,0 1 0,0 0 1,0 0-1,0 0 0,0 0 1,0 0-1,0 0 0,0 0 1,0-1-1,0 1 0,0 0 1,0 0-1,0 0 1,0 0-1,0 0 0,0 0 1,0 0-1,0 0 0,0 0 1,0-1-1,0 1 0,0 0 1,0 0-1,1 0 0,-1 0 1,0 0-1,0 0 0,0 0 1,0 0-1,0 0 1,0 0-1,0 0 0,0 0 1,0 0-1,1 0 0,-1 0 1,0 0-1,0 0 0,0 0 1,0 0-1,0 0 0,0 0 1,0 0-1,1 0 0,-1 0 1,0 0-1,0 0 1,0 0-1,0 0 0,0 0-1,5 9 35,2 14-11,-6-20-20,12 49 40,-12-47-40,1-1-1,0 1 1,0 0 0,0-1-1,1 1 1,0-1-1,-1 0 1,2 0-1,-1 1-3,-3-5 0,0 0 0,0 0 0,0 0 0,0 0 0,0 0 0,0 0 0,1 0 0,-1 1 1,0-1-1,0 0 0,0 0 0,0 0 0,0 0 0,0 0 0,0 0 0,1 0 0,-1 0 0,0 0 0,0 0 0,0 0 0,0 0 0,0 0 0,1 0 0,-1 1 0,0-1 0,0 0 0,0 0 1,0 0-1,0-1 0,0 1 0,1 0 0,-1 0 0,0 0 0,0 0 0,0 0 0,0 0 0,0 0 0,1 0 0,-1 0 0,0 0 0,0 0 0,0 0 0,0 0 0,0 0 0,0-1 0,0 1 1,0 0-1,1 0 0,-1 0 0,2-10-3,-3-11 10,-5-29 18,3 30-15,0 1-1,2-1 0,0-4-9,5 7-574,1 11-2155,-2 4 327</inkml:trace>
  <inkml:trace contextRef="#ctx0" brushRef="#br0" timeOffset="87021.67">5948 1760 7154,'-1'1'242,"0"0"1,0 0 0,0 1 0,0-1 0,0 0 0,0 1 0,0-1 0,1 1-1,-1-1 1,1 1 0,-1-1 0,1 1 0,0-1 0,-1 1 0,1-1 0,0 1-1,0 1-242,-1 5 630,1-8-607,0 1 1,0-1 0,1 1-1,-1-1 1,0 0-1,0 1 1,0-1 0,0 0-1,-1 1 1,1-1-1,0 1 1,0-1 0,0 0-1,0 1 1,0-1-1,0 0 1,-1 1 0,1-1-1,0 0 1,0 1-1,0-1 1,-1 0 0,1 0-1,0 1 1,0-1-1,-1 0 1,1 0 0,0 1-1,-1-1 1,1 0-1,0 0 1,-1 0 0,1 1-1,0-1 1,-1 0-1,1 0 1,0 0 0,-1 0-1,1 0 1,-1 0-1,1 0 1,0 0 0,-1 0-24,0 0 61,1-1 0,-1 1 0,0-1 0,1 0 0,-1 1 0,1-1 0,-1 1 0,1-1 0,-1 0 0,1 1 0,-1-1 0,1 0 0,0 0 0,-1 0 0,1 1 0,0-1 0,0 0 1,-1 0-1,1 0 0,0 1 0,0-1 0,0 0-61,-2-31 690,2 1 0,1 0 0,3-16-690,-1 17 60,-2-1 0,0 0 0,-4-25-60,3 55-64,-1 0 1,1 0 0,0 0 0,0 0-1,0 0 1,0 0 0,0 0 0,0 0 0,0 0-1,1 0 1,-1 0 0,0 0 0,0 0-1,1 0 1,-1 0 0,1 0 0,-1 0 0,1 0-1,-1 0 1,2-1 63,-1 2-279,-1-1-1,1 1 0,0-1 1,0 1-1,0-1 0,1 1 1,-1 0-1,0-1 0,0 1 1,0 0-1,0 0 1,0 0-1,0 0 0,0 0 1,0 0-1,1 0 0,-1 0 1,0 0-1,1 1 280,10 2-3613</inkml:trace>
  <inkml:trace contextRef="#ctx0" brushRef="#br0" timeOffset="88241.93">6047 1787 7506,'1'0'303,"0"-1"0,-1 0 0,1 1 0,0-1 0,-1 0 0,1 0 0,-1 0 0,1 1 0,-1-1 0,1 0 0,-1 0 0,1 0 0,-1 0 0,0 0 0,0 0-303,3-27 205,-3 24 118,1-23 2,-2 17-137,1 0 0,1 0-1,-1 0 1,2 0-1,-1 0 1,2 0-1,-1 0 1,1 0-1,4-7-187,-7 16 36,1 0 0,0 0 0,0 0 0,0 0 0,0 0-1,0 1 1,0-1 0,0 0 0,0 0 0,0 1-1,0-1 1,0 0 0,0 1 0,0 0 0,1-1-1,-1 1 1,0 0 0,0-1 0,1 1 0,-1 0-1,0 0 1,1 0 0,-1 0 0,0 0 0,0 0 0,1 0-1,-1 1 1,0-1 0,0 0 0,1 1 0,-1-1-1,0 1 1,0-1 0,0 1 0,0 0 0,0 0-36,8 3 109,-1 0 1,0 1 0,-1 0 0,4 3-110,-11-7 4,8 6 9,-2 0 1,1 0-1,-1 1 1,0 0-1,0 1 0,-1-1 1,-1 1-1,1 0 1,-1 0-1,-1 0-13,-2-7 2,-3-55 139,0 24 179,2-1 0,2 1 0,0 0-1,2-1 1,7-26-320,-7 45 46,1-4 72,-5 15-116,0 0 1,0-1-1,0 1 0,0 0 1,0 0-1,0 0 0,0-1 0,0 1 1,0 0-1,0 0 0,0 0 1,0 0-1,-1-1 0,1 1 0,0 0 1,0 0-1,0 0 0,0-1 0,0 1 1,0 0-1,0 0 0,-1 0 1,1 0-1,0 0 0,0 0 0,0-1 1,0 1-1,0 0 0,-1 0 1,1 0-1,0 0 0,0 0 0,0 0 1,-1 0-1,1 0 0,0 0 1,0 0-1,0 0 0,-1 0 0,1 0 1,0 0-1,0 0 0,0 0 1,-1 0-1,1 0 0,0 0 0,0 0 1,0 0-1,0 0 0,-1 0 0,1 0 1,0 0-1,0 1 0,0-1 1,-1 0-3,0 0 1,0 0 0,0 0 0,0 0 0,0 0 1,0 0-1,0 0 0,0 0 0,0 0 0,1 0 1,-1-1-1,0 1 0,0 0 0,0-1 0,0 1 1,0 0-1,0-1 0,-1 0-1,3 1 0,-1 0 1,0 1-1,0-1 0,0 0 1,0 0-1,0 0 0,0 1 1,0-1-1,0 0 0,0 0 1,0 1-1,0-1 0,0 0 1,0 0-1,0 0 0,0 1 1,0-1-1,0 0 1,0 0-1,0 0 0,0 1 1,0-1-1,-1 0 0,1 0 1,0 0-1,0 1 0,0-1 1,0 0-1,0 0 0,0 0 1,-1 0-1,1 1 0,0-1 1,0 0-1,0 0 0,-1 0 1,1 0-1,0 0 0,0 0 1,0 0-1,-1 0 1,1 0-1,0 1 0,0-1 1,0 0-1,-1 0 0,1 0 1,0 0-1,0 0 0,-1 0 1,1 0-1,0 0 0,0-1 1,0 1-1,-1 0 0,1 0 1,0 0-1,0 0 0,0 0 1,-1 0-1,1 0 0,0 0 1,0-1-1,0 1 1,0 0-1,-1 0 0,1 0 1,0 0-1,0-1 0,0 1 1,0 0-1,-1 0 1,1-1-1,0 1 0,0 0 1,0 0-1,-1-1 1,1 1-1,0 0 1,0 0-1,-1-1 1,1 1-1,0 0 1,0 0-1,-1 0 1,1 0-1,0 0 1,-1-1-1,1 1 1,0 0-1,-1 0 1,1 0-1,0 0 0,0 0 1,-1 0-1,1 0 1,0 0-1,-1 0 1,1 0-1,0 0 1,-1 0-1,1 1 1,0-1-1,-1 0 1,1 0-1,0 0 1,0 0-1,-1 0 1,1 1-1,0-1 1,-1 0-1,1 0 1,0 0-1,0 1 0,0-1 1,-1 0-1,1 0 1,0 1-1,0-1 1,0 0-1,0 1 1,-1-1-1,1 0 1,0 0-1,0 1 1,0-1-1,0 0 1,0 1-1,25 53-12,-5 4 18,-1-5 20,-3 0 0,5 33-26,-12-64 5,-7-20-4,-1 0 0,0 0-1,0 0 1,0 0-1,0 0 1,0 0 0,-1 0-1,1 1 1,0 1-1,-1-3 0,0 0-1,0 0 1,0-1-1,1 1 1,-1 0 0,0 0-1,1-1 1,-1 1 0,1 0-1,-1-1 1,1 1-1,-1 0 1,1-1 0,-1 1-1,1-1 1,-1 1-1,1-1 1,0 1 0,-1-1-1,1 1 1,0-1 0,0 0-1,-1 1 1,1-1-1,0 0 1,0 0 0,0 0-1,0 1 1,2 0-6,-8 1 0,3-2-14,-1 0-1,1 0 1,0 0-1,0-1 0,0 1 1,0-1-1,0 1 1,1-1-1,-1 0 1,0 0-1,0 0 0,0 0 1,1 0-1,-1 0 21,2 0-142,0 0 0,0 0 0,1 0-1,-1 0 1,0 0 0,1 0 0,-1 0-1,1 0 1,-1 0 0,1 0 0,0 1-1,-1-1 1,1 0 0,0 0 0,0 1-1,-1-1 1,1 0 0,0 1 0,0-1-1,0 1 1,0-1 0,0 1 0,0-1-1,0 1 1,0 0 142,10-7-2390,4-6-907</inkml:trace>
  <inkml:trace contextRef="#ctx0" brushRef="#br0" timeOffset="90020.57">6621 1872 3833,'3'1'2737,"6"3"1734,-8-5-3137,-5-2-564,-1 0-668,-1 0-1,0 1 0,1-1 0,-1 1 0,0 1 0,0-1 0,-1 1 0,1 0 0,-4 0-101,-22-4 156,31 4-149,0 1 0,0 0 1,-1-1-1,1 1 0,0-1 0,0 0 1,0 1-1,0-1 0,0 0 0,0 0 0,0 0 1,0 0-1,0 1 0,0-1 0,0 0 1,1-1-1,-1 1 0,0 0 0,1 0 0,-1 0 1,1 0-1,-1 0 0,1-1 0,-1 1 1,1 0-1,0 0 0,0-1 0,0 1 0,0 0 1,0-1-1,0 1 0,0 0 0,0 0 1,0-1-8,2-6 17,-1 0 0,1-1 0,1 2 0,-1-1 1,2-2-18,3-9 17,-6 15-9,8-37 15,-8 38-21,-1 0 0,0 1-1,0-1 1,0 0-1,0 1 1,0-1 0,-1 0-1,1 1 1,-1-1-1,1 1 1,-1-1 0,0 1-1,0-1 1,-1 0-2,1 1 21,-1 1-1,0-1 1,0 1 0,0 0 0,0 0 0,0-1 0,0 1-1,0 0 1,0 1 0,0-1 0,0 0 0,0 1 0,-1-1-1,1 1 1,0-1 0,0 1 0,-1 0 0,1 0-1,0 0 1,-1 1 0,1-1 0,0 0 0,0 1 0,0-1-1,-1 1 1,1 0-21,0 0-91,-4 2 461,6-3-405,-1 0 0,1 0 0,0 0-1,0 0 1,0 0 0,0 0 0,0 0 0,0 0-1,0 0 1,0-1 0,0 1 0,-1 0 0,1 0 0,0 0-1,0 0 1,0 0 0,0 0 0,0 0 0,0-1-1,0 1 1,0 0 0,0 0 0,0 0 0,0 0-1,0 0 1,0 0 0,0-1 0,0 1 0,0 0-1,0 0 1,0 0 0,0 0 0,0 0 0,0 0-1,0 0 1,0-1 0,1 1 0,-1 0 0,0 0 0,0 0-1,0 0 1,0 0 0,0 0 0,0 0 0,0 0-1,0 0 1,0-1 0,0 1 0,1 0 0,-1 0-1,0 0 1,0 0 0,0 0 0,0 0 0,0 0-1,0 0 1,1 0 35,1-3-2678,4 0-150</inkml:trace>
  <inkml:trace contextRef="#ctx0" brushRef="#br0" timeOffset="96072.85">2792 4006 6177,'-6'5'6561,"4"-12"-3681,1 0-3125,-1-15 687,1 0 0,1-1 1,3-21-443,-1 13 92,-1 0-33,3-39 112,-4 68-269,0 1 0,0 0 0,0-1 0,1 1 0,-1 0 1,1 0-1,-1 0 0,1-1 0,-1 1 0,1 0 0,0 0 0,-1 0 0,1 0 0,0 0 0,0 0 0,0 0 98,12-6-4803,-6 4 1881</inkml:trace>
  <inkml:trace contextRef="#ctx0" brushRef="#br0" timeOffset="96802.95">2870 4041 6729,'1'7'1281,"1"8"2564,-2-13-2299,-2-11-997,0-6-193,1 0 0,0 0 0,2 0 0,-1 0 0,2 0 1,0 0-1,4-13-356,-5 19 115,0 4-42,2-9 145,-1 0 0,2 1-1,-1-1 1,2 1 0,2-4-218,-7 16 6,0 1-1,0 0 1,0 0 0,0 0 0,0-1 0,0 1 0,0 0 0,0 0-1,0 0 1,0-1 0,0 1 0,1 0 0,-1 0 0,0 0 0,0 0-1,0-1 1,0 1 0,0 0 0,1 0 0,-1 0 0,0 0 0,0 0-1,0 0 1,0-1 0,1 1 0,-1 0 0,0 0 0,0 0-1,0 0 1,1 0 0,-1 0 0,0 0 0,0 0 0,0 0 0,1 0-1,-1 0 1,0 0 0,0 0 0,0 0 0,1 0 0,-1 0 0,0 0-1,0 0 1,1 0 0,-1 0 0,0 1-6,6 10 99,1 20-72,-7-30-13,2 7-2,0-1 0,0 0-1,1 0 1,-1 0-1,2 0-11,-4-6 1,0 0-1,1 1 1,-1-1-1,1 0 0,0 0 1,-1 0-1,1 0 1,0 0-1,-1 0 0,1 0 1,0 0-1,0 0 1,0 0-1,0 0 0,0 0 1,0-1-1,0 1 1,0 0-1,0-1 0,1 1 1,-1-1-1,0 1 1,0-1-1,1 0 0,-1 1 1,0-1-1,0 0 1,1 0-1,-1 0 0,0 0 1,1 0-1,0-1-4,-1 1 1,0-1-1,1 0 1,-1 0-1,0 0 1,1 0-1,-1 0 0,0 0 1,0 0-1,0 0 1,0-1-1,0 1 1,0 0-1,0-1 1,-1 1-1,1-1 0,0 1 1,-1-1 3,10-29-30,-7 21 20,1-7 8,8-24-9,-11 39 16,-1 0-1,1 0 1,0 0-1,0-1 1,1 2 0,-1-1-1,0 0 1,1 0-1,-1 0 1,1 1 0,-1-1-1,1 0 1,0 1-1,0 0 1,0-1-5,-1 2 4,-1 0 0,1 0 0,-1 0-1,1 0 1,-1 0 0,1 0 0,-1 0 0,1 0 0,-1 0 0,1 0 0,-1 0-1,1 1 1,-1-1 0,1 0 0,-1 0 0,1 0 0,-1 1 0,1-1 0,-1 0-1,1 1 1,-1-1 0,0 0 0,1 1 0,-1-1 0,1 1 0,-1-1 0,0 0-1,0 1 1,1-1 0,-1 1 0,0-1 0,0 1 0,1-1 0,-1 1 0,0-1-1,0 1 1,0-1 0,0 1-4,7 24 77,-6-23-70,1 16 7,0-1 0,-1 0 0,-1 1 0,-1-1 0,-2 12-14,3-29-21,0 0 0,0 0-1,0 0 1,0 0 0,0 0 0,0 1-1,0-1 1,0 0 0,0 0-1,0 0 1,0 0 0,0 0 0,0 1-1,0-1 1,1 0 0,-1 0-1,0 0 1,0 0 0,0 0 0,0 0-1,0 1 1,0-1 0,0 0-1,0 0 1,0 0 0,0 0 0,1 0-1,-1 0 1,0 0 0,0 0 0,0 0-1,0 0 1,0 0 0,0 1-1,1-1 1,-1 0 0,0 0 0,0 0-1,0 0 1,0 0 0,0 0-1,1 0 1,-1 0 21,9-3-1146,15-10-2014,-16 8 1102,9-3-986</inkml:trace>
  <inkml:trace contextRef="#ctx0" brushRef="#br0" timeOffset="97655.49">3364 4101 6233,'7'25'6303,"-9"-31"-6112,-1 0 1,1 1-1,1-1 1,-1 0-1,1 0 1,0-1-1,0 1 0,1 0 1,0 0-1,0 0 1,1-1-192,-2-8 288,0 5-100,1 0 1,0-1-1,1 1 1,0-1 0,0 1-1,1 0 1,0 0-1,2-5-188,-33 42 379,24-22-376,0 1-1,-1-1 1,1 0 0,-1 0 0,0-1 0,0 1-1,0-1 1,-1-1 0,0 1 0,1-1-1,-1 0 1,0-1 0,-7 2-3,14-4-2,0 0 1,-1 0-1,1 0 1,0 0-1,-1 0 0,1 0 1,0 1-1,-1-1 1,1 0-1,0 0 1,-1 0-1,1-1 0,0 1 1,-1 0-1,1 0 1,0 0-1,-1 0 0,1 0 1,0 0-1,-1 0 1,1-1-1,0 1 1,-1 0-1,1 0 0,0 0 1,-1-1-1,1 1 1,0 0-1,0 0 0,0-1 1,-1 1-1,1 0 1,0-1-1,0 1 0,0 0 1,0 0-1,-1-1 2,4-15-352,15-18-4072,-17 32 3686,7-9-2244</inkml:trace>
  <inkml:trace contextRef="#ctx0" brushRef="#br0" timeOffset="98487.82">2302 4292 5521,'26'1'7684,"10"3"-5046,13 1-2467,16-1-171,13-7 506,3-4-506,-23 2 283,0 2 0,44 4-283,28 15 123,-89-9-82,1-1 1,0-3-1,0-1 0,12-3-41,11-6-19,0-4 0,15-6 19,-22 5-8,-41 10-1,1 0 0,-1 2 1,1 0-1,-1 1 0,1 0 1,12 4 8,26 1 1,-37-5-400,-24-13-4419,-9 4 1800</inkml:trace>
  <inkml:trace contextRef="#ctx0" brushRef="#br0" timeOffset="99733.62">2322 4826 5641,'-1'8'1474,"1"-6"-1170,1-1 0,-1 1 1,0 0-1,-1 0 0,1 0 0,0-1 0,-1 1 1,1 0-1,-1 0 0,1 0 0,-1-1 1,0 1-1,1 0 0,-1-1 0,0 1 1,-1 0-305,2-2 44,-1 0 1,1 0-1,0-1 1,-1 1-1,1 0 1,0 0-1,-1 0 1,1 0-1,0-1 1,0 1-1,-1 0 1,1 0-1,0-1 1,0 1-1,-1 0 1,1-1-1,0 1 1,0 0-1,0-1 0,0 1 1,-1 0-1,1-1 1,0 1-1,0 0 1,0-1-1,0 1 1,0 0-1,0-1 1,0 1-1,0 0 1,0-1-45,-2-13 366,3-10-30,1-1 1,0 1-1,3-7-336,0 0 96,0-27-96,-5 8 82,-4-14-82,4 63-107,0 1 0,0-1 0,0 1 0,-1-1 0,1 0 0,0 1-1,0-1 1,0 1 0,0-1 0,0 0 0,0 1 0,0-1 0,0 0 0,1 1 0,-1-1-1,0 1 1,0-1 0,0 1 0,1-1 0,-1 0 0,0 1 0,1-1 0,-1 1 0,0-1-1,1 1 1,-1-1 0,1 1 0,-1 0 0,0-1 0,1 1 0,-1-1 0,1 1 0,0 0-1,-1 0 1,1-1 0,-1 1 0,1 0 0,0 0 107,10 3-2771</inkml:trace>
  <inkml:trace contextRef="#ctx0" brushRef="#br0" timeOffset="100408.84">2442 4840 5121,'-6'11'2907,"2"-10"-923,3-2-1834,0 0 1,1 0-1,-1 0 0,1 0 0,-1 0 1,1 0-1,0 0 0,0 0 1,-1 0-1,1 0 0,0 0 0,0-1 1,0 1-151,0-42 1147,4 4-162,3-1-1,8-30-984,-15 69 15,0 0 0,1 0 0,-1 0 0,0 0 0,0 1 0,0-1 0,1 0 0,-1 0 0,0 0 0,1 1 1,-1-1-1,1 0 0,-1 1 0,1-1 0,-1 0 0,1 1 0,-1-1 0,1 0 0,-1 1 0,1-1 0,0 1 0,0-1 0,-1 1 0,2-1-15,-2 1 12,1 1-1,0-1 1,0 0-1,-1 0 1,1 0-1,0 1 1,0-1-1,-1 0 1,1 1 0,-1-1-1,1 1 1,0-1-1,-1 1 1,1-1-1,-1 1 1,1-1-1,-1 1 1,1-1-1,-1 1 1,1 0-1,-1-1-11,4 6 34,-1 0 0,1 0 0,-1 0-1,-1 0 1,2 4-34,16 57 64,-20-67-64,0 1 0,0-1 0,0 0 0,0 0-1,0 0 1,0 0 0,0 0 0,0 0 0,0 1 0,0-1 0,0 0-1,0 0 1,0 0 0,0 0 0,0 0 0,0 0 0,0 1 0,0-1 0,0 0-1,1 0 1,-1 0 0,0 0 0,0 0 0,0 0 0,0 0 0,0 0 0,0 0-1,0 0 1,1 0 0,-1 1 0,0-1 0,0 0 0,0 0 0,0 0-1,0 0 1,0 0 0,1 0 0,-1 0 0,0 0 0,0 0 0,0 0 0,0 0-1,0 0 1,0 0 0,1 0 0,-1-1 0,4-6-14,3-15-14,-6 19 25,5-21 6,-4 13 8,1 1 1,0-1-1,0 0 1,1 1-1,1 0 1,0 0-1,0-1-11,-4 11 7,-1 0 0,0 0 0,0-1 0,0 1 1,1 0-1,-1 0 0,0-1 0,0 1 0,1 0 0,-1 0 0,0 0 0,0-1 0,1 1 0,-1 0 0,0 0 0,1 0 1,-1 0-1,0 0 0,1 0 0,-1 0 0,0 0 0,1 0 0,-1 0 0,0 0 0,1 0 0,-1 0 0,0 0 0,1 0 1,-1 0-1,0 0 0,0 0 0,1 0 0,-1 0 0,0 0 0,1 0 0,-1 1 0,0-1 0,1 0 0,-1 0 1,0 0-1,0 1 0,1-1 0,-1 0 0,0 0 0,0 1 0,0-1 0,1 0 0,-1 0 0,0 1 0,0-1 0,0 0 1,0 1-1,0-1 0,0 0 0,0 1 0,1-1-7,7 20 334,-3 7-174,0 0 0,-1 0 0,-2 1 0,-1 8-160,-1-29-168,0 6 328,0-13-257,0 0 0,1 0 0,-1 0 0,0 0 0,0 0 0,0 1 0,0-1 0,0 0-1,1 0 1,-1 0 0,0 0 0,0 0 0,0 0 0,1 0 0,-1 0 0,0 0 0,0 0 0,0 0 0,0 0 0,1 0-1,-1 0 1,0 0 0,0 0 0,0 0 0,1 0 0,-1 0 0,0 0 0,0 0 0,0 0 0,1 0 0,-1 0 0,0 0 0,0 0-1,0 0 1,0 0 0,1 0 0,-1-1 0,0 1 0,0 0 0,0 0 0,0 0 0,0 0 0,1 0 0,-1-1 0,0 1-1,0 0 1,0 0 0,0 0 0,0 0 0,0-1 0,0 1 0,0 0 0,0 0 97,10-7-3126</inkml:trace>
  <inkml:trace contextRef="#ctx0" brushRef="#br0" timeOffset="100977.19">2845 5057 6969,'1'-1'414,"0"0"-1,-1-1 0,1 1 0,0 0 0,-1 0 1,1 0-1,0-1 0,-1 1 0,1 0 1,-1-1-1,0 1 0,1 0 0,-1-1-413,0-33 520,-1 21 93,-4-52 200,2 45-651,2 0 1,0 0-1,1 1 1,2-10-163,-4 36 197,1 0 0,-1 0 0,0 0 0,-1-1 0,1 1 0,-1-1 1,0 1-1,0-1 0,-1 0 0,1 0 0,-5 4-197,0-1 130,0 0-1,-1 0 1,0 0-1,0-1 1,0-1 0,-7 4-131,15-9 4,0-1-1,1 0 1,-1 0-1,1 1 0,-1-1 1,0 0-1,1 0 0,-1 0 1,1 0-1,-1 0 0,0 0 1,1 1-1,-1-2 1,0 1-1,1 0 0,-1 0 1,0 0-1,1 0 0,-1 0 1,1 0-1,-1-1 0,0 1-2,1 0-1,-1 0-1,1-1 0,0 1 1,0 0-1,0 0 0,0 0 1,0 0-1,0-1 0,0 1 0,-1 0 1,1 0-1,0 0 0,0-1 1,0 1-1,0 0 0,0 0 1,0 0-1,0-1 0,0 1 0,0 0 1,0 0-1,0 0 0,0-1 1,0 1-1,0 0 0,0 0 1,0-1-1,0 1 0,0 0 0,1 0 1,-1 0-1,0 0 0,0-1 1,0 1-1,0 0 0,0 0 1,0 0-1,1 0 0,-1-1 0,0 1 1,0 0-1,0 0 0,0 0 1,1 0-1,-1 0 0,0 0 1,0 0-1,0 0 0,1-1 0,-1 1 1,0 0-1,0 0 0,0 0 1,1 0-1,-1 0 0,0 0 1,0 0-1,1 0 2,32-12-4733,-17 8 1448</inkml:trace>
  <inkml:trace contextRef="#ctx0" brushRef="#br0" timeOffset="101644.82">3124 4598 2369,'-2'11'11344,"-2"20"-8666,-5 43-2649,1-39 186,6-26-212,-1 1-1,2-1 1,-1 1-1,1 0 1,1-1-1,0 1-2,0-10-46,0 1 0,0-1 0,-1 0 0,1 0 0,0 0 0,0 1 0,0-1 0,0 0 0,0 0 0,0 1 0,0-1 0,0 0 0,0 0 0,0 1 0,0-1 0,0 0 0,0 0 0,0 0 0,0 1 0,0-1 0,1 0 0,-1 0 0,0 1 0,0-1 0,0 0 0,0 0 0,0 0 0,0 0 0,1 1 0,-1-1 0,0 0 0,0 0 0,0 0 0,0 0 0,1 1 0,-1-1 0,0 0 0,0 0 0,0 0 0,1 0 0,-1 0 0,0 0 0,0 0 0,1 0 0,-1 0 0,0 0 0,0 0 0,1 0 0,-1 0 46,8-8-5009,-7 7 4893,5-8-3418</inkml:trace>
  <inkml:trace contextRef="#ctx0" brushRef="#br0" timeOffset="102005.53">2985 4681 6553,'-1'1'312,"1"0"1,-1 0-1,0-1 0,1 1 0,-1 0 0,0-1 0,0 1 0,0 0 0,1-1 0,-1 1 0,0-1 0,0 0 0,0 1 0,0-1 0,0 0 0,0 1 1,0-1-1,0 0 0,0 0 0,0 0 0,0 0-312,25-3 4457,8-1-3916,-9 2-317,-1 0-1,3-2-223,-12 1-43,0 0 1,1 2-1,-1 0 1,1 0 0,-1 1-1,1 1 1,7 1 42,-4 6-1700,-9 2-3095,-6-5 1509</inkml:trace>
  <inkml:trace contextRef="#ctx0" brushRef="#br0" timeOffset="102361.02">3423 4819 7082,'2'-1'572,"-1"0"1,1 0 0,-1 0-1,1-1 1,-1 1 0,1-1 0,-1 1-1,0 0 1,0-1 0,0 0 0,0 1-573,17-38 889,-10 20-131,13-32-82,-17 38-623,0 1 0,1 0-1,1 0 1,0 0-1,0 1 1,1 0 0,1 0-1,4-5-52,-17 23-5241,-1-2 2206</inkml:trace>
  <inkml:trace contextRef="#ctx0" brushRef="#br0" timeOffset="102754.28">3427 4545 6729,'2'2'620,"1"0"-1,-1 0 1,0 0-1,0 1 0,0-1 1,0 1-1,0 0 1,0-1-1,0 1 0,-1 0 1,0 0-1,1 0 1,-1 2-620,13 46 647,-10-34-54,10 48 213,-7-29-384,2-1 0,8 23-422,-12-50-13,-2-13-638,-2-21-2020,0 10-54,4-1-549</inkml:trace>
  <inkml:trace contextRef="#ctx0" brushRef="#br0" timeOffset="103650.23">3596 4909 6553,'1'3'329,"-1"0"0,1 0 0,0-1-1,0 1 1,0 0 0,0-1 0,0 1-1,0-1 1,2 3-329,-2-3 171,0 0 0,1-1 0,-2 1 0,1 0 0,0 0-1,0 0 1,0 0 0,-1 0 0,1 0 0,-1 0 0,0 0 0,1 0 0,-1 0 0,0 0 0,0 0-1,0 0 1,-1 1-171,-13-4 518,14 0-497,-1 1 1,1 0 0,-1-1-1,1 1 1,0-1 0,-1 1-1,1-1 1,0 1 0,-1-1-1,1 0 1,0 1 0,0-1-1,-1 1 1,1-1-1,0 0 1,0 1 0,0-1-1,0 1 1,0-1 0,0 0-1,0 0-21,-1-18 394,2 13-221,-2 3-86,2 0-1,-1-1 0,0 1 0,1-1 0,-1 1 1,1-1-1,0 1 0,0 0 0,0 0 0,1-1 1,-1 1-1,3-3-86,-2 1 82,2-13 275,-1 1-54,23-17 266,-23 25-440,-2 7-112,-1 1 0,1 0 0,-1 0 0,1 0 1,-1-1-1,1 1 0,0 0 0,0 0 1,-1 0-1,1 0 0,0 0 0,0 0 1,0 0-1,0 0 0,0 1 0,1-2-17,-1 2 14,0 0 0,0-1 0,0 0 0,0 1 0,0-1 1,-1 1-1,1-1 0,0 0 0,0 0 0,-1 1 0,1-1 0,0 0 0,-1 0 0,1 0 0,0 0 0,-1 0 0,0 0 0,1 0 0,-1 0 0,1 0 0,-1 0 0,0 0 0,0 0 0,0 0 0,0 0 0,0 0 0,0 0 1,0 0-1,0-1 0,0 0-14,-1 2 27,-8 0 1,9 0-27,0 0-1,0 0 0,-1 0 1,1 0-1,0 0 0,0 0 1,0 0-1,0 0 0,-1 0 1,1 0-1,0 0 0,0 0 1,0 0-1,0 0 0,0 0 1,-1 0-1,1 0 0,0 0 1,0 0-1,0 0 0,0 0 1,0 0-1,-1 0 0,1 0 1,0 0-1,0 0 0,0 1 1,0-1-1,0 0 0,0 0 1,-1 0-1,1 0 0,0 0 1,0 0-1,0 1 0,0-1 1,0 0-1,0 0 0,0 0 1,0 0-1,0 0 0,0 1 1,0-1-1,0 0 0,0 0 0,0 1 1,0-1 0,0 0 0,1 1-1,-1-1 1,0 1 0,1-1-1,-1 0 1,0 1 0,1-1 0,-1 0-1,0 0 1,1 1 0,-1-1 0,1 0-1,-1 0 1,1 1 0,-1-1-1,1 0 1,-1 0 0,0 0 0,1 0-1,-1 0 1,1 0 0,-1 0 0,1 0-1,0 0 0,1 1 1,-2-1 0,-1 0-1,1 0 1,-1 1-1,1-1 0,-1 0 1,1 0-1,-1 0 1,0 0-1,1 0 0,-1 0 1,1 0-1,-1 0 0,1 0 1,-1 0-1,0 0 1,1 0-1,-1 0 0,1 0 1,-1 0-1,1-1 1,-1 1-1,1 0 0,-1 0 1,1-1-1,-1 1 1,1 0-1,-1-1 0,1 1 0,0-1 1,-1 1-1,1 0 0,0-1 0,0 1 1,-1 0-1,1 0 0,0-1 0,-1 1 1,1 0-1,0 0 0,-1 0 0,1-1 1,0 1-1,-1 0 0,1 0 0,0 0 1,-1 0-1,1 0 0,0 0 0,-1 0 1,1-1-1,-1 1 0,1 0 0,0 0 1,-1 1-1,1-1 0,-1 0 4,7-2-4,-8 1 1,-1-2-1,10 3 0,-1 3 17,-3 0-1,-1-1-11,1 0-1,-1 0 0,0 0 0,0 0 1,0 1-1,-1-1 0,1 0 1,0 1-1,-1-1 0,0 1 0,1 0 1,-1 0-1,0-1 0,0 2-4,2 5-4,7 16 17,-6-15-10,0 1 0,0 0-1,1-1 1,1 0 0,0 0-3,-4-55-120,-2 24 123,1-1 0,1 1 0,3-11-3,-2 22-237,-2 6-4105,1 3 1149</inkml:trace>
  <inkml:trace contextRef="#ctx0" brushRef="#br0" timeOffset="105106.4">3967 4932 4417,'0'0'139,"1"1"0,-1-1 0,0 1 1,0-1-1,0 1 0,0-1 0,1 1 0,-1-1 0,0 1 0,1-1 0,-1 1 1,0-1-1,1 0 0,-1 1 0,0-1 0,1 1 0,-1-1 0,1 0 1,-1 0-1,1 1 0,-1-1 0,1 0 0,-1 0 0,1 1 0,-1-1 1,1 0-1,-1 0 0,1 0 0,-1 0 0,1 0 0,0 0-139,1 1 364,-2-2-255,0 1 0,1-1 1,-1 1-1,0-1 0,0 1 0,1-1 0,-1 1 1,0-1-1,0 0 0,0 1 0,1-1 0,-1 1 1,0-1-1,0 0 0,0 1 0,0-1 0,0 1 1,0-1-1,-1 0 0,1 1 0,0-1 0,0 1 1,0-1-110,0-1 271,0-1-195,-1 1 0,1-1 1,-1 0-1,1 1 0,-1-1 0,0 0 0,0 1 0,0-1 0,0 0-76,-1 1 42,1-1 0,0 0 0,0 1 0,0-1 0,1 0-1,-1 0 1,1 0 0,-1 1 0,1-4-42,4-98 667,-5 102-661,2 0 1,-1 0-1,0 1 1,0-1-1,1 0 1,-1 1-1,0-1 1,1 0 0,0 1-1,-1-1 1,1 0-1,0 1 1,0-1-1,0 1 1,0 0-1,1-1-6,0-1 13,-2 3-7,0-1 0,0 1 1,1 0-1,-1 0 0,0-1 0,0 1 1,0 0-1,1-1 0,-1 1 0,0 0 0,0-1 1,0 1-1,0 0 0,0-1 0,0 1 1,0 0-1,0-1 0,0 1 0,0-1 0,0 1 1,0 0-1,0-1 0,0 1 0,0 0 1,0-1-1,0 1 0,0 0 0,0-1 1,-1 1-1,1 0 0,0-1 0,0 1 0,0 0 1,-1-1-1,1 1 0,0 0 0,0 0 1,-1-1-1,1 1 0,0 0 0,-1 0 1,1-1-7,0 1 15,-1 0 1,1 0 0,-1 0 0,1 0-1,-1 0 1,1 0 0,0 0 0,-1 0-1,1 0 1,-1 0 0,1 1 0,0-1-1,-1 0 1,1 0 0,-1 0 0,1 0-1,0 1 1,-1-1 0,1 0 0,-1 0-1,1 1 1,0-1 0,0 0 0,-1 0-1,1 1 1,0-1 0,-1 0 0,1 1 0,0-1-1,0 1 1,0-1 0,-1 0 0,1 1-1,0-1 1,0 1 0,0-1 0,0 0-1,0 1 1,0 0-16,-3 7 77,0-1-1,0 1 0,-1-1 1,0 1-1,0-1 1,-1 0-1,0-1 1,0 1-1,-1-1 1,1 0-1,-1 0 1,-1-1-1,1 1 1,-1-1-1,-2 1-76,36-31-3289,-26 24 2848,9-7-2245</inkml:trace>
  <inkml:trace contextRef="#ctx0" brushRef="#br0" timeOffset="128627.95">6127 3623 5721,'1'1'177,"-1"-1"1,1 1-1,0-1 0,0 1 0,0 0 0,0-1 1,0 1-1,-1 0 0,1-1 0,0 1 0,-1 0 1,1 0-1,-1 0 0,1 0 0,-1 0 0,1 0 0,-1 0 1,1 0-1,-1 0 0,0 0 0,0 0 0,1 0 1,-1 0-1,0 0 0,0 0 0,0 0 0,0 0 1,0 0-1,0 0 0,-1 0 0,1 0 0,0 0 1,0 0-1,-1 0 0,1 0 0,-1 0 0,0 1-177,-2 3 160,-1-1 1,0 0-1,0 1 0,0-2 0,0 1 0,-5 3-160,-13 12 772,11-4-526,1 0 0,0 0 1,1 1-1,1 0 0,-1 5-246,-3 3 362,-12 19-362,-98 137 382,121-179-388,0 0 1,0 1-1,0-1 0,0 0 1,0 0-1,0 0 1,0-1-1,0 1 1,0 0-1,-1 0 0,1-1 1,0 1 5,-3-3-367,6-9-317,10-15-3213,-5 9 1161</inkml:trace>
  <inkml:trace contextRef="#ctx0" brushRef="#br0" timeOffset="128966.2">5843 3660 5657,'-1'-3'4733,"4"5"-2488,7 6-808,0 7-343,-1 0-1,4 13-1093,-6-14 278,0 0 0,1 0 0,7 8-278,11 11 202,-2 0-1,-1 2 1,-2 0 0,-1 2-202,-14-21-14,-4-12-85,-1 0 0,1 0 0,0 0 0,0 0 0,1 0 0,-1 0 0,2 2 99,-4-6-43,0 0 0,0 0 0,1 0 0,-1 0 0,0 0 0,0 0 0,0 0 0,0 0 0,0 0-1,0 0 1,1 0 0,-1 0 0,0 0 0,0 0 0,0 0 0,0 0 0,0 0 0,0 0 0,1 0 0,-1 0 0,0 0 0,0 0 0,0 0 0,0 0 0,0 0 0,0 0 0,1 0-1,-1 0 1,0 0 0,0-1 0,0 1 0,0 0 0,0 0 0,0 0 0,0 0 0,0 0 0,1 0 0,-1 0 0,0 0 0,0-1 0,0 1 0,0 0 0,0 0 0,0 0 0,0 0-1,0 0 1,0 0 0,0-1 0,0 1 0,0 0 0,0 0 0,0 0 0,0 0 0,0 0 0,0-1 0,0 1 0,0 0 0,0 0 0,0 0 43,1-10-2817,-2-4-337</inkml:trace>
  <inkml:trace contextRef="#ctx0" brushRef="#br0" timeOffset="129428.55">6282 4139 7042,'5'20'3578,"-2"-18"-1532,-3-13-1460,-1-7-242,0 10-245,0 1 0,1 0 0,0-1 0,1 1-1,0-1 1,0 1 0,0 0 0,1-1-99,-2 7 5,1 1 0,-1 0 0,0-1 1,1 1-1,-1 0 0,1-1 0,-1 1 0,1 0 0,-1 0 0,1-1 1,-1 1-1,1 0 0,-1 0 0,1 0 0,-1 0 0,1 0 0,-1-1 0,1 1 1,-1 0-1,1 0 0,-1 0 0,1 1 0,-1-1 0,1 0 0,0 0 0,-1 0 1,1 0-1,-1 0 0,1 1 0,-1-1 0,1 0 0,-1 0 0,0 1 0,1-1 1,-1 0-6,20 11 51,-13-6-23,1 0 0,-1 1 1,0 0-1,-1 1 0,1-1 1,-1 1-1,0 0 1,0 2-29,2-2 243,-3-13 30,-3-17 86,-2 20-353,2-34 67,-2-1-1,-2 0 1,-2 1 0,-3-16-73,3 44-286,3 8-3505,0 5 909</inkml:trace>
  <inkml:trace contextRef="#ctx0" brushRef="#br0" timeOffset="130696.6">6702 4158 4801,'0'0'149,"1"0"1,-1 0-1,0 1 1,0-1-1,1 0 1,-1 0-1,0 1 1,0-1-1,0 0 1,1 1-1,-1-1 1,0 0-1,0 1 0,0-1 1,0 0-1,0 1 1,0-1-1,0 0 1,0 1-1,0-1 1,0 0-1,0 1 1,0-1-1,0 0 1,0 1-1,0-1 0,0 0 1,0 1-1,0-1 1,0 0-1,0 1 1,-1-1-1,1 0 1,0 1-150,-12 8 1796,-19 1-1186,9-4-319,0-1-1,0-1 0,0-2 1,-21 1-291,41-3 22,0 0 0,0 0 0,0 0-1,0-1 1,0 1 0,0-1 0,0 1 0,0-1 0,0 0 0,1 1 0,-1-1-1,0 0 1,-1-1-22,2 1 31,0 0 1,0 0-1,1 1 0,-1-1 0,0 0 0,1 0 0,-1 0 0,1 0 0,-1 0 0,1 0 1,-1 0-1,1 0 0,0 0 0,-1 0 0,1 0 0,0 0 0,0 0 0,0-1-31,0-1 69,0 0 0,1-1 1,-1 1-1,1 0 0,0 0 0,0 0 0,0 0 0,0 0 0,1 1 0,-1-1 0,1 0 0,-1 1 0,1-1 0,0 1 0,2-2-69,0-1 58,-1 1-1,1-1 0,-1 0 1,0 0-1,0-1 1,0 1-1,-1 0 0,0-1 1,2-5-58,-4 10 4,1-1 1,-1 1-1,0-1 0,0 0 1,0 1-1,0-1 1,0 1-1,0-1 1,0 1-1,0-1 1,0 1-1,-1-1 0,1 1 1,-1-1-1,1 1 1,-1-1-1,0 1 1,0 0-1,1-1 0,-1 1 1,0 0-1,0-1 1,0 1-1,0 0 1,0 0-1,-1 0 1,1 0-1,0 0 0,0 0 1,-1 1-1,1-1 1,-1 0-1,1 1 1,0-1-1,-1 1 0,1-1 1,-1 1-1,0 0 1,1-1-5,-4 0-19,4 1 8,-1 0-1,0-1 1,0 1 0,0-1 0,0 1 0,0-1 0,1 0 0,-1 0-1,0 1 1,1-1 0,-1-1 0,1 1 0,-1 0 0,1 0 0,-1 0-1,0-2 12,3 1-4843,-1-2 1809</inkml:trace>
  <inkml:trace contextRef="#ctx0" brushRef="#br0" timeOffset="131440.15">5488 4350 2008,'-22'10'2114,"-19"8"707,38-17-2580,-1 0 1,1 0 0,-1 0-1,1-1 1,-1 1 0,1-1-1,-1 0 1,1 0 0,-1 0-1,-1 0-241,5 0 62,0 0 1,-1 0-1,1 0 0,0 0 0,-1 0 0,1 0 0,0-1 0,-1 1 1,1 0-1,0 0 0,-1 0 0,1 0 0,0 0 0,-1 0 0,1-1 1,0 1-1,0 0 0,-1 0 0,1 0 0,0-1 0,0 1 0,-1 0 1,1-1-1,0 1 0,0 0 0,0-1-62,4-4 1134,14-3-54,3 6-683,-1 1 0,1 0 0,-1 2 0,0 0-1,10 3-396,10-1 241,213 5 476,113-16-717,-300 6 24,10-3 18,0-2 0,0-4-1,-1-4 1,63-20-42,-90 22 8,10 1-8,23-6-1,-79 18-41,-1 0 0,1 0 1,-1-1-1,0 1 0,1 0 1,-1-1-1,0 1 0,0-1 0,1 0 1,-1 1-1,0-1 0,0 0 1,0 0-1,0 0 0,0 0 0,0 0 1,0 0-1,0 0 0,0 0 1,0-1 41,-1 1-201,0 0 1,0-1 0,0 1 0,0 0 0,0-1-1,-1 1 1,1 0 0,0-1 0,-1 1 0,1 0-1,-1 0 1,1-1 0,-1 1 0,0 0 0,1 0-1,-1 0 1,0 0 0,0 0 0,0 0-1,0 0 201,-10-14-2888</inkml:trace>
  <inkml:trace contextRef="#ctx0" brushRef="#br0" timeOffset="132962.75">5476 4907 5369,'0'2'431,"0"-1"0,0 1 0,0-1 0,0 0-1,1 0 1,-1 1 0,0-1 0,1 0 0,-1 1 0,1-1-1,-1 0 1,1 0 0,0 0 0,0 0 0,-1 1 0,2-1-431,0-19 1608,4-205-496,-6 197-1064,-1 20-75,1 0 0,0 0 0,0 0 0,1 0 0,0 0 0,1-5 27,0 9-1587,-1 6-978,0 3-150</inkml:trace>
  <inkml:trace contextRef="#ctx0" brushRef="#br0" timeOffset="133566.15">5600 4864 7186,'1'0'193,"-1"1"0,0 0 0,1 0 1,-1 0-1,1-1 0,-1 1 1,1 0-1,-1-1 0,1 1 1,0 0-1,-1-1 0,1 1 0,0-1 1,-1 1-1,1-1 0,0 1 1,0-1-1,0 0 0,-1 1 0,1-1 1,0 0-1,0 0-193,0 0 72,-1 0 0,1-1-1,-1 1 1,1 0 0,-1-1 0,0 1-1,1 0 1,-1-1 0,1 1 0,-1-1 0,0 1-1,1-1 1,-1 1 0,0-1 0,0 1-1,1-1 1,-1 0 0,0 1 0,0-1-1,0 1 1,0-1 0,1 1 0,-1-1-72,1-9 137,0 0 0,-1 0 0,0-6-137,0 11 227,-1-23-15,0 18-77,1 0-1,0 0 0,0 0 0,1 0 0,0 1 0,0-1 0,1 0 0,1 1 0,0-3-134,-2 11 14,-1 1 1,0-1-1,0 1 1,1-1-1,-1 1 0,1 0 1,-1-1-1,0 1 1,1-1-1,-1 1 1,1 0-1,-1-1 1,1 1-1,-1 0 0,1 0 1,-1-1-1,1 1 1,-1 0-1,1 0 1,-1 0-1,1 0 0,-1 0 1,1 0-1,0 0 1,-1 0-1,1 0 1,-1 0-1,1 0 0,-1 0 1,1 0-1,-1 0 1,1 0-1,0 1 1,-1-1-1,1 0 0,-1 0 1,1 1-1,-1-1 1,0 0-1,1 1 1,-1-1-1,1 0-14,23 20 119,-15-12-72,55 34 16,-64-41-64,1-1 0,0 0-1,-1 0 1,1 0 0,-1 1 0,1-1 0,-1 0 0,1 0 0,0 0 0,-1 0-1,1 0 1,-1 0 0,1 0 0,0 0 0,-1 0 0,1 0 0,-1 0 0,1-1 0,0 1-1,-1 0 1,1 0 0,-1 0 0,1-1 0,-1 1 0,1 0 0,-1-1 0,1 1-1,-1-1 1,1 1 0,-1 0 0,0-1 0,1 1 0,-1-1 0,0 1 0,1-1 0,-1 1-1,0-1 1,1 1 0,-1-1 0,0 0 0,0 1 0,0-1 0,0 1 0,1-1-1,-1 0 1,0 1 0,0-1 1,5-37-34,-4 29 30,9-48 16,-10 57-11,0 0 0,0 0 0,0 0-1,0 0 1,0-1 0,0 1 0,0 0 0,0 0 0,0 0-1,-1 0 1,1 0 0,0-1 0,0 1 0,0 0 0,0 0-1,1 0 1,-1 0 0,0 0 0,0-1 0,0 1-1,0 0 1,0 0 0,0 0 0,0 0 0,0 0 0,0 0-1,0-1 1,0 1 0,0 0 0,0 0 0,0 0 0,1 0-1,-1 0 1,0 0 0,0 0 0,0 0 0,0-1 0,0 1-1,0 0 1,1 0 0,-1 0 0,0 0 0,0 0 0,0 0-1,0 0 1,0 0 0,1 0 0,-1 0 0,0 0 0,0 0-1,0 0 1,0 0 0,0 0 0,1 0 0,-1 0-1,0 0 1,0 0 0,0 0 0,0 0 0,0 0 0,1 0-1,-1 1 0,5 11 31,1 19-4,-4-16-14,8 55 157,-3 20-170,-5-72-150,0-8-3853,-1-7 1132</inkml:trace>
  <inkml:trace contextRef="#ctx0" brushRef="#br0" timeOffset="134358.41">6181 4994 3985,'4'2'97,"15"7"4250,-19-9-4300,1 0 0,-1 0-1,0 0 1,0 0 0,0 0 0,0 0-1,0 0 1,0 0 0,0 0 0,0 0-1,0 0 1,0 1 0,0-1-1,1 0 1,-1 0 0,0 0 0,0 0-1,0 0 1,0 0 0,0 0 0,0 0-1,0 0 1,0 0 0,0 1 0,0-1-1,0 0 1,0 0 0,0 0 0,0 0-1,0 0 1,0 0 0,0 0-1,0 0 1,0 0 0,0 1 0,0-1-1,0 0 1,0 0 0,0 0 0,0 0-1,0 0 1,0 0 0,0 0 0,-1 0-1,1 0 1,0 0 0,0 0 0,0 1-1,0-1 1,0 0 0,0 0-47,-12 2 749,-15 0-327,12 1-236,1-2 0,-1 0 0,1-1 0,-1-1 0,1 0 0,-1 0 0,1-2 0,-11-2-186,23 4 48,1 1 1,-1-1-1,0 1 0,1-1 1,-1 1-1,1-1 0,-1 0 0,1 0 1,-1 0-1,1 0 0,-1 0 1,1 0-1,0 0 0,0 0 0,0-1 1,-1 1-1,1 0 0,0-1 1,1 1-1,-1-1 0,0 1 0,0-1 1,1 1-1,-1-1 0,1 1 0,-1-1 1,1 0-1,0 1 0,-1-1 1,1 0-49,1-4 157,0 1-1,0 0 1,1-1 0,-1 1 0,1 0 0,0 0 0,1 0 0,0-2-157,0 3 58,-1 0 0,0 0-1,0-1 1,-1 1 0,1-1-1,-1 1 1,0-1 0,0 1 0,0-4-58,-1 8 2,0-1 0,0 1 0,-1-1 0,1 1 0,0 0 0,0-1 0,0 1 1,0 0-1,0-1 0,-1 1 0,1 0 0,0-1 0,0 1 0,-1 0 0,1 0 1,0-1-1,0 1 0,-1 0 0,1 0 0,0-1 0,-1 1 0,1 0 0,0 0 0,-1 0 1,1-1-1,0 1 0,-1 0 0,1 0 0,0 0 0,-1 0 0,1 0 0,-1 0 1,1 0-1,0 0 0,-1 0 0,1 0 0,0 0 0,-1 0 0,1 0 0,-1 0 1,1 0-1,0 0 0,-1 1 0,1-1-2,-24 8 52,10-2-600,13-6 331,0 0 0,0 0 1,0 0-1,0 0 0,0 0 0,1 0 1,-1 0-1,0 0 0,0 0 0,0 0 1,0 0-1,0-1 0,0 1 0,1 0 1,-1-1-1,0 1 0,0-1 0,0 1 1,0-1 216,9-7-3189</inkml:trace>
  <inkml:trace contextRef="#ctx0" brushRef="#br0" timeOffset="134956.87">6382 4647 6729,'2'2'538,"0"0"0,-1 0 0,1 1 1,-1-1-1,1 1 0,-1-1 0,0 1 0,0 0 0,0-1 0,-1 1 0,2 2-538,2 36 678,-2-24-29,4 32 27,-1-9-345,-1 0 1,-3 1-332,-2-37-907,-3-11-781,-4-12-1611,8 18 3084,-6-17-2949</inkml:trace>
  <inkml:trace contextRef="#ctx0" brushRef="#br0" timeOffset="135292.6">6232 4773 6809,'1'2'514,"0"0"0,1 0 0,-1 0 0,0 0 0,1 0-1,-1 0 1,1 0 0,0 0 0,0 0 0,0-1 0,0 1-1,0-1 1,1 1-514,1 0 364,0 0 0,0 0 1,1 0-1,-1 0 0,1-1 0,-1 0 0,1 0-364,8 1 179,-1-1 0,1 0 0,0-1 0,9-1-179,-11 0-20,0-1 0,-1 0 1,0 0-1,1-1 0,-1-1 0,0 1 0,0-2 0,-1 1 0,1-1 0,-1-1 0,0 0 0,-1 0 1,1-1 19,21-12-1213,-10 12-3270,-15 6 1653</inkml:trace>
  <inkml:trace contextRef="#ctx0" brushRef="#br0" timeOffset="135645.04">6684 4887 8010,'1'0'182,"-1"1"-1,1-1 1,-1 1 0,1-1 0,0 1 0,-1-1 0,1 0-1,-1 1 1,1-1 0,0 0 0,-1 0 0,1 1 0,0-1-1,0 0 1,-1 0 0,1 0 0,0 0 0,-1 0 0,1 0 0,0 0-1,0 0 1,-1 0 0,1 0 0,0 0 0,-1-1 0,1 1-1,0 0 1,0 0-182,0-2 158,1 1-1,0 0 1,-1 0 0,1 0-1,-1-1 1,0 1-1,0-1 1,1 1-1,-1-1 1,0 0-1,0 0-157,4-8 182,0 0 0,-1 0 0,3-9-182,-7 16 173,11-29 165,18-54 76,-24 75-386,0 0-1,0 0 1,2 1-1,-1 0 1,1 0-1,3-3-27,11-4 364,-13 11-1321,-7 6-812,-3 1-1245,-9 5-54</inkml:trace>
  <inkml:trace contextRef="#ctx0" brushRef="#br0" timeOffset="136104.07">6631 4621 4169,'4'7'7458,"14"11"-5040,-13-12-1807,184 180 1990,-182-176-2567,-7-7-719,-1-4 304,-1 0 0,1 1 0,0-1 0,0 0 0,0 0 0,0 1 0,-1-1 0,1 0 0,0 0 0,0 0 1,1 0-1,-2-1 381,-8-13-3073</inkml:trace>
  <inkml:trace contextRef="#ctx0" brushRef="#br0" timeOffset="137328.71">6969 5008 5281,'-1'-3'822,"-1"-1"-1,1 0 1,0 1 0,0-1-1,0 0 1,1 0-1,-1 0-821,1-46 1967,1 25-1230,-1 22-668,0-4 46,0 0 0,0 0 0,1 1 0,0-1 0,1-2-115,-2 8 10,0 0 1,0 1-1,1-1 1,-1 0 0,0 0-1,1 1 1,-1-1-1,0 0 1,1 1 0,-1-1-1,1 0 1,-1 1-1,1-1 1,-1 1-1,1-1 1,0 1 0,-1-1-1,1 1 1,0 0-1,-1-1-10,1 1 5,0 0 0,0 0 0,0 0 0,0 0 0,0 0 0,0 0-1,0 0 1,0 0 0,0 1 0,0-1 0,-1 0 0,1 1 0,0-1 0,0 0 0,0 1-1,0-1 1,-1 1 0,1-1 0,0 1 0,-1 0 0,2 0-5,16 19 44,-16-17-41,-1-1-1,2 1 1,-1 0 0,0-1 0,0 1-1,1-1 1,-1 0 0,1 0 0,0 0-1,0 0 1,-1-1 0,1 1 0,0-1-1,1 1-2,-4-2 2,1 0-1,-1 0 0,1 0 0,-1 0 0,1 0 0,-1 0 0,1 0 0,-1 0 0,1-1 0,-1 1 0,1 0 0,-1 0 0,1 0 0,-1-1 0,1 1 0,-1 0 0,1 0 0,-1-1 0,0 1 0,1 0 0,-1-1 0,0 1 0,1-1 0,-1 1 0,0 0 0,1-1 0,-1 1 0,0-1 0,0 1 0,1-1 0,-1 1 0,0-1 0,0 1 0,0-1 0,0 1 1,0-1-1,0 1 0,1-1 0,-1 1 0,0-1 0,-1 1 0,1-1-1,-2-26 15,1 22-11,-2-19-443,1 10 650,1 0 0,0 0 0,0-6-211,2 15-853,-1 0 1,1 1-1,-1 0 0,1-1 1,1 1-1,-1-1 1,2-3 852,1 0-3504</inkml:trace>
  <inkml:trace contextRef="#ctx0" brushRef="#br0" timeOffset="137974.22">7335 4890 3961,'31'23'4359,"-34"-22"-3945,1 0 0,-1 0-1,0 0 1,1-1 0,-1 1-1,0-1 1,-2 1-414,-5-1 169,0-1 0,0 0 0,0 0 0,1-1 0,-1-1 0,0 1 0,1-1 0,0-1 0,0 0 0,-4-2-169,-5-2 327,16 8-287,1-1-1,-1 0 0,1 0 0,-1 0 1,1 0-1,0-1 0,-1 1 0,1 0 1,0-1-1,0 1 0,0 0 0,0-1 0,0 1 1,0-1-1,1 0 0,-1 1 0,0-1 1,1 0-1,-1 1 0,1-1 0,0 0 0,-1 0 1,1 1-1,0-1 0,0 0 0,0 0 1,0 1-1,1-2-39,0-8 145,0-1 0,1 0 0,1 1 0,1-3-145,1-8 203,-4 20-190,-1 1-1,0-1 0,0 1 1,1-1-1,-1 1 1,0-1-1,0 1 0,-1-1 1,1 0-1,0 1 1,-1-1-13,1 2 3,0-1 0,0 1 1,0 0-1,0-1 1,-1 1-1,1 0 1,0 0-1,0-1 1,-1 1-1,1 0 0,0 0 1,0-1-1,-1 1 1,1 0-1,0 0 1,0 0-1,-1 0 1,1 0-1,0-1 0,-1 1 1,1 0-1,0 0 1,-1 0-1,1 0 1,0 0-1,-1 0 1,1 0-1,0 0 1,-1 0-1,1 0-3,-4 1 12,1 0 1,-1 0-1,1 1 1,0-1-1,-1 1 1,1 0-1,-2 2-12,2-2-13,0-1 1,0 1-1,0-1 0,0 1 0,0-1 0,0 0 1,-1 0 12,3-1-157,0 0 1,1 0-1,-1 0 0,0 0 1,0 0-1,1 0 1,-1 0-1,1-1 1,-1 1-1,0 0 1,1-1-1,-1 1 1,0 0-1,1-1 0,-1 1 1,1-1-1,-1 1 1,1-1-1,-1 1 1,1-1-1,-1 0 157,-4-6-2495</inkml:trace>
</inkml: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81140-E57B-4122-94AE-2F8591FD465D}">
  <dimension ref="A1:AW154"/>
  <sheetViews>
    <sheetView showGridLines="0" zoomScale="85" zoomScaleNormal="85" workbookViewId="0">
      <selection activeCell="E160" sqref="E160"/>
    </sheetView>
  </sheetViews>
  <sheetFormatPr defaultRowHeight="12.75" x14ac:dyDescent="0.2"/>
  <cols>
    <col min="1" max="1" width="17.85546875" style="4" customWidth="1"/>
    <col min="2" max="2" width="9.140625" style="4"/>
    <col min="3" max="3" width="29.28515625" style="4" customWidth="1"/>
    <col min="4" max="16384" width="9.140625" style="4"/>
  </cols>
  <sheetData>
    <row r="1" spans="1:39" x14ac:dyDescent="0.2">
      <c r="A1" s="31" t="s">
        <v>46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</row>
    <row r="3" spans="1:39" x14ac:dyDescent="0.2">
      <c r="A3" s="4" t="s">
        <v>38</v>
      </c>
      <c r="E3" s="4" t="s">
        <v>19</v>
      </c>
      <c r="N3" s="4" t="s">
        <v>20</v>
      </c>
      <c r="X3" s="4" t="s">
        <v>39</v>
      </c>
      <c r="AA3" s="29" t="s">
        <v>19</v>
      </c>
      <c r="AB3" s="29" t="s">
        <v>20</v>
      </c>
    </row>
    <row r="4" spans="1:39" x14ac:dyDescent="0.2">
      <c r="C4" s="6"/>
      <c r="D4" s="6"/>
      <c r="E4" s="29" t="s">
        <v>11</v>
      </c>
      <c r="F4" s="29" t="s">
        <v>12</v>
      </c>
      <c r="G4" s="29" t="s">
        <v>13</v>
      </c>
      <c r="H4" s="29" t="s">
        <v>14</v>
      </c>
      <c r="I4" s="29" t="s">
        <v>15</v>
      </c>
      <c r="J4" s="29" t="s">
        <v>16</v>
      </c>
      <c r="K4" s="29" t="s">
        <v>17</v>
      </c>
      <c r="L4" s="29" t="s">
        <v>4</v>
      </c>
      <c r="M4" s="29" t="s">
        <v>18</v>
      </c>
      <c r="N4" s="29" t="s">
        <v>11</v>
      </c>
      <c r="O4" s="29" t="s">
        <v>12</v>
      </c>
      <c r="P4" s="29" t="s">
        <v>13</v>
      </c>
      <c r="Q4" s="29" t="s">
        <v>14</v>
      </c>
      <c r="R4" s="29" t="s">
        <v>15</v>
      </c>
      <c r="S4" s="29" t="s">
        <v>16</v>
      </c>
      <c r="T4" s="29" t="s">
        <v>17</v>
      </c>
      <c r="U4" s="29" t="s">
        <v>4</v>
      </c>
      <c r="V4" s="29" t="s">
        <v>18</v>
      </c>
      <c r="W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x14ac:dyDescent="0.2">
      <c r="A5" s="4" t="s">
        <v>1</v>
      </c>
      <c r="B5" s="4" t="s">
        <v>19</v>
      </c>
      <c r="C5" s="4" t="s">
        <v>21</v>
      </c>
      <c r="D5" s="4" t="s">
        <v>11</v>
      </c>
      <c r="E5" s="20">
        <v>0.162499300714955</v>
      </c>
      <c r="F5" s="21">
        <v>9.3009108166663902E-4</v>
      </c>
      <c r="G5" s="21">
        <v>4.1374878363374199E-3</v>
      </c>
      <c r="H5" s="21">
        <v>1.1579221788048501E-3</v>
      </c>
      <c r="I5" s="21">
        <v>8.0012222380449194E-2</v>
      </c>
      <c r="J5" s="21">
        <v>1.7065245410388001E-2</v>
      </c>
      <c r="K5" s="21">
        <v>7.3985135754515302E-4</v>
      </c>
      <c r="L5" s="21">
        <v>2.7458899414122998E-4</v>
      </c>
      <c r="M5" s="21">
        <v>1.4403367131734901E-3</v>
      </c>
      <c r="N5" s="21">
        <v>1.5449951885596401E-3</v>
      </c>
      <c r="O5" s="21">
        <v>9.4755323864786098E-4</v>
      </c>
      <c r="P5" s="21">
        <v>7.4480849960788503E-4</v>
      </c>
      <c r="Q5" s="21">
        <v>1.01136649720471E-4</v>
      </c>
      <c r="R5" s="21">
        <v>1.6475758280141001E-3</v>
      </c>
      <c r="S5" s="21">
        <v>3.4122375805692401E-3</v>
      </c>
      <c r="T5" s="21">
        <v>1.60019632497688E-3</v>
      </c>
      <c r="U5" s="21">
        <v>6.5934065429727401E-5</v>
      </c>
      <c r="V5" s="26">
        <v>4.9929418870429802E-4</v>
      </c>
      <c r="X5" s="4" t="s">
        <v>44</v>
      </c>
      <c r="Y5" s="4" t="s">
        <v>19</v>
      </c>
      <c r="Z5" s="4" t="s">
        <v>11</v>
      </c>
      <c r="AA5" s="44">
        <v>213958.26787399899</v>
      </c>
      <c r="AB5" s="45">
        <v>5387.0607431414801</v>
      </c>
    </row>
    <row r="6" spans="1:39" x14ac:dyDescent="0.2">
      <c r="C6" s="4" t="s">
        <v>22</v>
      </c>
      <c r="D6" s="4" t="s">
        <v>12</v>
      </c>
      <c r="E6" s="22">
        <v>2.6803624542405501E-2</v>
      </c>
      <c r="F6" s="23">
        <v>1.60361900585692E-2</v>
      </c>
      <c r="G6" s="23">
        <v>1.07762189632701E-2</v>
      </c>
      <c r="H6" s="23">
        <v>7.2847260919390394E-2</v>
      </c>
      <c r="I6" s="23">
        <v>2.3746435032200901E-2</v>
      </c>
      <c r="J6" s="23">
        <v>0.335224750405197</v>
      </c>
      <c r="K6" s="23">
        <v>1.6580849547230901E-2</v>
      </c>
      <c r="L6" s="23">
        <v>2.0770494929576101E-3</v>
      </c>
      <c r="M6" s="23">
        <v>6.1379401159512902E-4</v>
      </c>
      <c r="N6" s="23">
        <v>7.9586668694521894E-5</v>
      </c>
      <c r="O6" s="23">
        <v>1.7362708643505799E-4</v>
      </c>
      <c r="P6" s="23">
        <v>7.8608073061178598E-5</v>
      </c>
      <c r="Q6" s="23">
        <v>4.1052498645289303E-3</v>
      </c>
      <c r="R6" s="23">
        <v>3.10282201071802E-4</v>
      </c>
      <c r="S6" s="23">
        <v>5.2417388884995701E-3</v>
      </c>
      <c r="T6" s="23">
        <v>2.4394773916420801E-3</v>
      </c>
      <c r="U6" s="23">
        <v>2.7907450367359998E-5</v>
      </c>
      <c r="V6" s="27">
        <v>9.6910748459001894E-5</v>
      </c>
      <c r="Z6" s="4" t="s">
        <v>12</v>
      </c>
      <c r="AA6" s="46">
        <v>52662.891863597302</v>
      </c>
      <c r="AB6" s="47">
        <v>1752.6447112522901</v>
      </c>
    </row>
    <row r="7" spans="1:39" x14ac:dyDescent="0.2">
      <c r="C7" s="4" t="s">
        <v>23</v>
      </c>
      <c r="D7" s="4" t="s">
        <v>13</v>
      </c>
      <c r="E7" s="22">
        <v>4.56392326507618E-2</v>
      </c>
      <c r="F7" s="23">
        <v>7.9035486202934397E-3</v>
      </c>
      <c r="G7" s="23">
        <v>7.4813106290237893E-2</v>
      </c>
      <c r="H7" s="23">
        <v>1.5671375860732101E-3</v>
      </c>
      <c r="I7" s="23">
        <v>5.6895256956288102E-2</v>
      </c>
      <c r="J7" s="23">
        <v>4.8825334351255398E-2</v>
      </c>
      <c r="K7" s="23">
        <v>1.7474199218637201E-2</v>
      </c>
      <c r="L7" s="23">
        <v>1.8143559493772701E-3</v>
      </c>
      <c r="M7" s="23">
        <v>4.42846542702139E-3</v>
      </c>
      <c r="N7" s="23">
        <v>8.1854897724575697E-4</v>
      </c>
      <c r="O7" s="23">
        <v>4.13105895999182E-4</v>
      </c>
      <c r="P7" s="23">
        <v>1.64024210845733E-3</v>
      </c>
      <c r="Q7" s="23">
        <v>4.2286243609563099E-5</v>
      </c>
      <c r="R7" s="23">
        <v>1.4432547958347999E-3</v>
      </c>
      <c r="S7" s="23">
        <v>5.83343892348948E-3</v>
      </c>
      <c r="T7" s="23">
        <v>1.01045365159531E-3</v>
      </c>
      <c r="U7" s="23">
        <v>1.4142966010478701E-4</v>
      </c>
      <c r="V7" s="27">
        <v>4.2318816628112598E-4</v>
      </c>
      <c r="Z7" s="4" t="s">
        <v>13</v>
      </c>
      <c r="AA7" s="46">
        <v>94861.952188565003</v>
      </c>
      <c r="AB7" s="47">
        <v>9501.2773034417605</v>
      </c>
    </row>
    <row r="8" spans="1:39" x14ac:dyDescent="0.2">
      <c r="C8" s="4" t="s">
        <v>24</v>
      </c>
      <c r="D8" s="4" t="s">
        <v>14</v>
      </c>
      <c r="E8" s="22">
        <v>9.1625100057159806E-2</v>
      </c>
      <c r="F8" s="23">
        <v>1.1429893745941101E-2</v>
      </c>
      <c r="G8" s="23">
        <v>2.2887947832803499E-2</v>
      </c>
      <c r="H8" s="23">
        <v>4.5233435770447701E-2</v>
      </c>
      <c r="I8" s="23">
        <v>2.4565061959855201E-2</v>
      </c>
      <c r="J8" s="23">
        <v>0.200057117717126</v>
      </c>
      <c r="K8" s="23">
        <v>2.15930832299157E-2</v>
      </c>
      <c r="L8" s="23">
        <v>1.31196603371559E-2</v>
      </c>
      <c r="M8" s="23">
        <v>5.2428954893447904E-3</v>
      </c>
      <c r="N8" s="23">
        <v>4.5312667467616299E-3</v>
      </c>
      <c r="O8" s="23">
        <v>3.5086106989567498E-3</v>
      </c>
      <c r="P8" s="23">
        <v>8.7993128485161498E-3</v>
      </c>
      <c r="Q8" s="23">
        <v>1.8035648979428699E-3</v>
      </c>
      <c r="R8" s="23">
        <v>3.6513692516105798E-3</v>
      </c>
      <c r="S8" s="23">
        <v>6.7393126766372602E-2</v>
      </c>
      <c r="T8" s="23">
        <v>9.0649403396945698E-3</v>
      </c>
      <c r="U8" s="23">
        <v>3.00121390377729E-3</v>
      </c>
      <c r="V8" s="27">
        <v>2.2710861494475202E-3</v>
      </c>
      <c r="Z8" s="4" t="s">
        <v>14</v>
      </c>
      <c r="AA8" s="46">
        <v>168848.623807875</v>
      </c>
      <c r="AB8" s="47">
        <v>22999.161951833001</v>
      </c>
    </row>
    <row r="9" spans="1:39" x14ac:dyDescent="0.2">
      <c r="C9" s="4" t="s">
        <v>25</v>
      </c>
      <c r="D9" s="4" t="s">
        <v>15</v>
      </c>
      <c r="E9" s="22">
        <v>0.44254597188737999</v>
      </c>
      <c r="F9" s="23">
        <v>0.110695957012988</v>
      </c>
      <c r="G9" s="23">
        <v>0.190222744115284</v>
      </c>
      <c r="H9" s="23">
        <v>2.4513996641953101E-2</v>
      </c>
      <c r="I9" s="23">
        <v>0.47664227375019602</v>
      </c>
      <c r="J9" s="23">
        <v>0.34415844467903101</v>
      </c>
      <c r="K9" s="23">
        <v>0.13470905991524501</v>
      </c>
      <c r="L9" s="23">
        <v>1.9035418456924101E-2</v>
      </c>
      <c r="M9" s="23">
        <v>5.0092111332641402E-2</v>
      </c>
      <c r="N9" s="23">
        <v>9.23190473781757E-3</v>
      </c>
      <c r="O9" s="23">
        <v>7.0203603631763698E-3</v>
      </c>
      <c r="P9" s="23">
        <v>1.44946943002871E-2</v>
      </c>
      <c r="Q9" s="23">
        <v>1.31241800714517E-3</v>
      </c>
      <c r="R9" s="23">
        <v>3.2039173088889601E-2</v>
      </c>
      <c r="S9" s="23">
        <v>5.6366081423604199E-2</v>
      </c>
      <c r="T9" s="23">
        <v>2.78383456651169E-2</v>
      </c>
      <c r="U9" s="23">
        <v>3.9985110147719403E-3</v>
      </c>
      <c r="V9" s="27">
        <v>8.1710537843898701E-3</v>
      </c>
      <c r="Z9" s="4" t="s">
        <v>15</v>
      </c>
      <c r="AA9" s="46">
        <v>4604711.6902964003</v>
      </c>
      <c r="AB9" s="47">
        <v>399621.86886636401</v>
      </c>
    </row>
    <row r="10" spans="1:39" x14ac:dyDescent="0.2">
      <c r="C10" s="4" t="s">
        <v>26</v>
      </c>
      <c r="D10" s="4" t="s">
        <v>16</v>
      </c>
      <c r="E10" s="22">
        <v>2.5306356737918399E-2</v>
      </c>
      <c r="F10" s="23">
        <v>9.9423174834138497E-3</v>
      </c>
      <c r="G10" s="23">
        <v>1.0640865355816201E-2</v>
      </c>
      <c r="H10" s="23">
        <v>5.3012873405241297E-3</v>
      </c>
      <c r="I10" s="23">
        <v>2.1369523737934101E-2</v>
      </c>
      <c r="J10" s="23">
        <v>3.78829556885349E-3</v>
      </c>
      <c r="K10" s="23">
        <v>6.3968091643810093E-2</v>
      </c>
      <c r="L10" s="23">
        <v>1.23666778583948E-3</v>
      </c>
      <c r="M10" s="23">
        <v>7.7037644950753202E-3</v>
      </c>
      <c r="N10" s="23">
        <v>1.5351040602874499E-5</v>
      </c>
      <c r="O10" s="23">
        <v>5.0557692508707202E-5</v>
      </c>
      <c r="P10" s="23">
        <v>1.86611837004214E-5</v>
      </c>
      <c r="Q10" s="23">
        <v>2.301500693859E-6</v>
      </c>
      <c r="R10" s="23">
        <v>2.49354163353882E-5</v>
      </c>
      <c r="S10" s="23">
        <v>2.3730317200477101E-4</v>
      </c>
      <c r="T10" s="23">
        <v>8.7332428187705504E-5</v>
      </c>
      <c r="U10" s="23">
        <v>5.3844968118669698E-6</v>
      </c>
      <c r="V10" s="27">
        <v>4.1691025243636497E-5</v>
      </c>
      <c r="Z10" s="4" t="s">
        <v>16</v>
      </c>
      <c r="AA10" s="46">
        <v>74045.759437141605</v>
      </c>
      <c r="AB10" s="47">
        <v>1626.5029585888001</v>
      </c>
    </row>
    <row r="11" spans="1:39" x14ac:dyDescent="0.2">
      <c r="C11" s="4" t="s">
        <v>27</v>
      </c>
      <c r="D11" s="4" t="s">
        <v>17</v>
      </c>
      <c r="E11" s="22">
        <v>9.3649941933004206E-3</v>
      </c>
      <c r="F11" s="23">
        <v>1.2439587328934999E-2</v>
      </c>
      <c r="G11" s="23">
        <v>5.8333899753284903E-3</v>
      </c>
      <c r="H11" s="23">
        <v>2.6789275326962298E-3</v>
      </c>
      <c r="I11" s="23">
        <v>1.01527380164908E-2</v>
      </c>
      <c r="J11" s="23">
        <v>0.25943659011243703</v>
      </c>
      <c r="K11" s="23">
        <v>0.14806409879208099</v>
      </c>
      <c r="L11" s="23">
        <v>7.5561153293287405E-4</v>
      </c>
      <c r="M11" s="23">
        <v>2.6022029506091201E-3</v>
      </c>
      <c r="N11" s="23">
        <v>3.4171458841577603E-4</v>
      </c>
      <c r="O11" s="23">
        <v>1.5410607997286E-4</v>
      </c>
      <c r="P11" s="23">
        <v>1.35656733485789E-3</v>
      </c>
      <c r="Q11" s="23">
        <v>2.21372853295786E-5</v>
      </c>
      <c r="R11" s="23">
        <v>5.1466540149831103E-4</v>
      </c>
      <c r="S11" s="23">
        <v>1.33551313074443E-2</v>
      </c>
      <c r="T11" s="23">
        <v>1.12617686814858E-2</v>
      </c>
      <c r="U11" s="23">
        <v>2.0187630635862001E-4</v>
      </c>
      <c r="V11" s="27">
        <v>1.5158909096490199E-4</v>
      </c>
      <c r="Z11" s="4" t="s">
        <v>17</v>
      </c>
      <c r="AA11" s="46">
        <v>80147.728964947804</v>
      </c>
      <c r="AB11" s="47">
        <v>1228.95775717073</v>
      </c>
    </row>
    <row r="12" spans="1:39" x14ac:dyDescent="0.2">
      <c r="C12" s="4" t="s">
        <v>28</v>
      </c>
      <c r="D12" s="4" t="s">
        <v>4</v>
      </c>
      <c r="E12" s="22">
        <v>0.15707797631373499</v>
      </c>
      <c r="F12" s="23">
        <v>5.5364580954786399E-2</v>
      </c>
      <c r="G12" s="23">
        <v>0.122211794185776</v>
      </c>
      <c r="H12" s="23">
        <v>2.2441481725561301E-2</v>
      </c>
      <c r="I12" s="23">
        <v>0.123216678849749</v>
      </c>
      <c r="J12" s="23">
        <v>0.26187028644548499</v>
      </c>
      <c r="K12" s="23">
        <v>9.0770432352289404E-2</v>
      </c>
      <c r="L12" s="23">
        <v>0.13074085785148601</v>
      </c>
      <c r="M12" s="23">
        <v>2.8482778628254601E-2</v>
      </c>
      <c r="N12" s="23">
        <v>3.8592225657463502E-3</v>
      </c>
      <c r="O12" s="23">
        <v>2.51282763817159E-2</v>
      </c>
      <c r="P12" s="23">
        <v>5.4933259716013899E-3</v>
      </c>
      <c r="Q12" s="23">
        <v>2.17957927286635E-4</v>
      </c>
      <c r="R12" s="23">
        <v>6.7015664567043999E-3</v>
      </c>
      <c r="S12" s="23">
        <v>7.4385225269032101E-2</v>
      </c>
      <c r="T12" s="23">
        <v>7.3291915982341901E-3</v>
      </c>
      <c r="U12" s="23">
        <v>6.8014700008182999E-3</v>
      </c>
      <c r="V12" s="27">
        <v>4.2391805177402E-3</v>
      </c>
      <c r="Z12" s="4" t="s">
        <v>4</v>
      </c>
      <c r="AA12" s="46">
        <v>447801.13454897201</v>
      </c>
      <c r="AB12" s="47">
        <v>25324.151890778699</v>
      </c>
    </row>
    <row r="13" spans="1:39" x14ac:dyDescent="0.2">
      <c r="C13" s="4" t="s">
        <v>29</v>
      </c>
      <c r="D13" s="4" t="s">
        <v>18</v>
      </c>
      <c r="E13" s="22">
        <v>0.98093222942359504</v>
      </c>
      <c r="F13" s="23">
        <v>0.342905969293479</v>
      </c>
      <c r="G13" s="23">
        <v>0.59913694572310605</v>
      </c>
      <c r="H13" s="23">
        <v>5.1693946071229901E-2</v>
      </c>
      <c r="I13" s="23">
        <v>0.48891864029381898</v>
      </c>
      <c r="J13" s="23">
        <v>1.3719819802381901</v>
      </c>
      <c r="K13" s="23">
        <v>0.30491837466420002</v>
      </c>
      <c r="L13" s="23">
        <v>6.6187472338415002E-2</v>
      </c>
      <c r="M13" s="23">
        <v>0.24789412287731799</v>
      </c>
      <c r="N13" s="23">
        <v>2.3609059301596801E-2</v>
      </c>
      <c r="O13" s="23">
        <v>4.7965236417975801E-2</v>
      </c>
      <c r="P13" s="23">
        <v>3.8125978527592301E-2</v>
      </c>
      <c r="Q13" s="23">
        <v>1.6223576997072501E-3</v>
      </c>
      <c r="R13" s="23">
        <v>1.88535392790855E-2</v>
      </c>
      <c r="S13" s="23">
        <v>0.374850636405408</v>
      </c>
      <c r="T13" s="23">
        <v>3.8196169875793197E-2</v>
      </c>
      <c r="U13" s="23">
        <v>6.2315103066928499E-3</v>
      </c>
      <c r="V13" s="27">
        <v>2.7721324757857699E-2</v>
      </c>
      <c r="Z13" s="4" t="s">
        <v>18</v>
      </c>
      <c r="AA13" s="46">
        <v>8667176.6498445198</v>
      </c>
      <c r="AB13" s="47">
        <v>205609.67732059001</v>
      </c>
    </row>
    <row r="14" spans="1:39" x14ac:dyDescent="0.2">
      <c r="B14" s="4" t="s">
        <v>20</v>
      </c>
      <c r="C14" s="4" t="s">
        <v>21</v>
      </c>
      <c r="D14" s="4" t="s">
        <v>11</v>
      </c>
      <c r="E14" s="22">
        <v>2.6568028045994101E-2</v>
      </c>
      <c r="F14" s="23">
        <v>4.2170357133536202E-3</v>
      </c>
      <c r="G14" s="23">
        <v>4.5145413109581398E-3</v>
      </c>
      <c r="H14" s="23">
        <v>3.6692316133363998E-4</v>
      </c>
      <c r="I14" s="23">
        <v>1.1102939735661401E-2</v>
      </c>
      <c r="J14" s="23">
        <v>8.1910189917102794E-3</v>
      </c>
      <c r="K14" s="23">
        <v>8.1953128481545299E-4</v>
      </c>
      <c r="L14" s="23">
        <v>1.6392875672412599E-4</v>
      </c>
      <c r="M14" s="23">
        <v>1.02318360546437E-3</v>
      </c>
      <c r="N14" s="23">
        <v>9.7222251365253906E-2</v>
      </c>
      <c r="O14" s="23">
        <v>2.72344809393953E-2</v>
      </c>
      <c r="P14" s="23">
        <v>2.9855518784734799E-2</v>
      </c>
      <c r="Q14" s="23">
        <v>4.3847814503887301E-4</v>
      </c>
      <c r="R14" s="23">
        <v>0.19442591341021001</v>
      </c>
      <c r="S14" s="23">
        <v>0.10818123501205899</v>
      </c>
      <c r="T14" s="23">
        <v>3.6313635466260402E-2</v>
      </c>
      <c r="U14" s="23">
        <v>5.0699752113387902E-3</v>
      </c>
      <c r="V14" s="27">
        <v>8.7864658260303607E-3</v>
      </c>
      <c r="Y14" s="4" t="s">
        <v>20</v>
      </c>
      <c r="Z14" s="4" t="s">
        <v>11</v>
      </c>
      <c r="AA14" s="46">
        <v>596074.86297696806</v>
      </c>
      <c r="AB14" s="47">
        <v>365094.44141513202</v>
      </c>
    </row>
    <row r="15" spans="1:39" x14ac:dyDescent="0.2">
      <c r="C15" s="4" t="s">
        <v>22</v>
      </c>
      <c r="D15" s="4" t="s">
        <v>12</v>
      </c>
      <c r="E15" s="22">
        <v>3.5516940364503898E-3</v>
      </c>
      <c r="F15" s="23">
        <v>6.0252993289690599E-3</v>
      </c>
      <c r="G15" s="23">
        <v>5.3074968385249102E-3</v>
      </c>
      <c r="H15" s="23">
        <v>4.8665124872567501E-2</v>
      </c>
      <c r="I15" s="23">
        <v>5.1591184958479398E-3</v>
      </c>
      <c r="J15" s="23">
        <v>4.8263082437495698E-2</v>
      </c>
      <c r="K15" s="23">
        <v>2.7545034930630298E-3</v>
      </c>
      <c r="L15" s="23">
        <v>8.8427742723372305E-4</v>
      </c>
      <c r="M15" s="23">
        <v>7.6286948643355501E-4</v>
      </c>
      <c r="N15" s="23">
        <v>3.19415561258902E-3</v>
      </c>
      <c r="O15" s="23">
        <v>1.28536910246631E-2</v>
      </c>
      <c r="P15" s="23">
        <v>1.7632205422924399E-3</v>
      </c>
      <c r="Q15" s="23">
        <v>0.110195282424012</v>
      </c>
      <c r="R15" s="23">
        <v>1.02095269288335E-2</v>
      </c>
      <c r="S15" s="23">
        <v>0.18810152863522001</v>
      </c>
      <c r="T15" s="23">
        <v>9.9964214177063193E-2</v>
      </c>
      <c r="U15" s="23">
        <v>1.08930555009269E-3</v>
      </c>
      <c r="V15" s="27">
        <v>1.1518477617396101E-3</v>
      </c>
      <c r="Z15" s="4" t="s">
        <v>12</v>
      </c>
      <c r="AA15" s="46">
        <v>20863.1156925174</v>
      </c>
      <c r="AB15" s="47">
        <v>68357.236764449699</v>
      </c>
    </row>
    <row r="16" spans="1:39" x14ac:dyDescent="0.2">
      <c r="C16" s="4" t="s">
        <v>23</v>
      </c>
      <c r="D16" s="4" t="s">
        <v>13</v>
      </c>
      <c r="E16" s="22">
        <v>1.1774018845506299E-2</v>
      </c>
      <c r="F16" s="23">
        <v>9.3023017930900804E-3</v>
      </c>
      <c r="G16" s="23">
        <v>2.1554705667744901E-2</v>
      </c>
      <c r="H16" s="23">
        <v>8.7109551484684604E-4</v>
      </c>
      <c r="I16" s="23">
        <v>2.8564847062415001E-2</v>
      </c>
      <c r="J16" s="23">
        <v>2.07561907407126E-2</v>
      </c>
      <c r="K16" s="23">
        <v>6.91685198955017E-3</v>
      </c>
      <c r="L16" s="23">
        <v>4.7878872770175602E-4</v>
      </c>
      <c r="M16" s="23">
        <v>2.0849392150499402E-3</v>
      </c>
      <c r="N16" s="23">
        <v>8.1762645454229801E-3</v>
      </c>
      <c r="O16" s="23">
        <v>1.40578871098339E-2</v>
      </c>
      <c r="P16" s="23">
        <v>8.5125799234730307E-2</v>
      </c>
      <c r="Q16" s="23">
        <v>6.9172805694399904E-3</v>
      </c>
      <c r="R16" s="23">
        <v>6.3356403250176593E-2</v>
      </c>
      <c r="S16" s="23">
        <v>9.9329598104588399E-2</v>
      </c>
      <c r="T16" s="23">
        <v>2.3965861701310001E-2</v>
      </c>
      <c r="U16" s="23">
        <v>4.0201419908759998E-3</v>
      </c>
      <c r="V16" s="27">
        <v>1.2343381042023399E-2</v>
      </c>
      <c r="Z16" s="4" t="s">
        <v>13</v>
      </c>
      <c r="AA16" s="46">
        <v>313528.30126216798</v>
      </c>
      <c r="AB16" s="47">
        <v>207679.69505631499</v>
      </c>
    </row>
    <row r="17" spans="1:28" x14ac:dyDescent="0.2">
      <c r="C17" s="4" t="s">
        <v>24</v>
      </c>
      <c r="D17" s="4" t="s">
        <v>14</v>
      </c>
      <c r="E17" s="22">
        <v>2.3009576626933599E-2</v>
      </c>
      <c r="F17" s="23">
        <v>3.2347935670343901E-3</v>
      </c>
      <c r="G17" s="23">
        <v>5.4926593207095201E-3</v>
      </c>
      <c r="H17" s="23">
        <v>7.5012338849274399E-3</v>
      </c>
      <c r="I17" s="23">
        <v>7.7693692049601096E-3</v>
      </c>
      <c r="J17" s="23">
        <v>5.81394584607869E-2</v>
      </c>
      <c r="K17" s="23">
        <v>5.1912288668364802E-3</v>
      </c>
      <c r="L17" s="23">
        <v>3.3537811246286699E-3</v>
      </c>
      <c r="M17" s="23">
        <v>1.7970892253338299E-3</v>
      </c>
      <c r="N17" s="23">
        <v>2.03279758885433E-2</v>
      </c>
      <c r="O17" s="23">
        <v>4.5697388744525697E-2</v>
      </c>
      <c r="P17" s="23">
        <v>1.28426088040155E-2</v>
      </c>
      <c r="Q17" s="23">
        <v>3.8299500253141203E-2</v>
      </c>
      <c r="R17" s="23">
        <v>1.9292872606047302E-2</v>
      </c>
      <c r="S17" s="23">
        <v>0.32491532420760999</v>
      </c>
      <c r="T17" s="23">
        <v>5.48422299925286E-2</v>
      </c>
      <c r="U17" s="23">
        <v>2.5856759370947599E-2</v>
      </c>
      <c r="V17" s="27">
        <v>1.25290697888749E-2</v>
      </c>
      <c r="Z17" s="4" t="s">
        <v>14</v>
      </c>
      <c r="AA17" s="46">
        <v>251976.80478083401</v>
      </c>
      <c r="AB17" s="47">
        <v>335894.55992407998</v>
      </c>
    </row>
    <row r="18" spans="1:28" x14ac:dyDescent="0.2">
      <c r="C18" s="4" t="s">
        <v>25</v>
      </c>
      <c r="D18" s="4" t="s">
        <v>15</v>
      </c>
      <c r="E18" s="22">
        <v>0.125072693608834</v>
      </c>
      <c r="F18" s="23">
        <v>9.7299923311938E-2</v>
      </c>
      <c r="G18" s="23">
        <v>5.41461405720257E-2</v>
      </c>
      <c r="H18" s="23">
        <v>6.8934258407777997E-3</v>
      </c>
      <c r="I18" s="23">
        <v>9.9719452592471405E-2</v>
      </c>
      <c r="J18" s="23">
        <v>6.1707255718798898E-2</v>
      </c>
      <c r="K18" s="23">
        <v>2.6458904550471798E-2</v>
      </c>
      <c r="L18" s="23">
        <v>1.97169038936565E-2</v>
      </c>
      <c r="M18" s="23">
        <v>8.1466116284611093E-3</v>
      </c>
      <c r="N18" s="23">
        <v>9.8049753826228506E-2</v>
      </c>
      <c r="O18" s="23">
        <v>6.1198104258321603E-2</v>
      </c>
      <c r="P18" s="23">
        <v>8.0350992648211703E-2</v>
      </c>
      <c r="Q18" s="23">
        <v>2.5923405201424499E-2</v>
      </c>
      <c r="R18" s="23">
        <v>0.40373396153222502</v>
      </c>
      <c r="S18" s="23">
        <v>0.299828077322014</v>
      </c>
      <c r="T18" s="23">
        <v>0.17275670767620799</v>
      </c>
      <c r="U18" s="23">
        <v>2.67045055003177E-2</v>
      </c>
      <c r="V18" s="27">
        <v>8.9785995526931506E-2</v>
      </c>
      <c r="Z18" s="4" t="s">
        <v>15</v>
      </c>
      <c r="AA18" s="46">
        <v>7634992.16929211</v>
      </c>
      <c r="AB18" s="47">
        <v>5918571.84125436</v>
      </c>
    </row>
    <row r="19" spans="1:28" x14ac:dyDescent="0.2">
      <c r="C19" s="4" t="s">
        <v>26</v>
      </c>
      <c r="D19" s="4" t="s">
        <v>16</v>
      </c>
      <c r="E19" s="22">
        <v>2.21853530439841E-4</v>
      </c>
      <c r="F19" s="23">
        <v>1.55855166913717E-4</v>
      </c>
      <c r="G19" s="23">
        <v>1.5631237519047499E-4</v>
      </c>
      <c r="H19" s="23">
        <v>2.8299168371183801E-5</v>
      </c>
      <c r="I19" s="23">
        <v>1.3617066244126099E-4</v>
      </c>
      <c r="J19" s="23">
        <v>4.4533821805103099E-4</v>
      </c>
      <c r="K19" s="23">
        <v>9.66469180720443E-5</v>
      </c>
      <c r="L19" s="23">
        <v>9.1270829364942193E-6</v>
      </c>
      <c r="M19" s="23">
        <v>2.9886867156574599E-5</v>
      </c>
      <c r="N19" s="23">
        <v>4.77373507808352E-3</v>
      </c>
      <c r="O19" s="23">
        <v>5.5882606896992303E-3</v>
      </c>
      <c r="P19" s="23">
        <v>4.3423401340158298E-3</v>
      </c>
      <c r="Q19" s="23">
        <v>6.2061527448387596E-3</v>
      </c>
      <c r="R19" s="23">
        <v>1.04384677274348E-2</v>
      </c>
      <c r="S19" s="23">
        <v>2.7176722692112101E-2</v>
      </c>
      <c r="T19" s="23">
        <v>9.6837547929504806E-3</v>
      </c>
      <c r="U19" s="23">
        <v>6.8511587875384598E-4</v>
      </c>
      <c r="V19" s="27">
        <v>5.3820457915188004E-3</v>
      </c>
      <c r="Z19" s="4" t="s">
        <v>16</v>
      </c>
      <c r="AA19" s="46">
        <v>45736.882499102103</v>
      </c>
      <c r="AB19" s="47">
        <v>91155.987101858904</v>
      </c>
    </row>
    <row r="20" spans="1:28" x14ac:dyDescent="0.2">
      <c r="C20" s="4" t="s">
        <v>27</v>
      </c>
      <c r="D20" s="4" t="s">
        <v>17</v>
      </c>
      <c r="E20" s="22">
        <v>5.7601508816912004E-3</v>
      </c>
      <c r="F20" s="23">
        <v>3.6027711063058901E-3</v>
      </c>
      <c r="G20" s="23">
        <v>2.7545810594599698E-3</v>
      </c>
      <c r="H20" s="23">
        <v>3.6078614342063202E-4</v>
      </c>
      <c r="I20" s="23">
        <v>2.7035358195168801E-3</v>
      </c>
      <c r="J20" s="23">
        <v>9.8170649088023792E-3</v>
      </c>
      <c r="K20" s="23">
        <v>4.6113821923202597E-2</v>
      </c>
      <c r="L20" s="23">
        <v>2.7208527671498099E-4</v>
      </c>
      <c r="M20" s="23">
        <v>1.1216617802930599E-3</v>
      </c>
      <c r="N20" s="23">
        <v>2.1972482476785302E-3</v>
      </c>
      <c r="O20" s="23">
        <v>2.6413091085010401E-2</v>
      </c>
      <c r="P20" s="23">
        <v>3.50432747942838E-3</v>
      </c>
      <c r="Q20" s="23">
        <v>7.5793057859381498E-4</v>
      </c>
      <c r="R20" s="23">
        <v>3.5046301351430199E-3</v>
      </c>
      <c r="S20" s="23">
        <v>5.2492288224661697E-2</v>
      </c>
      <c r="T20" s="23">
        <v>0.123767142847687</v>
      </c>
      <c r="U20" s="23">
        <v>7.8196555705023095E-4</v>
      </c>
      <c r="V20" s="27">
        <v>2.56150366148114E-3</v>
      </c>
      <c r="Z20" s="4" t="s">
        <v>17</v>
      </c>
      <c r="AA20" s="46">
        <v>26407.866018488101</v>
      </c>
      <c r="AB20" s="47">
        <v>33345.982896054302</v>
      </c>
    </row>
    <row r="21" spans="1:28" x14ac:dyDescent="0.2">
      <c r="C21" s="4" t="s">
        <v>28</v>
      </c>
      <c r="D21" s="4" t="s">
        <v>4</v>
      </c>
      <c r="E21" s="22">
        <v>6.0785209882460098E-2</v>
      </c>
      <c r="F21" s="23">
        <v>1.44851423597045E-2</v>
      </c>
      <c r="G21" s="23">
        <v>2.5258873870652E-2</v>
      </c>
      <c r="H21" s="23">
        <v>3.1105696404129099E-3</v>
      </c>
      <c r="I21" s="23">
        <v>3.1427880233911902E-2</v>
      </c>
      <c r="J21" s="23">
        <v>8.1970973141931802E-2</v>
      </c>
      <c r="K21" s="23">
        <v>1.40352896391077E-2</v>
      </c>
      <c r="L21" s="23">
        <v>2.0358511242994901E-2</v>
      </c>
      <c r="M21" s="23">
        <v>6.2973333153425503E-3</v>
      </c>
      <c r="N21" s="23">
        <v>4.9740721296331697E-2</v>
      </c>
      <c r="O21" s="23">
        <v>6.2091152576827097E-2</v>
      </c>
      <c r="P21" s="23">
        <v>3.5147336671027103E-2</v>
      </c>
      <c r="Q21" s="23">
        <v>5.6158123541150398E-3</v>
      </c>
      <c r="R21" s="23">
        <v>6.6284721754100398E-2</v>
      </c>
      <c r="S21" s="23">
        <v>0.34484412062360897</v>
      </c>
      <c r="T21" s="23">
        <v>6.9348613114683599E-2</v>
      </c>
      <c r="U21" s="23">
        <v>8.1950719626130805E-2</v>
      </c>
      <c r="V21" s="27">
        <v>3.1653573578825499E-2</v>
      </c>
      <c r="Z21" s="4" t="s">
        <v>4</v>
      </c>
      <c r="AA21" s="46">
        <v>490326.66792398202</v>
      </c>
      <c r="AB21" s="47">
        <v>358209.63655721501</v>
      </c>
    </row>
    <row r="22" spans="1:28" x14ac:dyDescent="0.2">
      <c r="C22" s="4" t="s">
        <v>29</v>
      </c>
      <c r="D22" s="4" t="s">
        <v>18</v>
      </c>
      <c r="E22" s="24">
        <v>0.50254770626359402</v>
      </c>
      <c r="F22" s="25">
        <v>0.26145449137457499</v>
      </c>
      <c r="G22" s="25">
        <v>0.600827923747554</v>
      </c>
      <c r="H22" s="25">
        <v>4.82740200809247E-3</v>
      </c>
      <c r="I22" s="25">
        <v>0.17809865161279301</v>
      </c>
      <c r="J22" s="25">
        <v>0.74677811857958598</v>
      </c>
      <c r="K22" s="25">
        <v>5.8983839150013199E-2</v>
      </c>
      <c r="L22" s="25">
        <v>1.32850641364743E-2</v>
      </c>
      <c r="M22" s="25">
        <v>5.3413690793842401E-2</v>
      </c>
      <c r="N22" s="25">
        <v>0.27071618602416397</v>
      </c>
      <c r="O22" s="25">
        <v>0.19228975911564</v>
      </c>
      <c r="P22" s="25">
        <v>0.123965813649836</v>
      </c>
      <c r="Q22" s="25">
        <v>4.8903713141057202E-2</v>
      </c>
      <c r="R22" s="25">
        <v>0.249280560626012</v>
      </c>
      <c r="S22" s="25">
        <v>1.3682589570986401</v>
      </c>
      <c r="T22" s="25">
        <v>0.42196568918740301</v>
      </c>
      <c r="U22" s="25">
        <v>9.1321998404146107E-2</v>
      </c>
      <c r="V22" s="28">
        <v>0.22528687648255999</v>
      </c>
      <c r="Z22" s="4" t="s">
        <v>18</v>
      </c>
      <c r="AA22" s="48">
        <v>8707264.3162963297</v>
      </c>
      <c r="AB22" s="49">
        <v>11761202.9494019</v>
      </c>
    </row>
    <row r="25" spans="1:28" x14ac:dyDescent="0.2">
      <c r="A25" s="31" t="s">
        <v>10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</row>
    <row r="27" spans="1:28" x14ac:dyDescent="0.2">
      <c r="A27" s="4" t="s">
        <v>74</v>
      </c>
      <c r="E27" s="4" t="s">
        <v>19</v>
      </c>
      <c r="N27" s="4" t="s">
        <v>20</v>
      </c>
      <c r="X27" s="4" t="s">
        <v>75</v>
      </c>
      <c r="AA27" s="32" t="s">
        <v>19</v>
      </c>
      <c r="AB27" s="32" t="s">
        <v>20</v>
      </c>
    </row>
    <row r="28" spans="1:28" x14ac:dyDescent="0.2">
      <c r="E28" s="29" t="s">
        <v>11</v>
      </c>
      <c r="F28" s="29" t="s">
        <v>12</v>
      </c>
      <c r="G28" s="29" t="s">
        <v>13</v>
      </c>
      <c r="H28" s="29" t="s">
        <v>14</v>
      </c>
      <c r="I28" s="29" t="s">
        <v>15</v>
      </c>
      <c r="J28" s="29" t="s">
        <v>16</v>
      </c>
      <c r="K28" s="29" t="s">
        <v>17</v>
      </c>
      <c r="L28" s="29" t="s">
        <v>4</v>
      </c>
      <c r="M28" s="29" t="s">
        <v>18</v>
      </c>
      <c r="N28" s="29" t="s">
        <v>11</v>
      </c>
      <c r="O28" s="29" t="s">
        <v>12</v>
      </c>
      <c r="P28" s="29" t="s">
        <v>13</v>
      </c>
      <c r="Q28" s="29" t="s">
        <v>14</v>
      </c>
      <c r="R28" s="29" t="s">
        <v>15</v>
      </c>
      <c r="S28" s="29" t="s">
        <v>16</v>
      </c>
      <c r="T28" s="29" t="s">
        <v>17</v>
      </c>
      <c r="U28" s="29" t="s">
        <v>4</v>
      </c>
      <c r="V28" s="29" t="s">
        <v>18</v>
      </c>
    </row>
    <row r="29" spans="1:28" x14ac:dyDescent="0.2">
      <c r="A29" s="4" t="s">
        <v>43</v>
      </c>
      <c r="B29" s="4" t="s">
        <v>19</v>
      </c>
      <c r="C29" s="4" t="s">
        <v>21</v>
      </c>
      <c r="D29" s="4" t="s">
        <v>11</v>
      </c>
      <c r="E29" s="9">
        <f t="array" ref="E29:M37">E5:M13+E14:M22</f>
        <v>0.18906732876094909</v>
      </c>
      <c r="F29" s="10">
        <v>5.147126795020259E-3</v>
      </c>
      <c r="G29" s="10">
        <v>8.6520291472955597E-3</v>
      </c>
      <c r="H29" s="10">
        <v>1.52484534013849E-3</v>
      </c>
      <c r="I29" s="10">
        <v>9.1115162116110593E-2</v>
      </c>
      <c r="J29" s="10">
        <v>2.5256264402098279E-2</v>
      </c>
      <c r="K29" s="10">
        <v>1.5593826423606059E-3</v>
      </c>
      <c r="L29" s="10">
        <v>4.3851775086535598E-4</v>
      </c>
      <c r="M29" s="10">
        <v>2.4635203186378603E-3</v>
      </c>
      <c r="N29" s="10">
        <f t="array" ref="N29:V37">0</f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1">
        <v>0</v>
      </c>
      <c r="X29" s="4" t="s">
        <v>44</v>
      </c>
      <c r="Y29" s="4" t="s">
        <v>19</v>
      </c>
      <c r="Z29" s="4" t="s">
        <v>11</v>
      </c>
      <c r="AA29" s="33">
        <f t="array" ref="AA29:AA37">AA5:AA13+AA14:AA22</f>
        <v>810033.13085096702</v>
      </c>
      <c r="AB29" s="34">
        <f t="array" ref="AB29:AB37">0</f>
        <v>0</v>
      </c>
    </row>
    <row r="30" spans="1:28" x14ac:dyDescent="0.2">
      <c r="C30" s="4" t="s">
        <v>22</v>
      </c>
      <c r="D30" s="4" t="s">
        <v>12</v>
      </c>
      <c r="E30" s="12">
        <v>3.0355318578855889E-2</v>
      </c>
      <c r="F30" s="13">
        <v>2.2061489387538262E-2</v>
      </c>
      <c r="G30" s="13">
        <v>1.6083715801795011E-2</v>
      </c>
      <c r="H30" s="13">
        <v>0.12151238579195789</v>
      </c>
      <c r="I30" s="13">
        <v>2.8905553528048841E-2</v>
      </c>
      <c r="J30" s="13">
        <v>0.38348783284269272</v>
      </c>
      <c r="K30" s="13">
        <v>1.9335353040293931E-2</v>
      </c>
      <c r="L30" s="13">
        <v>2.9613269201913331E-3</v>
      </c>
      <c r="M30" s="13">
        <v>1.376663498028684E-3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4">
        <v>0</v>
      </c>
      <c r="Z30" s="4" t="s">
        <v>12</v>
      </c>
      <c r="AA30" s="35">
        <v>73526.007556114695</v>
      </c>
      <c r="AB30" s="36">
        <v>0</v>
      </c>
    </row>
    <row r="31" spans="1:28" x14ac:dyDescent="0.2">
      <c r="C31" s="4" t="s">
        <v>23</v>
      </c>
      <c r="D31" s="4" t="s">
        <v>13</v>
      </c>
      <c r="E31" s="12">
        <v>5.7413251496268101E-2</v>
      </c>
      <c r="F31" s="13">
        <v>1.720585041338352E-2</v>
      </c>
      <c r="G31" s="13">
        <v>9.6367811957982802E-2</v>
      </c>
      <c r="H31" s="13">
        <v>2.4382331009200559E-3</v>
      </c>
      <c r="I31" s="13">
        <v>8.5460104018703104E-2</v>
      </c>
      <c r="J31" s="13">
        <v>6.9581525091967994E-2</v>
      </c>
      <c r="K31" s="13">
        <v>2.4391051208187371E-2</v>
      </c>
      <c r="L31" s="13">
        <v>2.2931446770790261E-3</v>
      </c>
      <c r="M31" s="13">
        <v>6.5134046420713305E-3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4">
        <v>0</v>
      </c>
      <c r="Z31" s="4" t="s">
        <v>13</v>
      </c>
      <c r="AA31" s="35">
        <v>408390.25345073297</v>
      </c>
      <c r="AB31" s="36">
        <v>0</v>
      </c>
    </row>
    <row r="32" spans="1:28" x14ac:dyDescent="0.2">
      <c r="C32" s="4" t="s">
        <v>24</v>
      </c>
      <c r="D32" s="4" t="s">
        <v>14</v>
      </c>
      <c r="E32" s="12">
        <v>0.11463467668409341</v>
      </c>
      <c r="F32" s="13">
        <v>1.466468731297549E-2</v>
      </c>
      <c r="G32" s="13">
        <v>2.8380607153513017E-2</v>
      </c>
      <c r="H32" s="13">
        <v>5.2734669655375141E-2</v>
      </c>
      <c r="I32" s="13">
        <v>3.2334431164815311E-2</v>
      </c>
      <c r="J32" s="13">
        <v>0.25819657617791292</v>
      </c>
      <c r="K32" s="13">
        <v>2.678431209675218E-2</v>
      </c>
      <c r="L32" s="13">
        <v>1.6473441461784571E-2</v>
      </c>
      <c r="M32" s="13">
        <v>7.0399847146786201E-3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4">
        <v>0</v>
      </c>
      <c r="Z32" s="4" t="s">
        <v>14</v>
      </c>
      <c r="AA32" s="35">
        <v>420825.42858870898</v>
      </c>
      <c r="AB32" s="36">
        <v>0</v>
      </c>
    </row>
    <row r="33" spans="2:28" x14ac:dyDescent="0.2">
      <c r="C33" s="4" t="s">
        <v>25</v>
      </c>
      <c r="D33" s="4" t="s">
        <v>15</v>
      </c>
      <c r="E33" s="12">
        <v>0.56761866549621398</v>
      </c>
      <c r="F33" s="13">
        <v>0.207995880324926</v>
      </c>
      <c r="G33" s="13">
        <v>0.24436888468730972</v>
      </c>
      <c r="H33" s="13">
        <v>3.1407422482730901E-2</v>
      </c>
      <c r="I33" s="13">
        <v>0.57636172634266747</v>
      </c>
      <c r="J33" s="13">
        <v>0.40586570039782988</v>
      </c>
      <c r="K33" s="13">
        <v>0.1611679644657168</v>
      </c>
      <c r="L33" s="13">
        <v>3.8752322350580598E-2</v>
      </c>
      <c r="M33" s="13">
        <v>5.823872296110251E-2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4">
        <v>0</v>
      </c>
      <c r="Z33" s="4" t="s">
        <v>15</v>
      </c>
      <c r="AA33" s="35">
        <v>12239703.859588511</v>
      </c>
      <c r="AB33" s="36">
        <v>0</v>
      </c>
    </row>
    <row r="34" spans="2:28" x14ac:dyDescent="0.2">
      <c r="C34" s="4" t="s">
        <v>26</v>
      </c>
      <c r="D34" s="4" t="s">
        <v>16</v>
      </c>
      <c r="E34" s="12">
        <v>2.5528210268358241E-2</v>
      </c>
      <c r="F34" s="13">
        <v>1.0098172650327567E-2</v>
      </c>
      <c r="G34" s="13">
        <v>1.0797177731006675E-2</v>
      </c>
      <c r="H34" s="13">
        <v>5.3295865088953138E-3</v>
      </c>
      <c r="I34" s="13">
        <v>2.150569440037536E-2</v>
      </c>
      <c r="J34" s="13">
        <v>4.2336337869045212E-3</v>
      </c>
      <c r="K34" s="13">
        <v>6.4064738561882134E-2</v>
      </c>
      <c r="L34" s="13">
        <v>1.2457948687759743E-3</v>
      </c>
      <c r="M34" s="13">
        <v>7.7336513622318949E-3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4">
        <v>0</v>
      </c>
      <c r="Z34" s="4" t="s">
        <v>16</v>
      </c>
      <c r="AA34" s="35">
        <v>119782.64193624372</v>
      </c>
      <c r="AB34" s="36">
        <v>0</v>
      </c>
    </row>
    <row r="35" spans="2:28" x14ac:dyDescent="0.2">
      <c r="C35" s="4" t="s">
        <v>27</v>
      </c>
      <c r="D35" s="4" t="s">
        <v>17</v>
      </c>
      <c r="E35" s="12">
        <v>1.512514507499162E-2</v>
      </c>
      <c r="F35" s="13">
        <v>1.6042358435240888E-2</v>
      </c>
      <c r="G35" s="13">
        <v>8.5879710347884601E-3</v>
      </c>
      <c r="H35" s="13">
        <v>3.0397136761168616E-3</v>
      </c>
      <c r="I35" s="13">
        <v>1.2856273836007679E-2</v>
      </c>
      <c r="J35" s="13">
        <v>0.26925365502123938</v>
      </c>
      <c r="K35" s="13">
        <v>0.19417792071528359</v>
      </c>
      <c r="L35" s="13">
        <v>1.0276968096478551E-3</v>
      </c>
      <c r="M35" s="13">
        <v>3.7238647309021803E-3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4">
        <v>0</v>
      </c>
      <c r="Z35" s="4" t="s">
        <v>17</v>
      </c>
      <c r="AA35" s="35">
        <v>106555.59498343591</v>
      </c>
      <c r="AB35" s="36">
        <v>0</v>
      </c>
    </row>
    <row r="36" spans="2:28" x14ac:dyDescent="0.2">
      <c r="C36" s="4" t="s">
        <v>28</v>
      </c>
      <c r="D36" s="4" t="s">
        <v>4</v>
      </c>
      <c r="E36" s="12">
        <v>0.2178631861961951</v>
      </c>
      <c r="F36" s="13">
        <v>6.9849723314490894E-2</v>
      </c>
      <c r="G36" s="13">
        <v>0.147470668056428</v>
      </c>
      <c r="H36" s="13">
        <v>2.5552051365974212E-2</v>
      </c>
      <c r="I36" s="13">
        <v>0.1546445590836609</v>
      </c>
      <c r="J36" s="13">
        <v>0.34384125958741679</v>
      </c>
      <c r="K36" s="13">
        <v>0.10480572199139711</v>
      </c>
      <c r="L36" s="13">
        <v>0.15109936909448091</v>
      </c>
      <c r="M36" s="13">
        <v>3.4780111943597154E-2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4">
        <v>0</v>
      </c>
      <c r="Z36" s="4" t="s">
        <v>4</v>
      </c>
      <c r="AA36" s="35">
        <v>938127.80247295403</v>
      </c>
      <c r="AB36" s="36">
        <v>0</v>
      </c>
    </row>
    <row r="37" spans="2:28" x14ac:dyDescent="0.2">
      <c r="C37" s="4" t="s">
        <v>29</v>
      </c>
      <c r="D37" s="4" t="s">
        <v>18</v>
      </c>
      <c r="E37" s="12">
        <v>1.4834799356871891</v>
      </c>
      <c r="F37" s="13">
        <v>0.60436046066805393</v>
      </c>
      <c r="G37" s="13">
        <v>1.1999648694706599</v>
      </c>
      <c r="H37" s="13">
        <v>5.6521348079322374E-2</v>
      </c>
      <c r="I37" s="13">
        <v>0.66701729190661196</v>
      </c>
      <c r="J37" s="13">
        <v>2.1187600988177762</v>
      </c>
      <c r="K37" s="13">
        <v>0.36390221381421323</v>
      </c>
      <c r="L37" s="13">
        <v>7.9472536474889305E-2</v>
      </c>
      <c r="M37" s="13">
        <v>0.30130781367116038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4">
        <v>0</v>
      </c>
      <c r="Z37" s="4" t="s">
        <v>18</v>
      </c>
      <c r="AA37" s="35">
        <v>17374440.966140851</v>
      </c>
      <c r="AB37" s="36">
        <v>0</v>
      </c>
    </row>
    <row r="38" spans="2:28" x14ac:dyDescent="0.2">
      <c r="B38" s="4" t="s">
        <v>20</v>
      </c>
      <c r="C38" s="4" t="s">
        <v>21</v>
      </c>
      <c r="D38" s="4" t="s">
        <v>11</v>
      </c>
      <c r="E38" s="12">
        <f t="array" ref="E38:M46">0</f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f t="array" ref="N38:V46">N14:V22+N5:V13</f>
        <v>9.876724655381354E-2</v>
      </c>
      <c r="O38" s="13">
        <v>2.8182034178043162E-2</v>
      </c>
      <c r="P38" s="13">
        <v>3.0600327284342685E-2</v>
      </c>
      <c r="Q38" s="13">
        <v>5.3961479475934406E-4</v>
      </c>
      <c r="R38" s="13">
        <v>0.1960734892382241</v>
      </c>
      <c r="S38" s="13">
        <v>0.11159347259262824</v>
      </c>
      <c r="T38" s="13">
        <v>3.7913831791237279E-2</v>
      </c>
      <c r="U38" s="13">
        <v>5.135909276768518E-3</v>
      </c>
      <c r="V38" s="14">
        <v>9.2857600147346585E-3</v>
      </c>
      <c r="Y38" s="4" t="s">
        <v>20</v>
      </c>
      <c r="Z38" s="4" t="s">
        <v>11</v>
      </c>
      <c r="AA38" s="35">
        <f t="array" ref="AA38:AA46">0</f>
        <v>0</v>
      </c>
      <c r="AB38" s="36">
        <f t="array" ref="AB38:AB46">AB14:AB22+AB5:AB13</f>
        <v>370481.50215827348</v>
      </c>
    </row>
    <row r="39" spans="2:28" x14ac:dyDescent="0.2">
      <c r="C39" s="4" t="s">
        <v>22</v>
      </c>
      <c r="D39" s="4" t="s">
        <v>12</v>
      </c>
      <c r="E39" s="12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3.2737422812835421E-3</v>
      </c>
      <c r="O39" s="13">
        <v>1.3027318111098158E-2</v>
      </c>
      <c r="P39" s="13">
        <v>1.8418286153536185E-3</v>
      </c>
      <c r="Q39" s="13">
        <v>0.11430053228854092</v>
      </c>
      <c r="R39" s="13">
        <v>1.0519809129905302E-2</v>
      </c>
      <c r="S39" s="13">
        <v>0.19334326752371958</v>
      </c>
      <c r="T39" s="13">
        <v>0.10240369156870527</v>
      </c>
      <c r="U39" s="13">
        <v>1.1172130004600499E-3</v>
      </c>
      <c r="V39" s="14">
        <v>1.2487585101986121E-3</v>
      </c>
      <c r="Z39" s="4" t="s">
        <v>12</v>
      </c>
      <c r="AA39" s="35">
        <v>0</v>
      </c>
      <c r="AB39" s="36">
        <v>70109.881475701986</v>
      </c>
    </row>
    <row r="40" spans="2:28" x14ac:dyDescent="0.2">
      <c r="C40" s="4" t="s">
        <v>23</v>
      </c>
      <c r="D40" s="4" t="s">
        <v>13</v>
      </c>
      <c r="E40" s="12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8.9948135226687372E-3</v>
      </c>
      <c r="O40" s="13">
        <v>1.4470993005833082E-2</v>
      </c>
      <c r="P40" s="13">
        <v>8.6766041343187633E-2</v>
      </c>
      <c r="Q40" s="13">
        <v>6.9595668130495534E-3</v>
      </c>
      <c r="R40" s="13">
        <v>6.4799658046011399E-2</v>
      </c>
      <c r="S40" s="13">
        <v>0.10516303702807787</v>
      </c>
      <c r="T40" s="13">
        <v>2.4976315352905312E-2</v>
      </c>
      <c r="U40" s="13">
        <v>4.1615716509807868E-3</v>
      </c>
      <c r="V40" s="14">
        <v>1.2766569208304525E-2</v>
      </c>
      <c r="Z40" s="4" t="s">
        <v>13</v>
      </c>
      <c r="AA40" s="35">
        <v>0</v>
      </c>
      <c r="AB40" s="36">
        <v>217180.97235975674</v>
      </c>
    </row>
    <row r="41" spans="2:28" x14ac:dyDescent="0.2">
      <c r="C41" s="4" t="s">
        <v>24</v>
      </c>
      <c r="D41" s="4" t="s">
        <v>14</v>
      </c>
      <c r="E41" s="12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2.485924263530493E-2</v>
      </c>
      <c r="O41" s="13">
        <v>4.9205999443482445E-2</v>
      </c>
      <c r="P41" s="13">
        <v>2.1641921652531648E-2</v>
      </c>
      <c r="Q41" s="13">
        <v>4.0103065151084069E-2</v>
      </c>
      <c r="R41" s="13">
        <v>2.2944241857657883E-2</v>
      </c>
      <c r="S41" s="13">
        <v>0.39230845097398259</v>
      </c>
      <c r="T41" s="13">
        <v>6.3907170332223165E-2</v>
      </c>
      <c r="U41" s="13">
        <v>2.8857973274724891E-2</v>
      </c>
      <c r="V41" s="14">
        <v>1.480015593832242E-2</v>
      </c>
      <c r="Z41" s="4" t="s">
        <v>14</v>
      </c>
      <c r="AA41" s="35">
        <v>0</v>
      </c>
      <c r="AB41" s="36">
        <v>358893.72187591298</v>
      </c>
    </row>
    <row r="42" spans="2:28" x14ac:dyDescent="0.2">
      <c r="C42" s="4" t="s">
        <v>25</v>
      </c>
      <c r="D42" s="4" t="s">
        <v>15</v>
      </c>
      <c r="E42" s="12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0.10728165856404608</v>
      </c>
      <c r="O42" s="13">
        <v>6.8218464621497971E-2</v>
      </c>
      <c r="P42" s="13">
        <v>9.4845686948498806E-2</v>
      </c>
      <c r="Q42" s="13">
        <v>2.7235823208569668E-2</v>
      </c>
      <c r="R42" s="13">
        <v>0.43577313462111461</v>
      </c>
      <c r="S42" s="13">
        <v>0.35619415874561822</v>
      </c>
      <c r="T42" s="13">
        <v>0.20059505334132488</v>
      </c>
      <c r="U42" s="13">
        <v>3.0703016515089641E-2</v>
      </c>
      <c r="V42" s="14">
        <v>9.7957049311321376E-2</v>
      </c>
      <c r="Z42" s="4" t="s">
        <v>15</v>
      </c>
      <c r="AA42" s="35">
        <v>0</v>
      </c>
      <c r="AB42" s="36">
        <v>6318193.7101207245</v>
      </c>
    </row>
    <row r="43" spans="2:28" x14ac:dyDescent="0.2">
      <c r="C43" s="4" t="s">
        <v>26</v>
      </c>
      <c r="D43" s="4" t="s">
        <v>16</v>
      </c>
      <c r="E43" s="12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4.7890861186863946E-3</v>
      </c>
      <c r="O43" s="13">
        <v>5.6388183822079375E-3</v>
      </c>
      <c r="P43" s="13">
        <v>4.3610013177162515E-3</v>
      </c>
      <c r="Q43" s="13">
        <v>6.2084542455326189E-3</v>
      </c>
      <c r="R43" s="13">
        <v>1.0463403143770188E-2</v>
      </c>
      <c r="S43" s="13">
        <v>2.741402586411687E-2</v>
      </c>
      <c r="T43" s="13">
        <v>9.7710872211381854E-3</v>
      </c>
      <c r="U43" s="13">
        <v>6.90500375565713E-4</v>
      </c>
      <c r="V43" s="14">
        <v>5.4237368167624365E-3</v>
      </c>
      <c r="Z43" s="4" t="s">
        <v>16</v>
      </c>
      <c r="AA43" s="35">
        <v>0</v>
      </c>
      <c r="AB43" s="36">
        <v>92782.490060447701</v>
      </c>
    </row>
    <row r="44" spans="2:28" x14ac:dyDescent="0.2">
      <c r="C44" s="4" t="s">
        <v>27</v>
      </c>
      <c r="D44" s="4" t="s">
        <v>17</v>
      </c>
      <c r="E44" s="12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2.5389628360943063E-3</v>
      </c>
      <c r="O44" s="13">
        <v>2.656719716498326E-2</v>
      </c>
      <c r="P44" s="13">
        <v>4.8608948142862696E-3</v>
      </c>
      <c r="Q44" s="13">
        <v>7.8006786392339361E-4</v>
      </c>
      <c r="R44" s="13">
        <v>4.0192955366413312E-3</v>
      </c>
      <c r="S44" s="13">
        <v>6.5847419532106002E-2</v>
      </c>
      <c r="T44" s="13">
        <v>0.13502891152917279</v>
      </c>
      <c r="U44" s="13">
        <v>9.8384186340885098E-4</v>
      </c>
      <c r="V44" s="14">
        <v>2.713092752446042E-3</v>
      </c>
      <c r="Z44" s="4" t="s">
        <v>17</v>
      </c>
      <c r="AA44" s="35">
        <v>0</v>
      </c>
      <c r="AB44" s="36">
        <v>34574.940653225029</v>
      </c>
    </row>
    <row r="45" spans="2:28" x14ac:dyDescent="0.2">
      <c r="C45" s="4" t="s">
        <v>28</v>
      </c>
      <c r="D45" s="4" t="s">
        <v>4</v>
      </c>
      <c r="E45" s="12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5.3599943862078045E-2</v>
      </c>
      <c r="O45" s="13">
        <v>8.7219428958542997E-2</v>
      </c>
      <c r="P45" s="13">
        <v>4.0640662642628493E-2</v>
      </c>
      <c r="Q45" s="13">
        <v>5.8337702814016748E-3</v>
      </c>
      <c r="R45" s="13">
        <v>7.2986288210804801E-2</v>
      </c>
      <c r="S45" s="13">
        <v>0.41922934589264105</v>
      </c>
      <c r="T45" s="13">
        <v>7.6677804712917796E-2</v>
      </c>
      <c r="U45" s="13">
        <v>8.8752189626949099E-2</v>
      </c>
      <c r="V45" s="14">
        <v>3.5892754096565699E-2</v>
      </c>
      <c r="Z45" s="4" t="s">
        <v>4</v>
      </c>
      <c r="AA45" s="35">
        <v>0</v>
      </c>
      <c r="AB45" s="36">
        <v>383533.78844799369</v>
      </c>
    </row>
    <row r="46" spans="2:28" x14ac:dyDescent="0.2">
      <c r="C46" s="4" t="s">
        <v>29</v>
      </c>
      <c r="D46" s="4" t="s">
        <v>18</v>
      </c>
      <c r="E46" s="15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0.29432524532576076</v>
      </c>
      <c r="O46" s="16">
        <v>0.24025499553361579</v>
      </c>
      <c r="P46" s="16">
        <v>0.16209179217742831</v>
      </c>
      <c r="Q46" s="16">
        <v>5.052607084076445E-2</v>
      </c>
      <c r="R46" s="16">
        <v>0.26813409990509751</v>
      </c>
      <c r="S46" s="16">
        <v>1.7431095935040481</v>
      </c>
      <c r="T46" s="16">
        <v>0.46016185906319623</v>
      </c>
      <c r="U46" s="16">
        <v>9.7553508710838954E-2</v>
      </c>
      <c r="V46" s="17">
        <v>0.25300820124041767</v>
      </c>
      <c r="Z46" s="4" t="s">
        <v>18</v>
      </c>
      <c r="AA46" s="37">
        <v>0</v>
      </c>
      <c r="AB46" s="38">
        <v>11966812.62672249</v>
      </c>
    </row>
    <row r="49" spans="1:49" x14ac:dyDescent="0.2">
      <c r="A49" s="4" t="s">
        <v>76</v>
      </c>
      <c r="E49" s="4" t="s">
        <v>19</v>
      </c>
      <c r="N49" s="4" t="s">
        <v>20</v>
      </c>
    </row>
    <row r="50" spans="1:49" x14ac:dyDescent="0.2">
      <c r="C50" s="6"/>
      <c r="D50" s="6"/>
      <c r="E50" s="29" t="s">
        <v>11</v>
      </c>
      <c r="F50" s="29" t="s">
        <v>12</v>
      </c>
      <c r="G50" s="29" t="s">
        <v>13</v>
      </c>
      <c r="H50" s="29" t="s">
        <v>14</v>
      </c>
      <c r="I50" s="29" t="s">
        <v>15</v>
      </c>
      <c r="J50" s="29" t="s">
        <v>16</v>
      </c>
      <c r="K50" s="29" t="s">
        <v>17</v>
      </c>
      <c r="L50" s="29" t="s">
        <v>4</v>
      </c>
      <c r="M50" s="29" t="s">
        <v>18</v>
      </c>
      <c r="N50" s="29" t="s">
        <v>11</v>
      </c>
      <c r="O50" s="29" t="s">
        <v>12</v>
      </c>
      <c r="P50" s="29" t="s">
        <v>13</v>
      </c>
      <c r="Q50" s="29" t="s">
        <v>14</v>
      </c>
      <c r="R50" s="29" t="s">
        <v>15</v>
      </c>
      <c r="S50" s="29" t="s">
        <v>16</v>
      </c>
      <c r="T50" s="29" t="s">
        <v>17</v>
      </c>
      <c r="U50" s="29" t="s">
        <v>4</v>
      </c>
      <c r="V50" s="29" t="s">
        <v>18</v>
      </c>
      <c r="X50" s="4" t="s">
        <v>53</v>
      </c>
    </row>
    <row r="51" spans="1:49" x14ac:dyDescent="0.2">
      <c r="A51" s="4" t="s">
        <v>40</v>
      </c>
      <c r="C51" s="4" t="s">
        <v>42</v>
      </c>
      <c r="D51" s="4" t="s">
        <v>30</v>
      </c>
      <c r="E51" s="56">
        <v>0.11442541813121</v>
      </c>
      <c r="F51" s="57">
        <v>0.15306266126235701</v>
      </c>
      <c r="G51" s="57">
        <v>0.14394620606698499</v>
      </c>
      <c r="H51" s="57">
        <v>4.54579884997489E-2</v>
      </c>
      <c r="I51" s="57">
        <v>0.160477134294918</v>
      </c>
      <c r="J51" s="57">
        <v>0.12834412729684799</v>
      </c>
      <c r="K51" s="57">
        <v>6.3880822660134798E-2</v>
      </c>
      <c r="L51" s="57">
        <v>0.14171500938462001</v>
      </c>
      <c r="M51" s="57">
        <v>0.24692929030428201</v>
      </c>
      <c r="N51" s="57">
        <v>0.14969984612569301</v>
      </c>
      <c r="O51" s="57">
        <v>0.48449351307448102</v>
      </c>
      <c r="P51" s="57">
        <v>0.310541093704025</v>
      </c>
      <c r="Q51" s="57">
        <v>0.107124821936309</v>
      </c>
      <c r="R51" s="57">
        <v>0.19828019539502201</v>
      </c>
      <c r="S51" s="57">
        <v>0.34924160979039898</v>
      </c>
      <c r="T51" s="57">
        <v>0.10503247812429201</v>
      </c>
      <c r="U51" s="57">
        <v>0.192566505811963</v>
      </c>
      <c r="V51" s="58">
        <v>0.354859825969294</v>
      </c>
      <c r="X51" s="83">
        <v>1</v>
      </c>
    </row>
    <row r="52" spans="1:49" x14ac:dyDescent="0.2">
      <c r="C52" s="4" t="s">
        <v>34</v>
      </c>
      <c r="D52" s="4" t="s">
        <v>31</v>
      </c>
      <c r="E52" s="59">
        <v>6.3314763174335499E-3</v>
      </c>
      <c r="F52" s="60">
        <v>4.4059954258354701E-4</v>
      </c>
      <c r="G52" s="60">
        <v>8.5850919368779598E-4</v>
      </c>
      <c r="H52" s="60">
        <v>1.6327332340012501E-4</v>
      </c>
      <c r="I52" s="60">
        <v>2.9727236302854198E-3</v>
      </c>
      <c r="J52" s="60">
        <v>7.4793433640008499E-4</v>
      </c>
      <c r="K52" s="60">
        <v>5.6533336302962503E-4</v>
      </c>
      <c r="L52" s="60">
        <v>2.1950143086511501E-3</v>
      </c>
      <c r="M52" s="60">
        <v>4.9586681594743602E-3</v>
      </c>
      <c r="N52" s="60">
        <v>9.01886061954702E-2</v>
      </c>
      <c r="O52" s="60">
        <v>1.1912371100970501E-2</v>
      </c>
      <c r="P52" s="60">
        <v>2.2192614065847001E-2</v>
      </c>
      <c r="Q52" s="60">
        <v>3.22846758008466E-3</v>
      </c>
      <c r="R52" s="60">
        <v>1.3667154967240301E-2</v>
      </c>
      <c r="S52" s="60">
        <v>8.8575699838637501E-3</v>
      </c>
      <c r="T52" s="60">
        <v>3.9343427078425298E-3</v>
      </c>
      <c r="U52" s="60">
        <v>1.13231874774354E-2</v>
      </c>
      <c r="V52" s="61">
        <v>1.4606691877571401E-2</v>
      </c>
      <c r="X52" s="84">
        <v>0</v>
      </c>
    </row>
    <row r="53" spans="1:49" x14ac:dyDescent="0.2">
      <c r="C53" s="4" t="s">
        <v>36</v>
      </c>
      <c r="D53" s="4" t="s">
        <v>32</v>
      </c>
      <c r="E53" s="62">
        <v>1.2100381059031899E-2</v>
      </c>
      <c r="F53" s="63">
        <v>9.0666426455404204E-4</v>
      </c>
      <c r="G53" s="63">
        <v>1.7634257063859401E-3</v>
      </c>
      <c r="H53" s="63">
        <v>3.2779343901621802E-4</v>
      </c>
      <c r="I53" s="63">
        <v>5.7505133498846799E-3</v>
      </c>
      <c r="J53" s="63">
        <v>1.45069116862639E-3</v>
      </c>
      <c r="K53" s="63">
        <v>1.05287021711288E-3</v>
      </c>
      <c r="L53" s="63">
        <v>4.3387345609310398E-3</v>
      </c>
      <c r="M53" s="63">
        <v>8.7446263415806406E-3</v>
      </c>
      <c r="N53" s="63">
        <v>0.18382877364836001</v>
      </c>
      <c r="O53" s="63">
        <v>2.7827353487441201E-2</v>
      </c>
      <c r="P53" s="63">
        <v>5.1196440788745502E-2</v>
      </c>
      <c r="Q53" s="63">
        <v>7.5165383611168202E-3</v>
      </c>
      <c r="R53" s="63">
        <v>3.1882028597422098E-2</v>
      </c>
      <c r="S53" s="63">
        <v>1.8830557042452501E-2</v>
      </c>
      <c r="T53" s="63">
        <v>8.6266771423592799E-3</v>
      </c>
      <c r="U53" s="63">
        <v>2.6102442421457098E-2</v>
      </c>
      <c r="V53" s="64">
        <v>3.2211278966478102E-2</v>
      </c>
      <c r="X53" s="85">
        <v>0</v>
      </c>
    </row>
    <row r="55" spans="1:49" x14ac:dyDescent="0.2">
      <c r="A55" s="4" t="s">
        <v>41</v>
      </c>
      <c r="C55" s="4" t="s">
        <v>51</v>
      </c>
      <c r="D55" s="4" t="s">
        <v>33</v>
      </c>
      <c r="E55" s="65">
        <v>0.196405356673649</v>
      </c>
      <c r="F55" s="66">
        <v>58.999040145973296</v>
      </c>
      <c r="G55" s="66">
        <v>0.87308245500496495</v>
      </c>
      <c r="H55" s="66">
        <v>2.9328918928933401E-4</v>
      </c>
      <c r="I55" s="66">
        <v>0.158053870951334</v>
      </c>
      <c r="J55" s="66">
        <v>3.2101884977289901</v>
      </c>
      <c r="K55" s="66">
        <v>0.461601654863111</v>
      </c>
      <c r="L55" s="66">
        <v>0</v>
      </c>
      <c r="M55" s="66">
        <v>2.96744030779936E-2</v>
      </c>
      <c r="N55" s="66">
        <v>2.0112086553954298</v>
      </c>
      <c r="O55" s="66">
        <v>222.00340462448199</v>
      </c>
      <c r="P55" s="66">
        <v>4.78859324124093</v>
      </c>
      <c r="Q55" s="66">
        <v>9.4238944486440698E-2</v>
      </c>
      <c r="R55" s="66">
        <v>0.58785498157593497</v>
      </c>
      <c r="S55" s="66">
        <v>12.611501311979</v>
      </c>
      <c r="T55" s="66">
        <v>1.0392441550556499</v>
      </c>
      <c r="U55" s="66">
        <v>0</v>
      </c>
      <c r="V55" s="67">
        <v>1.53808378495134E-2</v>
      </c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</row>
    <row r="58" spans="1:49" x14ac:dyDescent="0.2">
      <c r="A58" s="4" t="s">
        <v>35</v>
      </c>
      <c r="E58" s="4" t="s">
        <v>19</v>
      </c>
      <c r="N58" s="4" t="s">
        <v>20</v>
      </c>
    </row>
    <row r="59" spans="1:49" x14ac:dyDescent="0.2">
      <c r="E59" s="29" t="s">
        <v>11</v>
      </c>
      <c r="F59" s="29" t="s">
        <v>12</v>
      </c>
      <c r="G59" s="29" t="s">
        <v>13</v>
      </c>
      <c r="H59" s="29" t="s">
        <v>14</v>
      </c>
      <c r="I59" s="29" t="s">
        <v>15</v>
      </c>
      <c r="J59" s="29" t="s">
        <v>16</v>
      </c>
      <c r="K59" s="29" t="s">
        <v>17</v>
      </c>
      <c r="L59" s="29" t="s">
        <v>4</v>
      </c>
      <c r="M59" s="29" t="s">
        <v>18</v>
      </c>
      <c r="N59" s="29" t="s">
        <v>11</v>
      </c>
      <c r="O59" s="29" t="s">
        <v>12</v>
      </c>
      <c r="P59" s="29" t="s">
        <v>13</v>
      </c>
      <c r="Q59" s="29" t="s">
        <v>14</v>
      </c>
      <c r="R59" s="29" t="s">
        <v>15</v>
      </c>
      <c r="S59" s="29" t="s">
        <v>16</v>
      </c>
      <c r="T59" s="29" t="s">
        <v>17</v>
      </c>
      <c r="U59" s="29" t="s">
        <v>4</v>
      </c>
      <c r="V59" s="29" t="s">
        <v>18</v>
      </c>
      <c r="X59" s="4" t="s">
        <v>77</v>
      </c>
      <c r="AF59" s="29" t="s">
        <v>11</v>
      </c>
      <c r="AG59" s="29" t="s">
        <v>12</v>
      </c>
      <c r="AH59" s="29" t="s">
        <v>13</v>
      </c>
      <c r="AI59" s="29" t="s">
        <v>14</v>
      </c>
      <c r="AJ59" s="29" t="s">
        <v>15</v>
      </c>
      <c r="AK59" s="29" t="s">
        <v>16</v>
      </c>
      <c r="AL59" s="29" t="s">
        <v>17</v>
      </c>
      <c r="AM59" s="29" t="s">
        <v>4</v>
      </c>
      <c r="AN59" s="29" t="s">
        <v>18</v>
      </c>
      <c r="AO59" s="29" t="s">
        <v>11</v>
      </c>
      <c r="AP59" s="29" t="s">
        <v>12</v>
      </c>
      <c r="AQ59" s="29" t="s">
        <v>13</v>
      </c>
      <c r="AR59" s="29" t="s">
        <v>14</v>
      </c>
      <c r="AS59" s="29" t="s">
        <v>15</v>
      </c>
      <c r="AT59" s="29" t="s">
        <v>16</v>
      </c>
      <c r="AU59" s="29" t="s">
        <v>17</v>
      </c>
      <c r="AV59" s="29" t="s">
        <v>4</v>
      </c>
      <c r="AW59" s="29" t="s">
        <v>18</v>
      </c>
    </row>
    <row r="60" spans="1:49" x14ac:dyDescent="0.2">
      <c r="A60" s="4" t="s">
        <v>40</v>
      </c>
      <c r="C60" s="4" t="s">
        <v>42</v>
      </c>
      <c r="D60" s="4" t="s">
        <v>30</v>
      </c>
      <c r="E60" s="44">
        <f>AF60*$X$60</f>
        <v>450028.31361178053</v>
      </c>
      <c r="F60" s="50">
        <f t="shared" ref="F60:V60" si="0">AG60*$X$60</f>
        <v>297122.76894239848</v>
      </c>
      <c r="G60" s="50">
        <f t="shared" si="0"/>
        <v>433398.65233586694</v>
      </c>
      <c r="H60" s="50">
        <f t="shared" si="0"/>
        <v>148096.51905942149</v>
      </c>
      <c r="I60" s="50">
        <f t="shared" si="0"/>
        <v>5290364.4353270698</v>
      </c>
      <c r="J60" s="50">
        <f t="shared" si="0"/>
        <v>200085.80106816301</v>
      </c>
      <c r="K60" s="50">
        <f t="shared" si="0"/>
        <v>90889.726573622844</v>
      </c>
      <c r="L60" s="50">
        <f t="shared" si="0"/>
        <v>1527346.38136275</v>
      </c>
      <c r="M60" s="50">
        <f t="shared" si="0"/>
        <v>14618978.194764884</v>
      </c>
      <c r="N60" s="50">
        <f t="shared" si="0"/>
        <v>2584745.0726112449</v>
      </c>
      <c r="O60" s="50">
        <f t="shared" si="0"/>
        <v>1229460.9695632891</v>
      </c>
      <c r="P60" s="50">
        <f t="shared" si="0"/>
        <v>2574565.5631353599</v>
      </c>
      <c r="Q60" s="50">
        <f t="shared" si="0"/>
        <v>599983.58838148648</v>
      </c>
      <c r="R60" s="50">
        <f t="shared" si="0"/>
        <v>12402958.102321681</v>
      </c>
      <c r="S60" s="50">
        <f t="shared" si="0"/>
        <v>557063.34966888151</v>
      </c>
      <c r="T60" s="50">
        <f t="shared" si="0"/>
        <v>126591.20098191436</v>
      </c>
      <c r="U60" s="50">
        <f t="shared" si="0"/>
        <v>2609278.2970561497</v>
      </c>
      <c r="V60" s="45">
        <f t="shared" si="0"/>
        <v>32714967.068852998</v>
      </c>
      <c r="X60" s="4">
        <v>1.5</v>
      </c>
      <c r="AE60" s="4" t="s">
        <v>30</v>
      </c>
      <c r="AF60" s="44">
        <v>300018.87574118702</v>
      </c>
      <c r="AG60" s="50">
        <v>198081.845961599</v>
      </c>
      <c r="AH60" s="50">
        <v>288932.43489057798</v>
      </c>
      <c r="AI60" s="50">
        <v>98731.012706281006</v>
      </c>
      <c r="AJ60" s="50">
        <v>3526909.6235513799</v>
      </c>
      <c r="AK60" s="50">
        <v>133390.53404544201</v>
      </c>
      <c r="AL60" s="50">
        <v>60593.151049081898</v>
      </c>
      <c r="AM60" s="50">
        <v>1018230.9209085</v>
      </c>
      <c r="AN60" s="50">
        <v>9745985.4631765895</v>
      </c>
      <c r="AO60" s="50">
        <v>1723163.3817408299</v>
      </c>
      <c r="AP60" s="50">
        <v>819640.64637552598</v>
      </c>
      <c r="AQ60" s="50">
        <v>1716377.0420902399</v>
      </c>
      <c r="AR60" s="50">
        <v>399989.05892099102</v>
      </c>
      <c r="AS60" s="50">
        <v>8268638.7348811198</v>
      </c>
      <c r="AT60" s="50">
        <v>371375.56644592102</v>
      </c>
      <c r="AU60" s="50">
        <v>84394.1339879429</v>
      </c>
      <c r="AV60" s="50">
        <v>1739518.8647040999</v>
      </c>
      <c r="AW60" s="45">
        <v>21809978.045901999</v>
      </c>
    </row>
    <row r="61" spans="1:49" x14ac:dyDescent="0.2">
      <c r="C61" s="4" t="s">
        <v>49</v>
      </c>
      <c r="D61" s="4" t="s">
        <v>31</v>
      </c>
      <c r="E61" s="46">
        <v>16600.878000377001</v>
      </c>
      <c r="F61" s="51">
        <v>570.189816412455</v>
      </c>
      <c r="G61" s="51">
        <v>1723.22118439669</v>
      </c>
      <c r="H61" s="51">
        <v>354.61623136499998</v>
      </c>
      <c r="I61" s="51">
        <v>65333.467137718297</v>
      </c>
      <c r="J61" s="51">
        <v>777.34262302923696</v>
      </c>
      <c r="K61" s="51">
        <v>536.23808261500005</v>
      </c>
      <c r="L61" s="51">
        <v>15771.310679161999</v>
      </c>
      <c r="M61" s="51">
        <v>195712.334245167</v>
      </c>
      <c r="N61" s="51">
        <v>1038142.04001112</v>
      </c>
      <c r="O61" s="51">
        <v>20152.7229685811</v>
      </c>
      <c r="P61" s="51">
        <v>122659.751185435</v>
      </c>
      <c r="Q61" s="51">
        <v>12054.645093204999</v>
      </c>
      <c r="R61" s="51">
        <v>569944.80327500799</v>
      </c>
      <c r="S61" s="51">
        <v>9418.9380013051996</v>
      </c>
      <c r="T61" s="51">
        <v>3161.2645114135798</v>
      </c>
      <c r="U61" s="51">
        <v>102286.21089907399</v>
      </c>
      <c r="V61" s="47">
        <v>897739.349059631</v>
      </c>
      <c r="AE61" s="4" t="s">
        <v>31</v>
      </c>
      <c r="AF61" s="46">
        <v>16600.878000377001</v>
      </c>
      <c r="AG61" s="51">
        <v>570.189816412455</v>
      </c>
      <c r="AH61" s="51">
        <v>1723.22118439669</v>
      </c>
      <c r="AI61" s="51">
        <v>354.61623136499998</v>
      </c>
      <c r="AJ61" s="51">
        <v>65333.467137718297</v>
      </c>
      <c r="AK61" s="51">
        <v>777.34262302923696</v>
      </c>
      <c r="AL61" s="51">
        <v>536.23808261500005</v>
      </c>
      <c r="AM61" s="51">
        <v>15771.310679161999</v>
      </c>
      <c r="AN61" s="51">
        <v>195712.334245167</v>
      </c>
      <c r="AO61" s="51">
        <v>1038142.04001112</v>
      </c>
      <c r="AP61" s="51">
        <v>20152.7229685811</v>
      </c>
      <c r="AQ61" s="51">
        <v>122659.751185435</v>
      </c>
      <c r="AR61" s="51">
        <v>12054.645093204999</v>
      </c>
      <c r="AS61" s="51">
        <v>569944.80327500799</v>
      </c>
      <c r="AT61" s="51">
        <v>9418.9380013051996</v>
      </c>
      <c r="AU61" s="51">
        <v>3161.2645114135798</v>
      </c>
      <c r="AV61" s="51">
        <v>102286.21089907399</v>
      </c>
      <c r="AW61" s="47">
        <v>897739.349059631</v>
      </c>
    </row>
    <row r="62" spans="1:49" x14ac:dyDescent="0.2">
      <c r="C62" s="4" t="s">
        <v>50</v>
      </c>
      <c r="D62" s="4" t="s">
        <v>32</v>
      </c>
      <c r="E62" s="48">
        <v>31726.715800223901</v>
      </c>
      <c r="F62" s="52">
        <v>1173.33469645119</v>
      </c>
      <c r="G62" s="52">
        <v>3539.59230337497</v>
      </c>
      <c r="H62" s="52">
        <v>711.94039289099999</v>
      </c>
      <c r="I62" s="52">
        <v>126382.745823441</v>
      </c>
      <c r="J62" s="52">
        <v>1507.7313921073501</v>
      </c>
      <c r="K62" s="52">
        <v>998.68350850800005</v>
      </c>
      <c r="L62" s="52">
        <v>31174.070458296999</v>
      </c>
      <c r="M62" s="52">
        <v>345139.29514370702</v>
      </c>
      <c r="N62" s="52">
        <v>2116014.27429129</v>
      </c>
      <c r="O62" s="52">
        <v>47076.853216526397</v>
      </c>
      <c r="P62" s="52">
        <v>282965.43481065298</v>
      </c>
      <c r="Q62" s="52">
        <v>28065.69991028</v>
      </c>
      <c r="R62" s="52">
        <v>1329537.60753581</v>
      </c>
      <c r="S62" s="52">
        <v>20023.9850925268</v>
      </c>
      <c r="T62" s="52">
        <v>6931.5792564796002</v>
      </c>
      <c r="U62" s="52">
        <v>235792.25689079601</v>
      </c>
      <c r="V62" s="49">
        <v>1979731.81430265</v>
      </c>
      <c r="AE62" s="4" t="s">
        <v>32</v>
      </c>
      <c r="AF62" s="48">
        <v>31726.715800223901</v>
      </c>
      <c r="AG62" s="52">
        <v>1173.33469645119</v>
      </c>
      <c r="AH62" s="52">
        <v>3539.59230337497</v>
      </c>
      <c r="AI62" s="52">
        <v>711.94039289099999</v>
      </c>
      <c r="AJ62" s="52">
        <v>126382.745823441</v>
      </c>
      <c r="AK62" s="52">
        <v>1507.7313921073501</v>
      </c>
      <c r="AL62" s="52">
        <v>998.68350850800005</v>
      </c>
      <c r="AM62" s="52">
        <v>31174.070458296999</v>
      </c>
      <c r="AN62" s="52">
        <v>345139.29514370702</v>
      </c>
      <c r="AO62" s="52">
        <v>2116014.27429129</v>
      </c>
      <c r="AP62" s="52">
        <v>47076.853216526397</v>
      </c>
      <c r="AQ62" s="52">
        <v>282965.43481065298</v>
      </c>
      <c r="AR62" s="52">
        <v>28065.69991028</v>
      </c>
      <c r="AS62" s="52">
        <v>1329537.60753581</v>
      </c>
      <c r="AT62" s="52">
        <v>20023.9850925268</v>
      </c>
      <c r="AU62" s="52">
        <v>6931.5792564796002</v>
      </c>
      <c r="AV62" s="52">
        <v>235792.25689079601</v>
      </c>
      <c r="AW62" s="49">
        <v>1979731.81430265</v>
      </c>
    </row>
    <row r="63" spans="1:49" x14ac:dyDescent="0.2"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</row>
    <row r="64" spans="1:49" x14ac:dyDescent="0.2">
      <c r="A64" s="4" t="s">
        <v>41</v>
      </c>
      <c r="C64" s="4" t="s">
        <v>52</v>
      </c>
      <c r="D64" s="4" t="s">
        <v>33</v>
      </c>
      <c r="E64" s="53">
        <v>514967</v>
      </c>
      <c r="F64" s="54">
        <v>76351990</v>
      </c>
      <c r="G64" s="54">
        <v>1752473</v>
      </c>
      <c r="H64" s="54">
        <v>637</v>
      </c>
      <c r="I64" s="54">
        <v>3473652</v>
      </c>
      <c r="J64" s="54">
        <v>3336411</v>
      </c>
      <c r="K64" s="54">
        <v>437845</v>
      </c>
      <c r="L64" s="54">
        <v>0</v>
      </c>
      <c r="M64" s="54">
        <v>1171211</v>
      </c>
      <c r="N64" s="54">
        <v>23150599</v>
      </c>
      <c r="O64" s="54">
        <v>375573685</v>
      </c>
      <c r="P64" s="54">
        <v>26466808</v>
      </c>
      <c r="Q64" s="54">
        <v>351875</v>
      </c>
      <c r="R64" s="54">
        <v>24514604</v>
      </c>
      <c r="S64" s="54">
        <v>13410783</v>
      </c>
      <c r="T64" s="54">
        <v>835038</v>
      </c>
      <c r="U64" s="54">
        <v>0</v>
      </c>
      <c r="V64" s="55">
        <v>945319</v>
      </c>
      <c r="AE64" s="4" t="s">
        <v>33</v>
      </c>
      <c r="AF64" s="53">
        <v>514967</v>
      </c>
      <c r="AG64" s="54">
        <v>76351990</v>
      </c>
      <c r="AH64" s="54">
        <v>1752473</v>
      </c>
      <c r="AI64" s="54">
        <v>637</v>
      </c>
      <c r="AJ64" s="54">
        <v>3473652</v>
      </c>
      <c r="AK64" s="54">
        <v>3336411</v>
      </c>
      <c r="AL64" s="54">
        <v>437845</v>
      </c>
      <c r="AM64" s="54">
        <v>0</v>
      </c>
      <c r="AN64" s="54">
        <v>1171211</v>
      </c>
      <c r="AO64" s="54">
        <v>23150599</v>
      </c>
      <c r="AP64" s="54">
        <v>375573685</v>
      </c>
      <c r="AQ64" s="54">
        <v>26466808</v>
      </c>
      <c r="AR64" s="54">
        <v>351875</v>
      </c>
      <c r="AS64" s="54">
        <v>24514604</v>
      </c>
      <c r="AT64" s="54">
        <v>13410783</v>
      </c>
      <c r="AU64" s="54">
        <v>835038</v>
      </c>
      <c r="AV64" s="54">
        <v>0</v>
      </c>
      <c r="AW64" s="55">
        <v>945319</v>
      </c>
    </row>
    <row r="67" spans="1:28" x14ac:dyDescent="0.2">
      <c r="A67" s="31" t="s">
        <v>8</v>
      </c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</row>
    <row r="69" spans="1:28" x14ac:dyDescent="0.2">
      <c r="A69" s="4" t="s">
        <v>1</v>
      </c>
      <c r="E69" s="4" t="s">
        <v>19</v>
      </c>
      <c r="N69" s="4" t="s">
        <v>20</v>
      </c>
    </row>
    <row r="70" spans="1:28" x14ac:dyDescent="0.2">
      <c r="E70" s="29" t="s">
        <v>11</v>
      </c>
      <c r="F70" s="29" t="s">
        <v>12</v>
      </c>
      <c r="G70" s="29" t="s">
        <v>13</v>
      </c>
      <c r="H70" s="29" t="s">
        <v>14</v>
      </c>
      <c r="I70" s="29" t="s">
        <v>15</v>
      </c>
      <c r="J70" s="29" t="s">
        <v>16</v>
      </c>
      <c r="K70" s="29" t="s">
        <v>17</v>
      </c>
      <c r="L70" s="29" t="s">
        <v>4</v>
      </c>
      <c r="M70" s="29" t="s">
        <v>18</v>
      </c>
      <c r="N70" s="29" t="s">
        <v>11</v>
      </c>
      <c r="O70" s="29" t="s">
        <v>12</v>
      </c>
      <c r="P70" s="29" t="s">
        <v>13</v>
      </c>
      <c r="Q70" s="29" t="s">
        <v>14</v>
      </c>
      <c r="R70" s="29" t="s">
        <v>15</v>
      </c>
      <c r="S70" s="29" t="s">
        <v>16</v>
      </c>
      <c r="T70" s="29" t="s">
        <v>17</v>
      </c>
      <c r="U70" s="29" t="s">
        <v>4</v>
      </c>
      <c r="V70" s="29" t="s">
        <v>18</v>
      </c>
    </row>
    <row r="71" spans="1:28" x14ac:dyDescent="0.2">
      <c r="B71" s="4" t="s">
        <v>19</v>
      </c>
      <c r="C71" s="4" t="s">
        <v>21</v>
      </c>
      <c r="D71" s="4" t="s">
        <v>11</v>
      </c>
      <c r="E71" s="68">
        <v>0</v>
      </c>
      <c r="F71" s="69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</row>
    <row r="72" spans="1:28" x14ac:dyDescent="0.2">
      <c r="C72" s="4" t="s">
        <v>22</v>
      </c>
      <c r="D72" s="4" t="s">
        <v>12</v>
      </c>
      <c r="E72" s="71">
        <v>0</v>
      </c>
      <c r="F72" s="72">
        <v>0</v>
      </c>
      <c r="G72" s="72">
        <v>0</v>
      </c>
      <c r="H72" s="72">
        <v>0</v>
      </c>
      <c r="I72" s="72">
        <v>0</v>
      </c>
      <c r="J72" s="72">
        <v>0</v>
      </c>
      <c r="K72" s="72">
        <v>0</v>
      </c>
      <c r="L72" s="72">
        <v>0</v>
      </c>
      <c r="M72" s="72">
        <v>0</v>
      </c>
      <c r="N72" s="72">
        <v>0</v>
      </c>
      <c r="O72" s="72">
        <v>0</v>
      </c>
      <c r="P72" s="72">
        <v>0</v>
      </c>
      <c r="Q72" s="72">
        <v>0</v>
      </c>
      <c r="R72" s="72">
        <v>0</v>
      </c>
      <c r="S72" s="72">
        <v>0</v>
      </c>
      <c r="T72" s="72">
        <v>0</v>
      </c>
      <c r="U72" s="72">
        <v>0</v>
      </c>
      <c r="V72" s="73">
        <v>0</v>
      </c>
    </row>
    <row r="73" spans="1:28" x14ac:dyDescent="0.2">
      <c r="C73" s="4" t="s">
        <v>23</v>
      </c>
      <c r="D73" s="4" t="s">
        <v>13</v>
      </c>
      <c r="E73" s="71">
        <v>0</v>
      </c>
      <c r="F73" s="72">
        <v>0</v>
      </c>
      <c r="G73" s="72">
        <v>0</v>
      </c>
      <c r="H73" s="72">
        <v>0</v>
      </c>
      <c r="I73" s="72">
        <v>0</v>
      </c>
      <c r="J73" s="72">
        <v>0</v>
      </c>
      <c r="K73" s="72">
        <v>0</v>
      </c>
      <c r="L73" s="72">
        <v>0</v>
      </c>
      <c r="M73" s="72">
        <v>0</v>
      </c>
      <c r="N73" s="72">
        <v>0</v>
      </c>
      <c r="O73" s="72">
        <v>0</v>
      </c>
      <c r="P73" s="72">
        <v>0</v>
      </c>
      <c r="Q73" s="72">
        <v>0</v>
      </c>
      <c r="R73" s="72">
        <v>0</v>
      </c>
      <c r="S73" s="72">
        <v>0</v>
      </c>
      <c r="T73" s="72">
        <v>0</v>
      </c>
      <c r="U73" s="72">
        <v>0</v>
      </c>
      <c r="V73" s="73">
        <v>0</v>
      </c>
    </row>
    <row r="74" spans="1:28" x14ac:dyDescent="0.2">
      <c r="C74" s="4" t="s">
        <v>24</v>
      </c>
      <c r="D74" s="4" t="s">
        <v>14</v>
      </c>
      <c r="E74" s="71">
        <v>0</v>
      </c>
      <c r="F74" s="72">
        <v>0</v>
      </c>
      <c r="G74" s="72">
        <v>0</v>
      </c>
      <c r="H74" s="72">
        <v>0</v>
      </c>
      <c r="I74" s="72">
        <v>0</v>
      </c>
      <c r="J74" s="72">
        <v>0</v>
      </c>
      <c r="K74" s="72">
        <v>0</v>
      </c>
      <c r="L74" s="72">
        <v>0</v>
      </c>
      <c r="M74" s="72">
        <v>0</v>
      </c>
      <c r="N74" s="72">
        <v>0</v>
      </c>
      <c r="O74" s="72">
        <v>0</v>
      </c>
      <c r="P74" s="72">
        <v>0</v>
      </c>
      <c r="Q74" s="72">
        <v>0</v>
      </c>
      <c r="R74" s="72">
        <v>0</v>
      </c>
      <c r="S74" s="72">
        <v>0</v>
      </c>
      <c r="T74" s="72">
        <v>0</v>
      </c>
      <c r="U74" s="72">
        <v>0</v>
      </c>
      <c r="V74" s="73">
        <v>0</v>
      </c>
    </row>
    <row r="75" spans="1:28" x14ac:dyDescent="0.2">
      <c r="C75" s="4" t="s">
        <v>25</v>
      </c>
      <c r="D75" s="4" t="s">
        <v>15</v>
      </c>
      <c r="E75" s="71">
        <v>0</v>
      </c>
      <c r="F75" s="72">
        <v>0</v>
      </c>
      <c r="G75" s="72">
        <v>0</v>
      </c>
      <c r="H75" s="72">
        <v>0</v>
      </c>
      <c r="I75" s="72">
        <v>0</v>
      </c>
      <c r="J75" s="72">
        <v>0</v>
      </c>
      <c r="K75" s="72">
        <v>0</v>
      </c>
      <c r="L75" s="72">
        <v>0</v>
      </c>
      <c r="M75" s="72">
        <v>0</v>
      </c>
      <c r="N75" s="72">
        <v>0</v>
      </c>
      <c r="O75" s="72">
        <v>0</v>
      </c>
      <c r="P75" s="72">
        <v>0</v>
      </c>
      <c r="Q75" s="72">
        <v>0</v>
      </c>
      <c r="R75" s="72">
        <v>0</v>
      </c>
      <c r="S75" s="72">
        <v>0</v>
      </c>
      <c r="T75" s="72">
        <v>0</v>
      </c>
      <c r="U75" s="72">
        <v>0</v>
      </c>
      <c r="V75" s="73">
        <v>0</v>
      </c>
    </row>
    <row r="76" spans="1:28" x14ac:dyDescent="0.2">
      <c r="C76" s="4" t="s">
        <v>26</v>
      </c>
      <c r="D76" s="4" t="s">
        <v>16</v>
      </c>
      <c r="E76" s="71">
        <v>0</v>
      </c>
      <c r="F76" s="72">
        <v>0</v>
      </c>
      <c r="G76" s="72">
        <v>0</v>
      </c>
      <c r="H76" s="72">
        <v>0</v>
      </c>
      <c r="I76" s="72">
        <v>0</v>
      </c>
      <c r="J76" s="72">
        <v>0</v>
      </c>
      <c r="K76" s="72">
        <v>0</v>
      </c>
      <c r="L76" s="72">
        <v>0</v>
      </c>
      <c r="M76" s="72">
        <v>0</v>
      </c>
      <c r="N76" s="72">
        <v>0</v>
      </c>
      <c r="O76" s="72">
        <v>0</v>
      </c>
      <c r="P76" s="72">
        <v>0</v>
      </c>
      <c r="Q76" s="72">
        <v>0</v>
      </c>
      <c r="R76" s="72">
        <v>0</v>
      </c>
      <c r="S76" s="72">
        <v>0</v>
      </c>
      <c r="T76" s="72">
        <v>0</v>
      </c>
      <c r="U76" s="72">
        <v>0</v>
      </c>
      <c r="V76" s="73">
        <v>0</v>
      </c>
    </row>
    <row r="77" spans="1:28" x14ac:dyDescent="0.2">
      <c r="C77" s="4" t="s">
        <v>27</v>
      </c>
      <c r="D77" s="4" t="s">
        <v>17</v>
      </c>
      <c r="E77" s="71">
        <v>0</v>
      </c>
      <c r="F77" s="72">
        <v>0</v>
      </c>
      <c r="G77" s="72">
        <v>0</v>
      </c>
      <c r="H77" s="72">
        <v>0</v>
      </c>
      <c r="I77" s="72">
        <v>0</v>
      </c>
      <c r="J77" s="72">
        <v>0</v>
      </c>
      <c r="K77" s="72">
        <v>0</v>
      </c>
      <c r="L77" s="72">
        <v>0</v>
      </c>
      <c r="M77" s="72">
        <v>0</v>
      </c>
      <c r="N77" s="72">
        <v>0</v>
      </c>
      <c r="O77" s="72">
        <v>0</v>
      </c>
      <c r="P77" s="72">
        <v>0</v>
      </c>
      <c r="Q77" s="72">
        <v>0</v>
      </c>
      <c r="R77" s="72">
        <v>0</v>
      </c>
      <c r="S77" s="72">
        <v>0</v>
      </c>
      <c r="T77" s="72">
        <v>0</v>
      </c>
      <c r="U77" s="72">
        <v>0</v>
      </c>
      <c r="V77" s="73">
        <v>0</v>
      </c>
    </row>
    <row r="78" spans="1:28" x14ac:dyDescent="0.2">
      <c r="C78" s="4" t="s">
        <v>28</v>
      </c>
      <c r="D78" s="4" t="s">
        <v>4</v>
      </c>
      <c r="E78" s="71">
        <v>0</v>
      </c>
      <c r="F78" s="72">
        <v>0</v>
      </c>
      <c r="G78" s="72">
        <v>0</v>
      </c>
      <c r="H78" s="72">
        <v>0</v>
      </c>
      <c r="I78" s="72">
        <v>0</v>
      </c>
      <c r="J78" s="72">
        <v>0</v>
      </c>
      <c r="K78" s="72">
        <v>0</v>
      </c>
      <c r="L78" s="72">
        <v>0</v>
      </c>
      <c r="M78" s="72">
        <v>0</v>
      </c>
      <c r="N78" s="72">
        <v>0</v>
      </c>
      <c r="O78" s="72">
        <v>0</v>
      </c>
      <c r="P78" s="72">
        <v>0</v>
      </c>
      <c r="Q78" s="72">
        <v>0</v>
      </c>
      <c r="R78" s="72">
        <v>0</v>
      </c>
      <c r="S78" s="72">
        <v>0</v>
      </c>
      <c r="T78" s="72">
        <v>0</v>
      </c>
      <c r="U78" s="72">
        <v>0</v>
      </c>
      <c r="V78" s="73">
        <v>0</v>
      </c>
    </row>
    <row r="79" spans="1:28" x14ac:dyDescent="0.2">
      <c r="C79" s="4" t="s">
        <v>29</v>
      </c>
      <c r="D79" s="4" t="s">
        <v>18</v>
      </c>
      <c r="E79" s="71">
        <v>0</v>
      </c>
      <c r="F79" s="72">
        <v>0</v>
      </c>
      <c r="G79" s="72">
        <v>0</v>
      </c>
      <c r="H79" s="72">
        <v>0</v>
      </c>
      <c r="I79" s="72">
        <v>0</v>
      </c>
      <c r="J79" s="72">
        <v>0</v>
      </c>
      <c r="K79" s="72">
        <v>0</v>
      </c>
      <c r="L79" s="72">
        <v>0</v>
      </c>
      <c r="M79" s="72">
        <v>0</v>
      </c>
      <c r="N79" s="72">
        <v>0</v>
      </c>
      <c r="O79" s="72">
        <v>0</v>
      </c>
      <c r="P79" s="72">
        <v>0</v>
      </c>
      <c r="Q79" s="72">
        <v>0</v>
      </c>
      <c r="R79" s="72">
        <v>0</v>
      </c>
      <c r="S79" s="72">
        <v>0</v>
      </c>
      <c r="T79" s="72">
        <v>0</v>
      </c>
      <c r="U79" s="72">
        <v>0</v>
      </c>
      <c r="V79" s="73">
        <v>0</v>
      </c>
    </row>
    <row r="80" spans="1:28" x14ac:dyDescent="0.2">
      <c r="B80" s="4" t="s">
        <v>20</v>
      </c>
      <c r="C80" s="4" t="s">
        <v>21</v>
      </c>
      <c r="D80" s="4" t="s">
        <v>11</v>
      </c>
      <c r="E80" s="71">
        <v>0</v>
      </c>
      <c r="F80" s="72">
        <v>0</v>
      </c>
      <c r="G80" s="72">
        <v>0</v>
      </c>
      <c r="H80" s="72">
        <v>0</v>
      </c>
      <c r="I80" s="72">
        <v>0</v>
      </c>
      <c r="J80" s="72">
        <v>0</v>
      </c>
      <c r="K80" s="72">
        <v>0</v>
      </c>
      <c r="L80" s="72">
        <v>0</v>
      </c>
      <c r="M80" s="72">
        <v>0</v>
      </c>
      <c r="N80" s="72">
        <v>0</v>
      </c>
      <c r="O80" s="72">
        <v>0</v>
      </c>
      <c r="P80" s="72">
        <v>0</v>
      </c>
      <c r="Q80" s="72">
        <v>0</v>
      </c>
      <c r="R80" s="72">
        <v>0</v>
      </c>
      <c r="S80" s="72">
        <v>0</v>
      </c>
      <c r="T80" s="72">
        <v>0</v>
      </c>
      <c r="U80" s="72">
        <v>0</v>
      </c>
      <c r="V80" s="73">
        <v>0</v>
      </c>
    </row>
    <row r="81" spans="2:22" x14ac:dyDescent="0.2">
      <c r="C81" s="4" t="s">
        <v>22</v>
      </c>
      <c r="D81" s="4" t="s">
        <v>12</v>
      </c>
      <c r="E81" s="71">
        <v>0</v>
      </c>
      <c r="F81" s="72">
        <v>0</v>
      </c>
      <c r="G81" s="72">
        <v>0</v>
      </c>
      <c r="H81" s="72">
        <v>0</v>
      </c>
      <c r="I81" s="72">
        <v>0</v>
      </c>
      <c r="J81" s="72">
        <v>0</v>
      </c>
      <c r="K81" s="72">
        <v>0</v>
      </c>
      <c r="L81" s="72">
        <v>0</v>
      </c>
      <c r="M81" s="72">
        <v>0</v>
      </c>
      <c r="N81" s="72">
        <v>0</v>
      </c>
      <c r="O81" s="72">
        <v>0</v>
      </c>
      <c r="P81" s="72">
        <v>0</v>
      </c>
      <c r="Q81" s="72">
        <v>0</v>
      </c>
      <c r="R81" s="72">
        <v>0</v>
      </c>
      <c r="S81" s="72">
        <v>0</v>
      </c>
      <c r="T81" s="72">
        <v>0</v>
      </c>
      <c r="U81" s="72">
        <v>0</v>
      </c>
      <c r="V81" s="73">
        <v>0</v>
      </c>
    </row>
    <row r="82" spans="2:22" x14ac:dyDescent="0.2">
      <c r="C82" s="4" t="s">
        <v>23</v>
      </c>
      <c r="D82" s="4" t="s">
        <v>13</v>
      </c>
      <c r="E82" s="71">
        <v>0</v>
      </c>
      <c r="F82" s="72">
        <v>0</v>
      </c>
      <c r="G82" s="72">
        <v>0</v>
      </c>
      <c r="H82" s="72">
        <v>0</v>
      </c>
      <c r="I82" s="72">
        <v>0</v>
      </c>
      <c r="J82" s="72">
        <v>0</v>
      </c>
      <c r="K82" s="72">
        <v>0</v>
      </c>
      <c r="L82" s="72">
        <v>0</v>
      </c>
      <c r="M82" s="72">
        <v>0</v>
      </c>
      <c r="N82" s="72">
        <v>0</v>
      </c>
      <c r="O82" s="72">
        <v>0</v>
      </c>
      <c r="P82" s="72">
        <v>0</v>
      </c>
      <c r="Q82" s="72">
        <v>0</v>
      </c>
      <c r="R82" s="72">
        <v>0</v>
      </c>
      <c r="S82" s="72">
        <v>0</v>
      </c>
      <c r="T82" s="72">
        <v>0</v>
      </c>
      <c r="U82" s="72">
        <v>0</v>
      </c>
      <c r="V82" s="73">
        <v>0</v>
      </c>
    </row>
    <row r="83" spans="2:22" x14ac:dyDescent="0.2">
      <c r="C83" s="4" t="s">
        <v>24</v>
      </c>
      <c r="D83" s="4" t="s">
        <v>14</v>
      </c>
      <c r="E83" s="71">
        <v>0</v>
      </c>
      <c r="F83" s="72">
        <v>0</v>
      </c>
      <c r="G83" s="72">
        <v>0</v>
      </c>
      <c r="H83" s="72">
        <v>0</v>
      </c>
      <c r="I83" s="72">
        <v>0</v>
      </c>
      <c r="J83" s="72">
        <v>0</v>
      </c>
      <c r="K83" s="72">
        <v>0</v>
      </c>
      <c r="L83" s="72">
        <v>0</v>
      </c>
      <c r="M83" s="72">
        <v>0</v>
      </c>
      <c r="N83" s="72">
        <v>0</v>
      </c>
      <c r="O83" s="72">
        <v>0</v>
      </c>
      <c r="P83" s="72">
        <v>0</v>
      </c>
      <c r="Q83" s="72">
        <v>0</v>
      </c>
      <c r="R83" s="72">
        <v>0</v>
      </c>
      <c r="S83" s="72">
        <v>0</v>
      </c>
      <c r="T83" s="72">
        <v>0</v>
      </c>
      <c r="U83" s="72">
        <v>0</v>
      </c>
      <c r="V83" s="73">
        <v>0</v>
      </c>
    </row>
    <row r="84" spans="2:22" x14ac:dyDescent="0.2">
      <c r="C84" s="4" t="s">
        <v>25</v>
      </c>
      <c r="D84" s="4" t="s">
        <v>15</v>
      </c>
      <c r="E84" s="71">
        <v>0</v>
      </c>
      <c r="F84" s="72">
        <v>0</v>
      </c>
      <c r="G84" s="72">
        <v>0</v>
      </c>
      <c r="H84" s="72">
        <v>0</v>
      </c>
      <c r="I84" s="72">
        <v>0</v>
      </c>
      <c r="J84" s="72">
        <v>0</v>
      </c>
      <c r="K84" s="72">
        <v>0</v>
      </c>
      <c r="L84" s="72">
        <v>0</v>
      </c>
      <c r="M84" s="72">
        <v>0</v>
      </c>
      <c r="N84" s="72">
        <v>0</v>
      </c>
      <c r="O84" s="72">
        <v>0</v>
      </c>
      <c r="P84" s="72">
        <v>0</v>
      </c>
      <c r="Q84" s="72">
        <v>0</v>
      </c>
      <c r="R84" s="72">
        <v>0</v>
      </c>
      <c r="S84" s="72">
        <v>0</v>
      </c>
      <c r="T84" s="72">
        <v>0</v>
      </c>
      <c r="U84" s="72">
        <v>0</v>
      </c>
      <c r="V84" s="73">
        <v>0</v>
      </c>
    </row>
    <row r="85" spans="2:22" x14ac:dyDescent="0.2">
      <c r="C85" s="4" t="s">
        <v>26</v>
      </c>
      <c r="D85" s="4" t="s">
        <v>16</v>
      </c>
      <c r="E85" s="71">
        <v>0</v>
      </c>
      <c r="F85" s="72">
        <v>0</v>
      </c>
      <c r="G85" s="72">
        <v>0</v>
      </c>
      <c r="H85" s="72">
        <v>0</v>
      </c>
      <c r="I85" s="72">
        <v>0</v>
      </c>
      <c r="J85" s="72">
        <v>0</v>
      </c>
      <c r="K85" s="72">
        <v>0</v>
      </c>
      <c r="L85" s="72">
        <v>0</v>
      </c>
      <c r="M85" s="72">
        <v>0</v>
      </c>
      <c r="N85" s="72">
        <v>0</v>
      </c>
      <c r="O85" s="72">
        <v>0</v>
      </c>
      <c r="P85" s="72">
        <v>0</v>
      </c>
      <c r="Q85" s="72">
        <v>0</v>
      </c>
      <c r="R85" s="72">
        <v>0</v>
      </c>
      <c r="S85" s="72">
        <v>0</v>
      </c>
      <c r="T85" s="72">
        <v>0</v>
      </c>
      <c r="U85" s="72">
        <v>0</v>
      </c>
      <c r="V85" s="73">
        <v>0</v>
      </c>
    </row>
    <row r="86" spans="2:22" x14ac:dyDescent="0.2">
      <c r="C86" s="4" t="s">
        <v>27</v>
      </c>
      <c r="D86" s="4" t="s">
        <v>17</v>
      </c>
      <c r="E86" s="71">
        <v>0</v>
      </c>
      <c r="F86" s="72">
        <v>0</v>
      </c>
      <c r="G86" s="72">
        <v>0</v>
      </c>
      <c r="H86" s="72">
        <v>0</v>
      </c>
      <c r="I86" s="72">
        <v>0</v>
      </c>
      <c r="J86" s="72">
        <v>0</v>
      </c>
      <c r="K86" s="72">
        <v>0</v>
      </c>
      <c r="L86" s="72">
        <v>0</v>
      </c>
      <c r="M86" s="72">
        <v>0</v>
      </c>
      <c r="N86" s="72">
        <v>0</v>
      </c>
      <c r="O86" s="72">
        <v>0</v>
      </c>
      <c r="P86" s="72">
        <v>0</v>
      </c>
      <c r="Q86" s="72">
        <v>0</v>
      </c>
      <c r="R86" s="72">
        <v>0</v>
      </c>
      <c r="S86" s="72">
        <v>0</v>
      </c>
      <c r="T86" s="72">
        <v>0</v>
      </c>
      <c r="U86" s="72">
        <v>0</v>
      </c>
      <c r="V86" s="73">
        <v>0</v>
      </c>
    </row>
    <row r="87" spans="2:22" x14ac:dyDescent="0.2">
      <c r="C87" s="4" t="s">
        <v>28</v>
      </c>
      <c r="D87" s="4" t="s">
        <v>4</v>
      </c>
      <c r="E87" s="71">
        <v>0</v>
      </c>
      <c r="F87" s="72">
        <v>0</v>
      </c>
      <c r="G87" s="72">
        <v>0</v>
      </c>
      <c r="H87" s="72">
        <v>0</v>
      </c>
      <c r="I87" s="72">
        <v>0</v>
      </c>
      <c r="J87" s="72">
        <v>0</v>
      </c>
      <c r="K87" s="72">
        <v>0</v>
      </c>
      <c r="L87" s="72">
        <v>0</v>
      </c>
      <c r="M87" s="72">
        <v>0</v>
      </c>
      <c r="N87" s="72">
        <v>0</v>
      </c>
      <c r="O87" s="72">
        <v>0</v>
      </c>
      <c r="P87" s="72">
        <v>0</v>
      </c>
      <c r="Q87" s="72">
        <v>0</v>
      </c>
      <c r="R87" s="72">
        <v>0</v>
      </c>
      <c r="S87" s="72">
        <v>0</v>
      </c>
      <c r="T87" s="72">
        <v>0</v>
      </c>
      <c r="U87" s="72">
        <v>0</v>
      </c>
      <c r="V87" s="73">
        <v>0</v>
      </c>
    </row>
    <row r="88" spans="2:22" x14ac:dyDescent="0.2">
      <c r="C88" s="4" t="s">
        <v>29</v>
      </c>
      <c r="D88" s="4" t="s">
        <v>18</v>
      </c>
      <c r="E88" s="74">
        <v>0</v>
      </c>
      <c r="F88" s="75">
        <v>0</v>
      </c>
      <c r="G88" s="75">
        <v>0</v>
      </c>
      <c r="H88" s="75">
        <v>0</v>
      </c>
      <c r="I88" s="75">
        <v>0</v>
      </c>
      <c r="J88" s="75">
        <v>0</v>
      </c>
      <c r="K88" s="75">
        <v>0</v>
      </c>
      <c r="L88" s="75">
        <v>0</v>
      </c>
      <c r="M88" s="75">
        <v>0</v>
      </c>
      <c r="N88" s="75">
        <v>0</v>
      </c>
      <c r="O88" s="75">
        <v>0</v>
      </c>
      <c r="P88" s="75">
        <v>0</v>
      </c>
      <c r="Q88" s="75">
        <v>0</v>
      </c>
      <c r="R88" s="75">
        <v>0</v>
      </c>
      <c r="S88" s="75">
        <v>0</v>
      </c>
      <c r="T88" s="75">
        <v>0</v>
      </c>
      <c r="U88" s="75">
        <v>0</v>
      </c>
      <c r="V88" s="76">
        <v>0</v>
      </c>
    </row>
    <row r="90" spans="2:22" x14ac:dyDescent="0.2">
      <c r="E90" s="4" t="s">
        <v>19</v>
      </c>
      <c r="N90" s="4" t="s">
        <v>20</v>
      </c>
    </row>
    <row r="91" spans="2:22" x14ac:dyDescent="0.2">
      <c r="E91" s="29" t="s">
        <v>11</v>
      </c>
      <c r="F91" s="29" t="s">
        <v>12</v>
      </c>
      <c r="G91" s="29" t="s">
        <v>13</v>
      </c>
      <c r="H91" s="29" t="s">
        <v>14</v>
      </c>
      <c r="I91" s="29" t="s">
        <v>15</v>
      </c>
      <c r="J91" s="29" t="s">
        <v>16</v>
      </c>
      <c r="K91" s="29" t="s">
        <v>17</v>
      </c>
      <c r="L91" s="29" t="s">
        <v>4</v>
      </c>
      <c r="M91" s="29" t="s">
        <v>18</v>
      </c>
      <c r="N91" s="29" t="s">
        <v>11</v>
      </c>
      <c r="O91" s="29" t="s">
        <v>12</v>
      </c>
      <c r="P91" s="29" t="s">
        <v>13</v>
      </c>
      <c r="Q91" s="29" t="s">
        <v>14</v>
      </c>
      <c r="R91" s="29" t="s">
        <v>15</v>
      </c>
      <c r="S91" s="29" t="s">
        <v>16</v>
      </c>
      <c r="T91" s="29" t="s">
        <v>17</v>
      </c>
      <c r="U91" s="29" t="s">
        <v>4</v>
      </c>
      <c r="V91" s="29" t="s">
        <v>18</v>
      </c>
    </row>
    <row r="92" spans="2:22" x14ac:dyDescent="0.2">
      <c r="B92" s="4" t="s">
        <v>19</v>
      </c>
      <c r="C92" s="4" t="s">
        <v>21</v>
      </c>
      <c r="D92" s="4" t="s">
        <v>11</v>
      </c>
      <c r="E92" s="9">
        <f t="array" ref="E92:M100">E71:M79+E80:M88</f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/>
      <c r="O92" s="10"/>
      <c r="P92" s="10"/>
      <c r="Q92" s="10"/>
      <c r="R92" s="10"/>
      <c r="S92" s="10"/>
      <c r="T92" s="10"/>
      <c r="U92" s="10"/>
      <c r="V92" s="11"/>
    </row>
    <row r="93" spans="2:22" x14ac:dyDescent="0.2">
      <c r="C93" s="4" t="s">
        <v>22</v>
      </c>
      <c r="D93" s="4" t="s">
        <v>12</v>
      </c>
      <c r="E93" s="12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/>
      <c r="O93" s="13"/>
      <c r="P93" s="13"/>
      <c r="Q93" s="13"/>
      <c r="R93" s="13"/>
      <c r="S93" s="13"/>
      <c r="T93" s="13"/>
      <c r="U93" s="13"/>
      <c r="V93" s="14"/>
    </row>
    <row r="94" spans="2:22" x14ac:dyDescent="0.2">
      <c r="C94" s="4" t="s">
        <v>23</v>
      </c>
      <c r="D94" s="4" t="s">
        <v>13</v>
      </c>
      <c r="E94" s="12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/>
      <c r="O94" s="13"/>
      <c r="P94" s="13"/>
      <c r="Q94" s="13"/>
      <c r="R94" s="13"/>
      <c r="S94" s="13"/>
      <c r="T94" s="13"/>
      <c r="U94" s="13"/>
      <c r="V94" s="14"/>
    </row>
    <row r="95" spans="2:22" x14ac:dyDescent="0.2">
      <c r="C95" s="4" t="s">
        <v>24</v>
      </c>
      <c r="D95" s="4" t="s">
        <v>14</v>
      </c>
      <c r="E95" s="12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/>
      <c r="O95" s="13"/>
      <c r="P95" s="13"/>
      <c r="Q95" s="13"/>
      <c r="R95" s="13"/>
      <c r="S95" s="13"/>
      <c r="T95" s="13"/>
      <c r="U95" s="13"/>
      <c r="V95" s="14"/>
    </row>
    <row r="96" spans="2:22" x14ac:dyDescent="0.2">
      <c r="C96" s="4" t="s">
        <v>25</v>
      </c>
      <c r="D96" s="4" t="s">
        <v>15</v>
      </c>
      <c r="E96" s="12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/>
      <c r="O96" s="13"/>
      <c r="P96" s="13"/>
      <c r="Q96" s="13"/>
      <c r="R96" s="13"/>
      <c r="S96" s="13"/>
      <c r="T96" s="13"/>
      <c r="U96" s="13"/>
      <c r="V96" s="14"/>
    </row>
    <row r="97" spans="2:22" x14ac:dyDescent="0.2">
      <c r="C97" s="4" t="s">
        <v>26</v>
      </c>
      <c r="D97" s="4" t="s">
        <v>16</v>
      </c>
      <c r="E97" s="12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/>
      <c r="O97" s="13"/>
      <c r="P97" s="13"/>
      <c r="Q97" s="13"/>
      <c r="R97" s="13"/>
      <c r="S97" s="13"/>
      <c r="T97" s="13"/>
      <c r="U97" s="13"/>
      <c r="V97" s="14"/>
    </row>
    <row r="98" spans="2:22" x14ac:dyDescent="0.2">
      <c r="C98" s="4" t="s">
        <v>27</v>
      </c>
      <c r="D98" s="4" t="s">
        <v>17</v>
      </c>
      <c r="E98" s="12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/>
      <c r="O98" s="13"/>
      <c r="P98" s="13"/>
      <c r="Q98" s="13"/>
      <c r="R98" s="13"/>
      <c r="S98" s="13"/>
      <c r="T98" s="13"/>
      <c r="U98" s="13"/>
      <c r="V98" s="14"/>
    </row>
    <row r="99" spans="2:22" x14ac:dyDescent="0.2">
      <c r="C99" s="4" t="s">
        <v>28</v>
      </c>
      <c r="D99" s="4" t="s">
        <v>4</v>
      </c>
      <c r="E99" s="12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/>
      <c r="O99" s="13"/>
      <c r="P99" s="13"/>
      <c r="Q99" s="13"/>
      <c r="R99" s="13"/>
      <c r="S99" s="13"/>
      <c r="T99" s="13"/>
      <c r="U99" s="13"/>
      <c r="V99" s="14"/>
    </row>
    <row r="100" spans="2:22" x14ac:dyDescent="0.2">
      <c r="C100" s="4" t="s">
        <v>29</v>
      </c>
      <c r="D100" s="4" t="s">
        <v>18</v>
      </c>
      <c r="E100" s="12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/>
      <c r="O100" s="13"/>
      <c r="P100" s="13"/>
      <c r="Q100" s="13"/>
      <c r="R100" s="13"/>
      <c r="S100" s="13"/>
      <c r="T100" s="13"/>
      <c r="U100" s="13"/>
      <c r="V100" s="14"/>
    </row>
    <row r="101" spans="2:22" x14ac:dyDescent="0.2">
      <c r="B101" s="4" t="s">
        <v>20</v>
      </c>
      <c r="C101" s="4" t="s">
        <v>21</v>
      </c>
      <c r="D101" s="4" t="s">
        <v>11</v>
      </c>
      <c r="E101" s="12"/>
      <c r="F101" s="13"/>
      <c r="G101" s="13"/>
      <c r="H101" s="13"/>
      <c r="I101" s="13"/>
      <c r="J101" s="13"/>
      <c r="K101" s="13"/>
      <c r="L101" s="13"/>
      <c r="M101" s="13"/>
      <c r="N101" s="13">
        <f t="array" ref="N101:V109">N71:V79+N80:V88</f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4">
        <v>0</v>
      </c>
    </row>
    <row r="102" spans="2:22" x14ac:dyDescent="0.2">
      <c r="C102" s="4" t="s">
        <v>22</v>
      </c>
      <c r="D102" s="4" t="s">
        <v>12</v>
      </c>
      <c r="E102" s="12"/>
      <c r="F102" s="13"/>
      <c r="G102" s="13"/>
      <c r="H102" s="13"/>
      <c r="I102" s="13"/>
      <c r="J102" s="13"/>
      <c r="K102" s="13"/>
      <c r="L102" s="13"/>
      <c r="M102" s="13"/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4">
        <v>0</v>
      </c>
    </row>
    <row r="103" spans="2:22" x14ac:dyDescent="0.2">
      <c r="C103" s="4" t="s">
        <v>23</v>
      </c>
      <c r="D103" s="4" t="s">
        <v>13</v>
      </c>
      <c r="E103" s="12"/>
      <c r="F103" s="13"/>
      <c r="G103" s="13"/>
      <c r="H103" s="13"/>
      <c r="I103" s="13"/>
      <c r="J103" s="13"/>
      <c r="K103" s="13"/>
      <c r="L103" s="13"/>
      <c r="M103" s="13"/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4">
        <v>0</v>
      </c>
    </row>
    <row r="104" spans="2:22" x14ac:dyDescent="0.2">
      <c r="C104" s="4" t="s">
        <v>24</v>
      </c>
      <c r="D104" s="4" t="s">
        <v>14</v>
      </c>
      <c r="E104" s="12"/>
      <c r="F104" s="13"/>
      <c r="G104" s="13"/>
      <c r="H104" s="13"/>
      <c r="I104" s="13"/>
      <c r="J104" s="13"/>
      <c r="K104" s="13"/>
      <c r="L104" s="13"/>
      <c r="M104" s="13"/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4">
        <v>0</v>
      </c>
    </row>
    <row r="105" spans="2:22" x14ac:dyDescent="0.2">
      <c r="C105" s="4" t="s">
        <v>25</v>
      </c>
      <c r="D105" s="4" t="s">
        <v>15</v>
      </c>
      <c r="E105" s="12"/>
      <c r="F105" s="13"/>
      <c r="G105" s="13"/>
      <c r="H105" s="13"/>
      <c r="I105" s="13"/>
      <c r="J105" s="13"/>
      <c r="K105" s="13"/>
      <c r="L105" s="13"/>
      <c r="M105" s="13"/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4">
        <v>0</v>
      </c>
    </row>
    <row r="106" spans="2:22" x14ac:dyDescent="0.2">
      <c r="C106" s="4" t="s">
        <v>26</v>
      </c>
      <c r="D106" s="4" t="s">
        <v>16</v>
      </c>
      <c r="E106" s="12"/>
      <c r="F106" s="13"/>
      <c r="G106" s="13"/>
      <c r="H106" s="13"/>
      <c r="I106" s="13"/>
      <c r="J106" s="13"/>
      <c r="K106" s="13"/>
      <c r="L106" s="13"/>
      <c r="M106" s="13"/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4">
        <v>0</v>
      </c>
    </row>
    <row r="107" spans="2:22" x14ac:dyDescent="0.2">
      <c r="C107" s="4" t="s">
        <v>27</v>
      </c>
      <c r="D107" s="4" t="s">
        <v>17</v>
      </c>
      <c r="E107" s="12"/>
      <c r="F107" s="13"/>
      <c r="G107" s="13"/>
      <c r="H107" s="13"/>
      <c r="I107" s="13"/>
      <c r="J107" s="13"/>
      <c r="K107" s="13"/>
      <c r="L107" s="13"/>
      <c r="M107" s="13"/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4">
        <v>0</v>
      </c>
    </row>
    <row r="108" spans="2:22" x14ac:dyDescent="0.2">
      <c r="C108" s="4" t="s">
        <v>28</v>
      </c>
      <c r="D108" s="4" t="s">
        <v>4</v>
      </c>
      <c r="E108" s="12"/>
      <c r="F108" s="13"/>
      <c r="G108" s="13"/>
      <c r="H108" s="13"/>
      <c r="I108" s="13"/>
      <c r="J108" s="13"/>
      <c r="K108" s="13"/>
      <c r="L108" s="13"/>
      <c r="M108" s="13"/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4">
        <v>0</v>
      </c>
    </row>
    <row r="109" spans="2:22" x14ac:dyDescent="0.2">
      <c r="C109" s="4" t="s">
        <v>29</v>
      </c>
      <c r="D109" s="4" t="s">
        <v>18</v>
      </c>
      <c r="E109" s="15"/>
      <c r="F109" s="16"/>
      <c r="G109" s="16"/>
      <c r="H109" s="16"/>
      <c r="I109" s="16"/>
      <c r="J109" s="16"/>
      <c r="K109" s="16"/>
      <c r="L109" s="16"/>
      <c r="M109" s="16"/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7">
        <v>0</v>
      </c>
    </row>
    <row r="112" spans="2:22" x14ac:dyDescent="0.2">
      <c r="D112" s="4" t="s">
        <v>9</v>
      </c>
      <c r="E112" s="29" t="s">
        <v>19</v>
      </c>
      <c r="F112" s="29" t="s">
        <v>20</v>
      </c>
      <c r="G112" s="29" t="s">
        <v>48</v>
      </c>
      <c r="I112" s="4" t="s">
        <v>44</v>
      </c>
      <c r="J112" s="29" t="s">
        <v>19</v>
      </c>
      <c r="K112" s="29" t="s">
        <v>20</v>
      </c>
      <c r="L112" s="29" t="s">
        <v>48</v>
      </c>
      <c r="N112" s="4" t="s">
        <v>45</v>
      </c>
      <c r="O112" s="29" t="s">
        <v>19</v>
      </c>
      <c r="P112" s="29" t="s">
        <v>20</v>
      </c>
    </row>
    <row r="114" spans="4:16" x14ac:dyDescent="0.2">
      <c r="D114" s="4" t="s">
        <v>11</v>
      </c>
      <c r="E114" s="77">
        <v>0</v>
      </c>
      <c r="F114" s="78">
        <v>0</v>
      </c>
      <c r="G114" s="6">
        <f>SUM(E114:F114)</f>
        <v>0</v>
      </c>
      <c r="I114" s="4" t="s">
        <v>11</v>
      </c>
      <c r="J114" s="86">
        <f t="array" ref="J114:K131">MMULT((_xlfn.MUNIT(18)-E71:V88),E114:F131)</f>
        <v>0</v>
      </c>
      <c r="K114" s="87">
        <v>0</v>
      </c>
      <c r="L114" s="6">
        <f>SUM(J114:K114)</f>
        <v>0</v>
      </c>
      <c r="N114" s="4" t="s">
        <v>11</v>
      </c>
      <c r="O114" s="33">
        <f t="array" ref="O114:O122">J114:J122+J123:J131</f>
        <v>0</v>
      </c>
      <c r="P114" s="34">
        <f t="array" ref="P114:P122">K114:K122+K123:K131</f>
        <v>0</v>
      </c>
    </row>
    <row r="115" spans="4:16" x14ac:dyDescent="0.2">
      <c r="D115" s="4" t="s">
        <v>12</v>
      </c>
      <c r="E115" s="79">
        <v>0</v>
      </c>
      <c r="F115" s="80">
        <v>0</v>
      </c>
      <c r="G115" s="6">
        <f t="shared" ref="G115:G131" si="1">SUM(E115:F115)</f>
        <v>0</v>
      </c>
      <c r="I115" s="4" t="s">
        <v>12</v>
      </c>
      <c r="J115" s="88">
        <v>0</v>
      </c>
      <c r="K115" s="89">
        <v>0</v>
      </c>
      <c r="L115" s="6">
        <f t="shared" ref="L115:L131" si="2">SUM(J115:K115)</f>
        <v>0</v>
      </c>
      <c r="N115" s="4" t="s">
        <v>12</v>
      </c>
      <c r="O115" s="35">
        <v>0</v>
      </c>
      <c r="P115" s="36">
        <v>0</v>
      </c>
    </row>
    <row r="116" spans="4:16" x14ac:dyDescent="0.2">
      <c r="D116" s="4" t="s">
        <v>13</v>
      </c>
      <c r="E116" s="79">
        <v>0</v>
      </c>
      <c r="F116" s="80">
        <v>0</v>
      </c>
      <c r="G116" s="6">
        <f t="shared" si="1"/>
        <v>0</v>
      </c>
      <c r="I116" s="4" t="s">
        <v>13</v>
      </c>
      <c r="J116" s="88">
        <v>0</v>
      </c>
      <c r="K116" s="89">
        <v>0</v>
      </c>
      <c r="L116" s="6">
        <f t="shared" si="2"/>
        <v>0</v>
      </c>
      <c r="N116" s="4" t="s">
        <v>13</v>
      </c>
      <c r="O116" s="35">
        <v>0</v>
      </c>
      <c r="P116" s="36">
        <v>0</v>
      </c>
    </row>
    <row r="117" spans="4:16" x14ac:dyDescent="0.2">
      <c r="D117" s="4" t="s">
        <v>14</v>
      </c>
      <c r="E117" s="79">
        <v>0</v>
      </c>
      <c r="F117" s="80">
        <v>0</v>
      </c>
      <c r="G117" s="6">
        <f t="shared" si="1"/>
        <v>0</v>
      </c>
      <c r="I117" s="4" t="s">
        <v>14</v>
      </c>
      <c r="J117" s="88">
        <v>0</v>
      </c>
      <c r="K117" s="89">
        <v>0</v>
      </c>
      <c r="L117" s="6">
        <f t="shared" si="2"/>
        <v>0</v>
      </c>
      <c r="N117" s="4" t="s">
        <v>14</v>
      </c>
      <c r="O117" s="35">
        <v>0</v>
      </c>
      <c r="P117" s="36">
        <v>0</v>
      </c>
    </row>
    <row r="118" spans="4:16" x14ac:dyDescent="0.2">
      <c r="D118" s="4" t="s">
        <v>15</v>
      </c>
      <c r="E118" s="79">
        <v>0</v>
      </c>
      <c r="F118" s="80">
        <v>0</v>
      </c>
      <c r="G118" s="6">
        <f t="shared" si="1"/>
        <v>0</v>
      </c>
      <c r="I118" s="4" t="s">
        <v>15</v>
      </c>
      <c r="J118" s="88">
        <v>0</v>
      </c>
      <c r="K118" s="89">
        <v>0</v>
      </c>
      <c r="L118" s="6">
        <f t="shared" si="2"/>
        <v>0</v>
      </c>
      <c r="N118" s="4" t="s">
        <v>15</v>
      </c>
      <c r="O118" s="35">
        <v>0</v>
      </c>
      <c r="P118" s="36">
        <v>0</v>
      </c>
    </row>
    <row r="119" spans="4:16" x14ac:dyDescent="0.2">
      <c r="D119" s="4" t="s">
        <v>16</v>
      </c>
      <c r="E119" s="79">
        <v>0</v>
      </c>
      <c r="F119" s="80">
        <v>0</v>
      </c>
      <c r="G119" s="6">
        <f t="shared" si="1"/>
        <v>0</v>
      </c>
      <c r="I119" s="4" t="s">
        <v>16</v>
      </c>
      <c r="J119" s="88">
        <v>0</v>
      </c>
      <c r="K119" s="89">
        <v>0</v>
      </c>
      <c r="L119" s="6">
        <f t="shared" si="2"/>
        <v>0</v>
      </c>
      <c r="N119" s="4" t="s">
        <v>16</v>
      </c>
      <c r="O119" s="35">
        <v>0</v>
      </c>
      <c r="P119" s="36">
        <v>0</v>
      </c>
    </row>
    <row r="120" spans="4:16" x14ac:dyDescent="0.2">
      <c r="D120" s="4" t="s">
        <v>17</v>
      </c>
      <c r="E120" s="79">
        <v>0</v>
      </c>
      <c r="F120" s="80">
        <v>0</v>
      </c>
      <c r="G120" s="6">
        <f t="shared" si="1"/>
        <v>0</v>
      </c>
      <c r="I120" s="4" t="s">
        <v>17</v>
      </c>
      <c r="J120" s="88">
        <v>0</v>
      </c>
      <c r="K120" s="89">
        <v>0</v>
      </c>
      <c r="L120" s="6">
        <f t="shared" si="2"/>
        <v>0</v>
      </c>
      <c r="N120" s="4" t="s">
        <v>17</v>
      </c>
      <c r="O120" s="35">
        <v>0</v>
      </c>
      <c r="P120" s="36">
        <v>0</v>
      </c>
    </row>
    <row r="121" spans="4:16" x14ac:dyDescent="0.2">
      <c r="D121" s="4" t="s">
        <v>4</v>
      </c>
      <c r="E121" s="79">
        <v>0</v>
      </c>
      <c r="F121" s="80">
        <v>0</v>
      </c>
      <c r="G121" s="6">
        <f t="shared" si="1"/>
        <v>0</v>
      </c>
      <c r="I121" s="4" t="s">
        <v>4</v>
      </c>
      <c r="J121" s="88">
        <v>0</v>
      </c>
      <c r="K121" s="89">
        <v>0</v>
      </c>
      <c r="L121" s="6">
        <f t="shared" si="2"/>
        <v>0</v>
      </c>
      <c r="N121" s="4" t="s">
        <v>4</v>
      </c>
      <c r="O121" s="35">
        <v>0</v>
      </c>
      <c r="P121" s="36">
        <v>0</v>
      </c>
    </row>
    <row r="122" spans="4:16" x14ac:dyDescent="0.2">
      <c r="D122" s="4" t="s">
        <v>18</v>
      </c>
      <c r="E122" s="79">
        <v>0</v>
      </c>
      <c r="F122" s="80">
        <v>0</v>
      </c>
      <c r="G122" s="6">
        <f t="shared" si="1"/>
        <v>0</v>
      </c>
      <c r="I122" s="4" t="s">
        <v>18</v>
      </c>
      <c r="J122" s="88">
        <v>0</v>
      </c>
      <c r="K122" s="89">
        <v>0</v>
      </c>
      <c r="L122" s="6">
        <f t="shared" si="2"/>
        <v>0</v>
      </c>
      <c r="N122" s="4" t="s">
        <v>18</v>
      </c>
      <c r="O122" s="37">
        <v>0</v>
      </c>
      <c r="P122" s="38">
        <v>0</v>
      </c>
    </row>
    <row r="123" spans="4:16" x14ac:dyDescent="0.2">
      <c r="D123" s="4" t="s">
        <v>11</v>
      </c>
      <c r="E123" s="79">
        <v>0</v>
      </c>
      <c r="F123" s="80">
        <v>0</v>
      </c>
      <c r="G123" s="6">
        <f t="shared" si="1"/>
        <v>0</v>
      </c>
      <c r="I123" s="4" t="s">
        <v>11</v>
      </c>
      <c r="J123" s="88">
        <v>0</v>
      </c>
      <c r="K123" s="89">
        <v>0</v>
      </c>
      <c r="L123" s="6">
        <f t="shared" si="2"/>
        <v>0</v>
      </c>
    </row>
    <row r="124" spans="4:16" x14ac:dyDescent="0.2">
      <c r="D124" s="4" t="s">
        <v>12</v>
      </c>
      <c r="E124" s="79">
        <v>0</v>
      </c>
      <c r="F124" s="80">
        <v>0</v>
      </c>
      <c r="G124" s="6">
        <f t="shared" si="1"/>
        <v>0</v>
      </c>
      <c r="I124" s="4" t="s">
        <v>12</v>
      </c>
      <c r="J124" s="88">
        <v>0</v>
      </c>
      <c r="K124" s="89">
        <v>0</v>
      </c>
      <c r="L124" s="6">
        <f t="shared" si="2"/>
        <v>0</v>
      </c>
    </row>
    <row r="125" spans="4:16" x14ac:dyDescent="0.2">
      <c r="D125" s="4" t="s">
        <v>13</v>
      </c>
      <c r="E125" s="79">
        <v>0</v>
      </c>
      <c r="F125" s="80">
        <v>0</v>
      </c>
      <c r="G125" s="6">
        <f t="shared" si="1"/>
        <v>0</v>
      </c>
      <c r="I125" s="4" t="s">
        <v>13</v>
      </c>
      <c r="J125" s="88">
        <v>0</v>
      </c>
      <c r="K125" s="89">
        <v>0</v>
      </c>
      <c r="L125" s="6">
        <f t="shared" si="2"/>
        <v>0</v>
      </c>
    </row>
    <row r="126" spans="4:16" x14ac:dyDescent="0.2">
      <c r="D126" s="4" t="s">
        <v>14</v>
      </c>
      <c r="E126" s="79">
        <v>0</v>
      </c>
      <c r="F126" s="80">
        <v>0</v>
      </c>
      <c r="G126" s="6">
        <f t="shared" si="1"/>
        <v>0</v>
      </c>
      <c r="I126" s="4" t="s">
        <v>14</v>
      </c>
      <c r="J126" s="88">
        <v>0</v>
      </c>
      <c r="K126" s="89">
        <v>0</v>
      </c>
      <c r="L126" s="6">
        <f t="shared" si="2"/>
        <v>0</v>
      </c>
    </row>
    <row r="127" spans="4:16" x14ac:dyDescent="0.2">
      <c r="D127" s="4" t="s">
        <v>15</v>
      </c>
      <c r="E127" s="79">
        <v>0</v>
      </c>
      <c r="F127" s="80">
        <v>0</v>
      </c>
      <c r="G127" s="6">
        <f t="shared" si="1"/>
        <v>0</v>
      </c>
      <c r="I127" s="4" t="s">
        <v>15</v>
      </c>
      <c r="J127" s="88">
        <v>0</v>
      </c>
      <c r="K127" s="89">
        <v>0</v>
      </c>
      <c r="L127" s="6">
        <f t="shared" si="2"/>
        <v>0</v>
      </c>
    </row>
    <row r="128" spans="4:16" x14ac:dyDescent="0.2">
      <c r="D128" s="4" t="s">
        <v>16</v>
      </c>
      <c r="E128" s="79">
        <v>0</v>
      </c>
      <c r="F128" s="80">
        <v>0</v>
      </c>
      <c r="G128" s="6">
        <f t="shared" si="1"/>
        <v>0</v>
      </c>
      <c r="I128" s="4" t="s">
        <v>16</v>
      </c>
      <c r="J128" s="88">
        <v>0</v>
      </c>
      <c r="K128" s="89">
        <v>0</v>
      </c>
      <c r="L128" s="6">
        <f t="shared" si="2"/>
        <v>0</v>
      </c>
    </row>
    <row r="129" spans="1:28" x14ac:dyDescent="0.2">
      <c r="D129" s="4" t="s">
        <v>17</v>
      </c>
      <c r="E129" s="79">
        <v>0</v>
      </c>
      <c r="F129" s="80">
        <v>0</v>
      </c>
      <c r="G129" s="6">
        <f t="shared" si="1"/>
        <v>0</v>
      </c>
      <c r="I129" s="4" t="s">
        <v>17</v>
      </c>
      <c r="J129" s="88">
        <v>0</v>
      </c>
      <c r="K129" s="89">
        <v>0</v>
      </c>
      <c r="L129" s="6">
        <f t="shared" si="2"/>
        <v>0</v>
      </c>
    </row>
    <row r="130" spans="1:28" x14ac:dyDescent="0.2">
      <c r="D130" s="4" t="s">
        <v>4</v>
      </c>
      <c r="E130" s="79">
        <v>0</v>
      </c>
      <c r="F130" s="80">
        <v>0</v>
      </c>
      <c r="G130" s="6">
        <f t="shared" si="1"/>
        <v>0</v>
      </c>
      <c r="I130" s="4" t="s">
        <v>4</v>
      </c>
      <c r="J130" s="88">
        <v>0</v>
      </c>
      <c r="K130" s="89">
        <v>0</v>
      </c>
      <c r="L130" s="6">
        <f t="shared" si="2"/>
        <v>0</v>
      </c>
    </row>
    <row r="131" spans="1:28" x14ac:dyDescent="0.2">
      <c r="D131" s="4" t="s">
        <v>18</v>
      </c>
      <c r="E131" s="81">
        <v>0</v>
      </c>
      <c r="F131" s="82">
        <v>0</v>
      </c>
      <c r="G131" s="6">
        <f t="shared" si="1"/>
        <v>0</v>
      </c>
      <c r="I131" s="4" t="s">
        <v>18</v>
      </c>
      <c r="J131" s="90">
        <v>0</v>
      </c>
      <c r="K131" s="91">
        <v>0</v>
      </c>
      <c r="L131" s="6">
        <f t="shared" si="2"/>
        <v>0</v>
      </c>
    </row>
    <row r="134" spans="1:28" x14ac:dyDescent="0.2">
      <c r="A134" s="4" t="s">
        <v>37</v>
      </c>
      <c r="E134" s="4" t="s">
        <v>19</v>
      </c>
      <c r="N134" s="4" t="s">
        <v>20</v>
      </c>
    </row>
    <row r="135" spans="1:28" x14ac:dyDescent="0.2">
      <c r="C135" s="6"/>
      <c r="D135" s="6"/>
      <c r="E135" s="29" t="s">
        <v>11</v>
      </c>
      <c r="F135" s="29" t="s">
        <v>12</v>
      </c>
      <c r="G135" s="29" t="s">
        <v>13</v>
      </c>
      <c r="H135" s="29" t="s">
        <v>14</v>
      </c>
      <c r="I135" s="29" t="s">
        <v>15</v>
      </c>
      <c r="J135" s="29" t="s">
        <v>16</v>
      </c>
      <c r="K135" s="29" t="s">
        <v>17</v>
      </c>
      <c r="L135" s="29" t="s">
        <v>4</v>
      </c>
      <c r="M135" s="29" t="s">
        <v>18</v>
      </c>
      <c r="N135" s="29" t="s">
        <v>11</v>
      </c>
      <c r="O135" s="29" t="s">
        <v>12</v>
      </c>
      <c r="P135" s="29" t="s">
        <v>13</v>
      </c>
      <c r="Q135" s="29" t="s">
        <v>14</v>
      </c>
      <c r="R135" s="29" t="s">
        <v>15</v>
      </c>
      <c r="S135" s="29" t="s">
        <v>16</v>
      </c>
      <c r="T135" s="29" t="s">
        <v>17</v>
      </c>
      <c r="U135" s="29" t="s">
        <v>4</v>
      </c>
      <c r="V135" s="29" t="s">
        <v>18</v>
      </c>
    </row>
    <row r="136" spans="1:28" x14ac:dyDescent="0.2">
      <c r="A136" s="4" t="s">
        <v>40</v>
      </c>
      <c r="C136" s="4" t="s">
        <v>42</v>
      </c>
      <c r="D136" s="4" t="s">
        <v>30</v>
      </c>
      <c r="E136" s="33">
        <f t="array" ref="E136:V138">MMULT(E51:V53,G114:G131*_xlfn.MUNIT(18))</f>
        <v>0</v>
      </c>
      <c r="F136" s="39">
        <v>0</v>
      </c>
      <c r="G136" s="39">
        <v>0</v>
      </c>
      <c r="H136" s="39">
        <v>0</v>
      </c>
      <c r="I136" s="39">
        <v>0</v>
      </c>
      <c r="J136" s="39">
        <v>0</v>
      </c>
      <c r="K136" s="39">
        <v>0</v>
      </c>
      <c r="L136" s="39">
        <v>0</v>
      </c>
      <c r="M136" s="39">
        <v>0</v>
      </c>
      <c r="N136" s="39">
        <v>0</v>
      </c>
      <c r="O136" s="39">
        <v>0</v>
      </c>
      <c r="P136" s="39">
        <v>0</v>
      </c>
      <c r="Q136" s="39">
        <v>0</v>
      </c>
      <c r="R136" s="39">
        <v>0</v>
      </c>
      <c r="S136" s="39">
        <v>0</v>
      </c>
      <c r="T136" s="39">
        <v>0</v>
      </c>
      <c r="U136" s="39">
        <v>0</v>
      </c>
      <c r="V136" s="34">
        <v>0</v>
      </c>
    </row>
    <row r="137" spans="1:28" x14ac:dyDescent="0.2">
      <c r="C137" s="4" t="s">
        <v>49</v>
      </c>
      <c r="D137" s="4" t="s">
        <v>31</v>
      </c>
      <c r="E137" s="35">
        <v>0</v>
      </c>
      <c r="F137" s="19">
        <v>0</v>
      </c>
      <c r="G137" s="19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36">
        <v>0</v>
      </c>
    </row>
    <row r="138" spans="1:28" x14ac:dyDescent="0.2">
      <c r="C138" s="4" t="s">
        <v>50</v>
      </c>
      <c r="D138" s="4" t="s">
        <v>32</v>
      </c>
      <c r="E138" s="37">
        <v>0</v>
      </c>
      <c r="F138" s="40">
        <v>0</v>
      </c>
      <c r="G138" s="40">
        <v>0</v>
      </c>
      <c r="H138" s="40">
        <v>0</v>
      </c>
      <c r="I138" s="40">
        <v>0</v>
      </c>
      <c r="J138" s="40">
        <v>0</v>
      </c>
      <c r="K138" s="40">
        <v>0</v>
      </c>
      <c r="L138" s="40">
        <v>0</v>
      </c>
      <c r="M138" s="40">
        <v>0</v>
      </c>
      <c r="N138" s="40">
        <v>0</v>
      </c>
      <c r="O138" s="40">
        <v>0</v>
      </c>
      <c r="P138" s="40">
        <v>0</v>
      </c>
      <c r="Q138" s="40">
        <v>0</v>
      </c>
      <c r="R138" s="40">
        <v>0</v>
      </c>
      <c r="S138" s="40">
        <v>0</v>
      </c>
      <c r="T138" s="40">
        <v>0</v>
      </c>
      <c r="U138" s="40">
        <v>0</v>
      </c>
      <c r="V138" s="38">
        <v>0</v>
      </c>
    </row>
    <row r="140" spans="1:28" x14ac:dyDescent="0.2">
      <c r="A140" s="4" t="s">
        <v>41</v>
      </c>
      <c r="C140" s="4" t="s">
        <v>52</v>
      </c>
      <c r="D140" s="4" t="s">
        <v>33</v>
      </c>
      <c r="E140" s="41">
        <f t="array" ref="E140:V140">MMULT(E55:V55,G114:G131*_xlfn.MUNIT(18))</f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3">
        <v>0</v>
      </c>
    </row>
    <row r="143" spans="1:28" x14ac:dyDescent="0.2">
      <c r="A143" s="31" t="s">
        <v>73</v>
      </c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</row>
    <row r="145" spans="1:6" x14ac:dyDescent="0.2">
      <c r="A145" s="4" t="s">
        <v>7</v>
      </c>
      <c r="C145" s="4" t="s">
        <v>54</v>
      </c>
      <c r="D145" s="4" t="s">
        <v>6</v>
      </c>
      <c r="F145" s="4">
        <f t="array" ref="F145">MMULT(MMULT(TRANSPOSE(X51:X53),E51:V53),G114:G131)</f>
        <v>0</v>
      </c>
    </row>
    <row r="147" spans="1:6" x14ac:dyDescent="0.2">
      <c r="A147" s="4" t="s">
        <v>55</v>
      </c>
      <c r="C147" s="4" t="s">
        <v>57</v>
      </c>
      <c r="D147" s="4" t="s">
        <v>56</v>
      </c>
    </row>
    <row r="148" spans="1:6" x14ac:dyDescent="0.2">
      <c r="C148" s="4" t="s">
        <v>58</v>
      </c>
      <c r="D148" s="4" t="s">
        <v>59</v>
      </c>
    </row>
    <row r="149" spans="1:6" x14ac:dyDescent="0.2">
      <c r="C149" s="4" t="s">
        <v>61</v>
      </c>
      <c r="D149" s="4" t="s">
        <v>60</v>
      </c>
    </row>
    <row r="150" spans="1:6" x14ac:dyDescent="0.2">
      <c r="C150" s="4" t="s">
        <v>62</v>
      </c>
      <c r="D150" s="4" t="s">
        <v>63</v>
      </c>
    </row>
    <row r="151" spans="1:6" x14ac:dyDescent="0.2">
      <c r="C151" s="4" t="s">
        <v>65</v>
      </c>
      <c r="D151" s="4" t="s">
        <v>64</v>
      </c>
    </row>
    <row r="152" spans="1:6" x14ac:dyDescent="0.2">
      <c r="C152" s="4" t="s">
        <v>66</v>
      </c>
      <c r="D152" s="4" t="s">
        <v>70</v>
      </c>
    </row>
    <row r="153" spans="1:6" x14ac:dyDescent="0.2">
      <c r="C153" s="4" t="s">
        <v>68</v>
      </c>
      <c r="D153" s="4" t="s">
        <v>71</v>
      </c>
    </row>
    <row r="154" spans="1:6" x14ac:dyDescent="0.2">
      <c r="C154" s="4" t="s">
        <v>69</v>
      </c>
      <c r="D154" s="4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9C7EA-2A64-4A10-BDA2-CD8BB9CDEA31}">
  <dimension ref="B2:P81"/>
  <sheetViews>
    <sheetView showGridLines="0" topLeftCell="A49" zoomScale="115" zoomScaleNormal="115" workbookViewId="0">
      <selection activeCell="D69" sqref="D69"/>
    </sheetView>
  </sheetViews>
  <sheetFormatPr defaultRowHeight="12.75" x14ac:dyDescent="0.2"/>
  <cols>
    <col min="1" max="16384" width="9.140625" style="1"/>
  </cols>
  <sheetData>
    <row r="2" spans="2:16" x14ac:dyDescent="0.2">
      <c r="B2" s="8" t="s">
        <v>89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4" spans="2:16" x14ac:dyDescent="0.2">
      <c r="B4" s="1" t="s">
        <v>6</v>
      </c>
      <c r="D4" s="3">
        <v>1</v>
      </c>
      <c r="E4" s="3"/>
      <c r="F4" s="3">
        <v>2</v>
      </c>
      <c r="I4" s="1" t="s">
        <v>0</v>
      </c>
      <c r="K4" s="2">
        <v>1</v>
      </c>
      <c r="L4" s="2">
        <v>2</v>
      </c>
      <c r="N4" s="2" t="s">
        <v>83</v>
      </c>
      <c r="P4" s="2" t="s">
        <v>47</v>
      </c>
    </row>
    <row r="5" spans="2:16" x14ac:dyDescent="0.2">
      <c r="D5" s="2" t="s">
        <v>78</v>
      </c>
      <c r="E5" s="2" t="s">
        <v>79</v>
      </c>
      <c r="F5" s="2" t="s">
        <v>78</v>
      </c>
      <c r="G5" s="2" t="s">
        <v>79</v>
      </c>
      <c r="K5" s="2" t="s">
        <v>80</v>
      </c>
      <c r="L5" s="2" t="s">
        <v>80</v>
      </c>
    </row>
    <row r="6" spans="2:16" x14ac:dyDescent="0.2">
      <c r="B6" s="3">
        <v>1</v>
      </c>
      <c r="C6" s="3" t="s">
        <v>78</v>
      </c>
      <c r="D6" s="154">
        <v>2</v>
      </c>
      <c r="E6" s="155">
        <v>4</v>
      </c>
      <c r="F6" s="155">
        <v>1</v>
      </c>
      <c r="G6" s="156">
        <v>2</v>
      </c>
      <c r="I6" s="3">
        <v>1</v>
      </c>
      <c r="J6" s="3" t="s">
        <v>78</v>
      </c>
      <c r="K6" s="154">
        <v>8</v>
      </c>
      <c r="L6" s="156">
        <v>3</v>
      </c>
      <c r="N6" s="121">
        <f>SUM(K6:L6)</f>
        <v>11</v>
      </c>
      <c r="P6" s="139">
        <f>SUM(D6:G6,K6:L6)</f>
        <v>20</v>
      </c>
    </row>
    <row r="7" spans="2:16" x14ac:dyDescent="0.2">
      <c r="B7" s="3"/>
      <c r="C7" s="3" t="s">
        <v>79</v>
      </c>
      <c r="D7" s="157">
        <v>2</v>
      </c>
      <c r="E7" s="158">
        <v>2</v>
      </c>
      <c r="F7" s="158">
        <v>2</v>
      </c>
      <c r="G7" s="159">
        <v>0</v>
      </c>
      <c r="I7" s="3"/>
      <c r="J7" s="3" t="s">
        <v>79</v>
      </c>
      <c r="K7" s="157">
        <v>16</v>
      </c>
      <c r="L7" s="159">
        <v>5</v>
      </c>
      <c r="N7" s="122">
        <f>SUM(K7:L7)</f>
        <v>21</v>
      </c>
      <c r="P7" s="140">
        <f t="shared" ref="P7:P9" si="0">SUM(D7:G7,K7:L7)</f>
        <v>27</v>
      </c>
    </row>
    <row r="8" spans="2:16" x14ac:dyDescent="0.2">
      <c r="B8" s="3">
        <v>2</v>
      </c>
      <c r="C8" s="3" t="s">
        <v>78</v>
      </c>
      <c r="D8" s="157">
        <v>1</v>
      </c>
      <c r="E8" s="158">
        <v>2</v>
      </c>
      <c r="F8" s="158">
        <v>6</v>
      </c>
      <c r="G8" s="159">
        <v>4</v>
      </c>
      <c r="I8" s="3">
        <v>2</v>
      </c>
      <c r="J8" s="3" t="s">
        <v>78</v>
      </c>
      <c r="K8" s="157">
        <v>7</v>
      </c>
      <c r="L8" s="159">
        <v>20</v>
      </c>
      <c r="N8" s="122">
        <f>SUM(K8:L8)</f>
        <v>27</v>
      </c>
      <c r="P8" s="140">
        <f t="shared" si="0"/>
        <v>40</v>
      </c>
    </row>
    <row r="9" spans="2:16" x14ac:dyDescent="0.2">
      <c r="B9" s="3"/>
      <c r="C9" s="3" t="s">
        <v>79</v>
      </c>
      <c r="D9" s="160">
        <v>1</v>
      </c>
      <c r="E9" s="161">
        <v>3</v>
      </c>
      <c r="F9" s="161">
        <v>4</v>
      </c>
      <c r="G9" s="162">
        <v>4</v>
      </c>
      <c r="I9" s="3"/>
      <c r="J9" s="3" t="s">
        <v>79</v>
      </c>
      <c r="K9" s="160">
        <v>10</v>
      </c>
      <c r="L9" s="162">
        <v>2</v>
      </c>
      <c r="N9" s="123">
        <f>SUM(K9:L9)</f>
        <v>12</v>
      </c>
      <c r="P9" s="141">
        <f t="shared" si="0"/>
        <v>24</v>
      </c>
    </row>
    <row r="11" spans="2:16" x14ac:dyDescent="0.2">
      <c r="B11" s="1" t="s">
        <v>2</v>
      </c>
      <c r="D11" s="163">
        <v>4</v>
      </c>
      <c r="E11" s="164">
        <v>16.2</v>
      </c>
      <c r="F11" s="164">
        <v>12</v>
      </c>
      <c r="G11" s="165">
        <v>12</v>
      </c>
    </row>
    <row r="14" spans="2:16" x14ac:dyDescent="0.2">
      <c r="B14" s="1" t="s">
        <v>1</v>
      </c>
      <c r="D14" s="3">
        <v>1</v>
      </c>
      <c r="E14" s="3"/>
      <c r="F14" s="3">
        <v>2</v>
      </c>
    </row>
    <row r="15" spans="2:16" x14ac:dyDescent="0.2">
      <c r="D15" s="2" t="s">
        <v>78</v>
      </c>
      <c r="E15" s="2" t="s">
        <v>79</v>
      </c>
      <c r="F15" s="2" t="s">
        <v>78</v>
      </c>
      <c r="G15" s="2" t="s">
        <v>79</v>
      </c>
    </row>
    <row r="16" spans="2:16" x14ac:dyDescent="0.2">
      <c r="B16" s="3">
        <v>1</v>
      </c>
      <c r="C16" s="3" t="s">
        <v>78</v>
      </c>
      <c r="D16" s="101">
        <f t="array" ref="D16:G19">MMULT(D6:G9,MINVERSE(P6:P9*_xlfn.MUNIT(4)))</f>
        <v>0.1</v>
      </c>
      <c r="E16" s="102">
        <v>0.14814814814814814</v>
      </c>
      <c r="F16" s="102">
        <v>2.5000000000000001E-2</v>
      </c>
      <c r="G16" s="103">
        <v>8.3333333333333329E-2</v>
      </c>
    </row>
    <row r="17" spans="2:16" x14ac:dyDescent="0.2">
      <c r="B17" s="3"/>
      <c r="C17" s="3" t="s">
        <v>79</v>
      </c>
      <c r="D17" s="104">
        <v>0.1</v>
      </c>
      <c r="E17" s="100">
        <v>7.407407407407407E-2</v>
      </c>
      <c r="F17" s="100">
        <v>0.05</v>
      </c>
      <c r="G17" s="105">
        <v>0</v>
      </c>
    </row>
    <row r="18" spans="2:16" x14ac:dyDescent="0.2">
      <c r="B18" s="3">
        <v>2</v>
      </c>
      <c r="C18" s="3" t="s">
        <v>78</v>
      </c>
      <c r="D18" s="104">
        <v>0.05</v>
      </c>
      <c r="E18" s="100">
        <v>7.407407407407407E-2</v>
      </c>
      <c r="F18" s="100">
        <v>0.15000000000000002</v>
      </c>
      <c r="G18" s="105">
        <v>0.16666666666666666</v>
      </c>
    </row>
    <row r="19" spans="2:16" x14ac:dyDescent="0.2">
      <c r="B19" s="3"/>
      <c r="C19" s="3" t="s">
        <v>79</v>
      </c>
      <c r="D19" s="106">
        <v>0.05</v>
      </c>
      <c r="E19" s="107">
        <v>0.1111111111111111</v>
      </c>
      <c r="F19" s="107">
        <v>0.1</v>
      </c>
      <c r="G19" s="108">
        <v>0.16666666666666666</v>
      </c>
    </row>
    <row r="21" spans="2:16" x14ac:dyDescent="0.2">
      <c r="B21" s="1" t="s">
        <v>2</v>
      </c>
      <c r="D21" s="109">
        <f t="array" ref="D21:G21">MMULT(D11:G11,MINVERSE(P6:P9*_xlfn.MUNIT(4)))</f>
        <v>0.2</v>
      </c>
      <c r="E21" s="110">
        <v>0.6</v>
      </c>
      <c r="F21" s="110">
        <v>0.30000000000000004</v>
      </c>
      <c r="G21" s="111">
        <v>0.5</v>
      </c>
    </row>
    <row r="24" spans="2:16" x14ac:dyDescent="0.2">
      <c r="B24" s="8" t="s">
        <v>108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6" spans="2:16" x14ac:dyDescent="0.2">
      <c r="B26" s="1" t="s">
        <v>81</v>
      </c>
      <c r="D26" s="3">
        <v>1</v>
      </c>
      <c r="E26" s="3"/>
      <c r="F26" s="3">
        <v>2</v>
      </c>
      <c r="I26" s="1" t="s">
        <v>95</v>
      </c>
      <c r="K26" s="2">
        <v>1</v>
      </c>
      <c r="L26" s="2">
        <v>2</v>
      </c>
      <c r="N26" s="2" t="s">
        <v>83</v>
      </c>
    </row>
    <row r="27" spans="2:16" x14ac:dyDescent="0.2">
      <c r="D27" s="2" t="s">
        <v>78</v>
      </c>
      <c r="E27" s="2" t="s">
        <v>79</v>
      </c>
      <c r="F27" s="2" t="s">
        <v>78</v>
      </c>
      <c r="G27" s="2" t="s">
        <v>79</v>
      </c>
      <c r="K27" s="2" t="s">
        <v>80</v>
      </c>
      <c r="L27" s="2" t="s">
        <v>80</v>
      </c>
    </row>
    <row r="28" spans="2:16" x14ac:dyDescent="0.2">
      <c r="B28" s="3">
        <v>1</v>
      </c>
      <c r="C28" s="3" t="s">
        <v>78</v>
      </c>
      <c r="D28" s="101">
        <f t="array" ref="D28:E29">D16:E17+D18:E19</f>
        <v>0.15000000000000002</v>
      </c>
      <c r="E28" s="102">
        <v>0.22222222222222221</v>
      </c>
      <c r="F28" s="102">
        <v>0</v>
      </c>
      <c r="G28" s="103">
        <v>0</v>
      </c>
      <c r="I28" s="3">
        <v>1</v>
      </c>
      <c r="J28" s="3" t="s">
        <v>78</v>
      </c>
      <c r="K28" s="115">
        <f t="array" ref="K28:K29">K6:K7+K8:K9</f>
        <v>15</v>
      </c>
      <c r="L28" s="116">
        <v>0</v>
      </c>
      <c r="N28" s="121">
        <f>SUM(K28:L28)</f>
        <v>15</v>
      </c>
    </row>
    <row r="29" spans="2:16" x14ac:dyDescent="0.2">
      <c r="B29" s="3"/>
      <c r="C29" s="3" t="s">
        <v>79</v>
      </c>
      <c r="D29" s="104">
        <v>0.15000000000000002</v>
      </c>
      <c r="E29" s="100">
        <v>0.18518518518518517</v>
      </c>
      <c r="F29" s="100">
        <v>0</v>
      </c>
      <c r="G29" s="105">
        <v>0</v>
      </c>
      <c r="I29" s="3"/>
      <c r="J29" s="3" t="s">
        <v>79</v>
      </c>
      <c r="K29" s="117">
        <v>26</v>
      </c>
      <c r="L29" s="118">
        <v>0</v>
      </c>
      <c r="N29" s="122">
        <f t="shared" ref="N29:N31" si="1">SUM(K29:L29)</f>
        <v>26</v>
      </c>
    </row>
    <row r="30" spans="2:16" x14ac:dyDescent="0.2">
      <c r="B30" s="3">
        <v>2</v>
      </c>
      <c r="C30" s="3" t="s">
        <v>78</v>
      </c>
      <c r="D30" s="104">
        <v>0</v>
      </c>
      <c r="E30" s="100">
        <v>0</v>
      </c>
      <c r="F30" s="100">
        <f t="array" ref="F30:G31">F16:G17+F18:G19</f>
        <v>0.17500000000000002</v>
      </c>
      <c r="G30" s="105">
        <v>0.25</v>
      </c>
      <c r="I30" s="3">
        <v>2</v>
      </c>
      <c r="J30" s="3" t="s">
        <v>78</v>
      </c>
      <c r="K30" s="117">
        <v>0</v>
      </c>
      <c r="L30" s="118">
        <f t="array" ref="L30:L31">L6:L7+L8:L9</f>
        <v>23</v>
      </c>
      <c r="N30" s="122">
        <f t="shared" si="1"/>
        <v>23</v>
      </c>
    </row>
    <row r="31" spans="2:16" x14ac:dyDescent="0.2">
      <c r="B31" s="3"/>
      <c r="C31" s="3" t="s">
        <v>79</v>
      </c>
      <c r="D31" s="106">
        <v>0</v>
      </c>
      <c r="E31" s="107">
        <v>0</v>
      </c>
      <c r="F31" s="107">
        <v>0.15000000000000002</v>
      </c>
      <c r="G31" s="108">
        <v>0.16666666666666666</v>
      </c>
      <c r="I31" s="3"/>
      <c r="J31" s="3" t="s">
        <v>79</v>
      </c>
      <c r="K31" s="119">
        <v>0</v>
      </c>
      <c r="L31" s="120">
        <v>7</v>
      </c>
      <c r="N31" s="123">
        <f t="shared" si="1"/>
        <v>7</v>
      </c>
    </row>
    <row r="33" spans="2:16" x14ac:dyDescent="0.2">
      <c r="B33" s="1" t="s">
        <v>2</v>
      </c>
      <c r="C33" s="1" t="s">
        <v>3</v>
      </c>
      <c r="D33" s="109">
        <f t="array" ref="D33:G33">D21:G21</f>
        <v>0.2</v>
      </c>
      <c r="E33" s="110">
        <v>0.6</v>
      </c>
      <c r="F33" s="110">
        <v>0.30000000000000004</v>
      </c>
      <c r="G33" s="111">
        <v>0.5</v>
      </c>
    </row>
    <row r="35" spans="2:16" x14ac:dyDescent="0.2">
      <c r="B35" s="1" t="s">
        <v>53</v>
      </c>
      <c r="C35" s="1" t="s">
        <v>85</v>
      </c>
      <c r="D35" s="112">
        <v>1</v>
      </c>
    </row>
    <row r="36" spans="2:16" x14ac:dyDescent="0.2">
      <c r="D36" s="18"/>
    </row>
    <row r="37" spans="2:16" x14ac:dyDescent="0.2">
      <c r="D37" s="1">
        <v>1</v>
      </c>
      <c r="E37" s="1">
        <v>2</v>
      </c>
    </row>
    <row r="38" spans="2:16" x14ac:dyDescent="0.2">
      <c r="B38" s="1" t="s">
        <v>5</v>
      </c>
      <c r="C38" s="1" t="s">
        <v>84</v>
      </c>
      <c r="D38" s="113">
        <v>5</v>
      </c>
      <c r="E38" s="114">
        <v>40</v>
      </c>
    </row>
    <row r="39" spans="2:16" x14ac:dyDescent="0.2">
      <c r="D39" s="18"/>
      <c r="E39" s="18"/>
    </row>
    <row r="41" spans="2:16" x14ac:dyDescent="0.2">
      <c r="B41" s="8" t="s">
        <v>97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3" spans="2:16" x14ac:dyDescent="0.2">
      <c r="B43" s="4" t="s">
        <v>7</v>
      </c>
      <c r="C43" s="4"/>
      <c r="D43" s="4" t="s">
        <v>54</v>
      </c>
      <c r="E43" s="4" t="s">
        <v>6</v>
      </c>
      <c r="G43" s="2" t="s">
        <v>6</v>
      </c>
      <c r="H43" s="166">
        <f t="array" ref="H43">MMULT(D35*D33:G33,J50:J53)</f>
        <v>40.937499999999986</v>
      </c>
    </row>
    <row r="44" spans="2:16" x14ac:dyDescent="0.2">
      <c r="B44" s="1" t="s">
        <v>98</v>
      </c>
      <c r="C44" s="1" t="s">
        <v>99</v>
      </c>
      <c r="D44" s="1" t="s">
        <v>103</v>
      </c>
    </row>
    <row r="45" spans="2:16" x14ac:dyDescent="0.2">
      <c r="C45" s="1" t="s">
        <v>100</v>
      </c>
      <c r="D45" s="1" t="s">
        <v>104</v>
      </c>
    </row>
    <row r="46" spans="2:16" x14ac:dyDescent="0.2">
      <c r="C46" s="1" t="s">
        <v>101</v>
      </c>
      <c r="D46" s="1" t="s">
        <v>105</v>
      </c>
    </row>
    <row r="47" spans="2:16" x14ac:dyDescent="0.2">
      <c r="C47" s="1" t="s">
        <v>102</v>
      </c>
      <c r="D47" s="1" t="s">
        <v>106</v>
      </c>
    </row>
    <row r="49" spans="2:16" x14ac:dyDescent="0.2">
      <c r="B49" s="3" t="s">
        <v>91</v>
      </c>
      <c r="C49" s="2"/>
      <c r="D49" s="1">
        <v>1</v>
      </c>
      <c r="E49" s="1">
        <v>2</v>
      </c>
      <c r="G49" s="2" t="s">
        <v>92</v>
      </c>
      <c r="H49" s="2" t="s">
        <v>93</v>
      </c>
      <c r="J49" s="2" t="s">
        <v>94</v>
      </c>
      <c r="K49" s="2" t="s">
        <v>90</v>
      </c>
    </row>
    <row r="50" spans="2:16" x14ac:dyDescent="0.2">
      <c r="B50" s="3">
        <v>1</v>
      </c>
      <c r="C50" s="3" t="s">
        <v>78</v>
      </c>
      <c r="D50" s="124">
        <v>0</v>
      </c>
      <c r="E50" s="125">
        <v>6.2500000000001279</v>
      </c>
      <c r="G50" s="134">
        <f t="array" ref="G50:G51">E50:E51</f>
        <v>6.2500000000001279</v>
      </c>
      <c r="H50" s="134">
        <f t="array" ref="H50:H51">D52:D53</f>
        <v>0</v>
      </c>
      <c r="J50" s="97">
        <v>25.000000000000124</v>
      </c>
      <c r="K50" s="139">
        <f t="array" ref="K50:K53">MMULT((_xlfn.MUNIT(4)-D28:G31),J50:J53)+H50:H53-G50:G53</f>
        <v>14.999999999999979</v>
      </c>
    </row>
    <row r="51" spans="2:16" x14ac:dyDescent="0.2">
      <c r="B51" s="3"/>
      <c r="C51" s="3" t="s">
        <v>79</v>
      </c>
      <c r="D51" s="126">
        <v>0</v>
      </c>
      <c r="E51" s="127">
        <v>0</v>
      </c>
      <c r="G51" s="135">
        <v>0</v>
      </c>
      <c r="H51" s="135">
        <v>29.750000000000068</v>
      </c>
      <c r="J51" s="138">
        <v>0</v>
      </c>
      <c r="K51" s="140">
        <v>26.00000000000005</v>
      </c>
    </row>
    <row r="52" spans="2:16" x14ac:dyDescent="0.2">
      <c r="B52" s="3">
        <v>2</v>
      </c>
      <c r="C52" s="3" t="s">
        <v>78</v>
      </c>
      <c r="D52" s="128">
        <v>0</v>
      </c>
      <c r="E52" s="129">
        <v>0</v>
      </c>
      <c r="G52" s="135">
        <f t="array" ref="G52:G53">D52:D53</f>
        <v>0</v>
      </c>
      <c r="H52" s="135">
        <f t="array" ref="H52:H53">E50:E51</f>
        <v>6.2500000000001279</v>
      </c>
      <c r="J52" s="138">
        <v>35.608974358974102</v>
      </c>
      <c r="K52" s="140">
        <v>22.999999999999893</v>
      </c>
    </row>
    <row r="53" spans="2:16" x14ac:dyDescent="0.2">
      <c r="B53" s="3"/>
      <c r="C53" s="3" t="s">
        <v>79</v>
      </c>
      <c r="D53" s="130">
        <v>29.750000000000068</v>
      </c>
      <c r="E53" s="131">
        <v>0</v>
      </c>
      <c r="G53" s="136">
        <v>29.750000000000068</v>
      </c>
      <c r="H53" s="136">
        <v>0</v>
      </c>
      <c r="J53" s="98">
        <v>50.509615384615465</v>
      </c>
      <c r="K53" s="141">
        <v>7.0000000000000391</v>
      </c>
    </row>
    <row r="55" spans="2:16" x14ac:dyDescent="0.2">
      <c r="B55" s="1" t="s">
        <v>96</v>
      </c>
      <c r="D55" s="132">
        <f t="array" ref="D55">MMULT(D33:E33,J50:J51)</f>
        <v>5.0000000000000249</v>
      </c>
      <c r="E55" s="133">
        <f t="array" ref="E55">MMULT(F33:G33,J52:J53)</f>
        <v>35.937499999999964</v>
      </c>
    </row>
    <row r="58" spans="2:16" x14ac:dyDescent="0.2">
      <c r="B58" s="8" t="s">
        <v>109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60" spans="2:16" x14ac:dyDescent="0.2">
      <c r="B60" s="1" t="s">
        <v>107</v>
      </c>
      <c r="D60" s="3">
        <v>1</v>
      </c>
      <c r="E60" s="3"/>
      <c r="F60" s="3">
        <v>2</v>
      </c>
    </row>
    <row r="61" spans="2:16" x14ac:dyDescent="0.2">
      <c r="B61" s="3"/>
      <c r="C61" s="2"/>
      <c r="D61" s="2" t="s">
        <v>78</v>
      </c>
      <c r="E61" s="2" t="s">
        <v>79</v>
      </c>
      <c r="F61" s="2" t="s">
        <v>78</v>
      </c>
      <c r="G61" s="2" t="s">
        <v>79</v>
      </c>
    </row>
    <row r="62" spans="2:16" x14ac:dyDescent="0.2">
      <c r="B62" s="3">
        <v>1</v>
      </c>
      <c r="C62" s="3" t="s">
        <v>78</v>
      </c>
      <c r="D62" s="101">
        <f t="array" ref="D62:E63">MMULT(MINVERSE((J50:J51+D52:D53)*_xlfn.MUNIT(2)),J50:J51*_xlfn.MUNIT(2))</f>
        <v>1</v>
      </c>
      <c r="E62" s="102">
        <v>0</v>
      </c>
      <c r="F62" s="102">
        <f t="array" ref="F62:G63">MMULT(MINVERSE((J52:J53+E50:E51)*_xlfn.MUNIT(2)),E50:E51*_xlfn.MUNIT(2))</f>
        <v>0.14931087289433737</v>
      </c>
      <c r="G62" s="103">
        <v>0</v>
      </c>
    </row>
    <row r="63" spans="2:16" x14ac:dyDescent="0.2">
      <c r="B63" s="3"/>
      <c r="C63" s="3" t="s">
        <v>79</v>
      </c>
      <c r="D63" s="104">
        <v>0</v>
      </c>
      <c r="E63" s="100">
        <v>0</v>
      </c>
      <c r="F63" s="100">
        <v>0</v>
      </c>
      <c r="G63" s="105">
        <v>0</v>
      </c>
    </row>
    <row r="64" spans="2:16" x14ac:dyDescent="0.2">
      <c r="B64" s="3">
        <v>2</v>
      </c>
      <c r="C64" s="3" t="s">
        <v>78</v>
      </c>
      <c r="D64" s="104">
        <f t="array" ref="D64:E65">MMULT(MINVERSE((J50:J51+D52:D53)*_xlfn.MUNIT(2)),D52:D53*_xlfn.MUNIT(2))</f>
        <v>0</v>
      </c>
      <c r="E64" s="100">
        <v>0</v>
      </c>
      <c r="F64" s="100">
        <f t="array" ref="F64:G65">MMULT(MINVERSE((J52:J53+E50:E51)*_xlfn.MUNIT(2)),J52:J53*_xlfn.MUNIT(2))</f>
        <v>0.85068912710566269</v>
      </c>
      <c r="G64" s="105">
        <v>0</v>
      </c>
    </row>
    <row r="65" spans="2:16" x14ac:dyDescent="0.2">
      <c r="B65" s="3"/>
      <c r="C65" s="3" t="s">
        <v>79</v>
      </c>
      <c r="D65" s="106">
        <v>0</v>
      </c>
      <c r="E65" s="107">
        <v>1</v>
      </c>
      <c r="F65" s="107">
        <v>0</v>
      </c>
      <c r="G65" s="108">
        <v>1</v>
      </c>
    </row>
    <row r="67" spans="2:16" x14ac:dyDescent="0.2">
      <c r="B67" s="1" t="s">
        <v>1</v>
      </c>
      <c r="D67" s="3">
        <v>1</v>
      </c>
      <c r="E67" s="3"/>
      <c r="F67" s="3">
        <v>2</v>
      </c>
    </row>
    <row r="68" spans="2:16" x14ac:dyDescent="0.2">
      <c r="B68" s="3"/>
      <c r="C68" s="2"/>
      <c r="D68" s="2" t="s">
        <v>78</v>
      </c>
      <c r="E68" s="2" t="s">
        <v>79</v>
      </c>
      <c r="F68" s="2" t="s">
        <v>78</v>
      </c>
      <c r="G68" s="2" t="s">
        <v>79</v>
      </c>
    </row>
    <row r="69" spans="2:16" x14ac:dyDescent="0.2">
      <c r="B69" s="3">
        <v>1</v>
      </c>
      <c r="C69" s="3" t="s">
        <v>78</v>
      </c>
      <c r="D69" s="101">
        <f t="array" ref="D69:G72">MMULT(D62:G65,D28:G31)</f>
        <v>0.15000000000000002</v>
      </c>
      <c r="E69" s="102">
        <v>0.22222222222222221</v>
      </c>
      <c r="F69" s="102">
        <v>2.6129402756509042E-2</v>
      </c>
      <c r="G69" s="103">
        <v>3.7327718223584341E-2</v>
      </c>
      <c r="P69" s="6"/>
    </row>
    <row r="70" spans="2:16" x14ac:dyDescent="0.2">
      <c r="B70" s="3"/>
      <c r="C70" s="3" t="s">
        <v>79</v>
      </c>
      <c r="D70" s="104">
        <v>0</v>
      </c>
      <c r="E70" s="100">
        <v>0</v>
      </c>
      <c r="F70" s="100">
        <v>0</v>
      </c>
      <c r="G70" s="105">
        <v>0</v>
      </c>
      <c r="P70" s="6"/>
    </row>
    <row r="71" spans="2:16" x14ac:dyDescent="0.2">
      <c r="B71" s="3">
        <v>2</v>
      </c>
      <c r="C71" s="3" t="s">
        <v>78</v>
      </c>
      <c r="D71" s="104">
        <v>0</v>
      </c>
      <c r="E71" s="100">
        <v>0</v>
      </c>
      <c r="F71" s="100">
        <v>0.148870597243491</v>
      </c>
      <c r="G71" s="105">
        <v>0.21267228177641567</v>
      </c>
      <c r="P71" s="6"/>
    </row>
    <row r="72" spans="2:16" x14ac:dyDescent="0.2">
      <c r="B72" s="3"/>
      <c r="C72" s="3" t="s">
        <v>79</v>
      </c>
      <c r="D72" s="106">
        <v>0.15000000000000002</v>
      </c>
      <c r="E72" s="107">
        <v>0.18518518518518517</v>
      </c>
      <c r="F72" s="107">
        <v>0.15000000000000002</v>
      </c>
      <c r="G72" s="108">
        <v>0.16666666666666666</v>
      </c>
      <c r="P72" s="6"/>
    </row>
    <row r="73" spans="2:16" x14ac:dyDescent="0.2">
      <c r="L73" s="137"/>
      <c r="M73" s="137"/>
      <c r="N73" s="137"/>
      <c r="O73" s="137"/>
    </row>
    <row r="74" spans="2:16" x14ac:dyDescent="0.2">
      <c r="B74" s="1" t="s">
        <v>6</v>
      </c>
      <c r="D74" s="3">
        <v>1</v>
      </c>
      <c r="E74" s="3"/>
      <c r="F74" s="3">
        <v>2</v>
      </c>
      <c r="I74" s="1" t="s">
        <v>95</v>
      </c>
      <c r="K74" s="2">
        <v>1</v>
      </c>
      <c r="L74" s="2">
        <v>2</v>
      </c>
      <c r="M74" s="137"/>
      <c r="N74" s="2" t="s">
        <v>83</v>
      </c>
      <c r="O74" s="137"/>
    </row>
    <row r="75" spans="2:16" x14ac:dyDescent="0.2">
      <c r="B75" s="3"/>
      <c r="C75" s="2"/>
      <c r="D75" s="2" t="s">
        <v>78</v>
      </c>
      <c r="E75" s="2" t="s">
        <v>79</v>
      </c>
      <c r="F75" s="2" t="s">
        <v>78</v>
      </c>
      <c r="G75" s="2" t="s">
        <v>79</v>
      </c>
      <c r="K75" s="2" t="s">
        <v>80</v>
      </c>
      <c r="L75" s="2" t="s">
        <v>80</v>
      </c>
      <c r="M75" s="137"/>
      <c r="O75" s="137"/>
    </row>
    <row r="76" spans="2:16" x14ac:dyDescent="0.2">
      <c r="B76" s="3">
        <v>1</v>
      </c>
      <c r="C76" s="3" t="s">
        <v>78</v>
      </c>
      <c r="D76" s="142">
        <f t="array" ref="D76:G79">MMULT(D69:G72,J50:J53*_xlfn.MUNIT(4))</f>
        <v>3.7500000000000191</v>
      </c>
      <c r="E76" s="143">
        <v>0</v>
      </c>
      <c r="F76" s="143">
        <v>0.93044123277183766</v>
      </c>
      <c r="G76" s="144">
        <v>1.8854086906585468</v>
      </c>
      <c r="I76" s="3">
        <v>1</v>
      </c>
      <c r="J76" s="3" t="s">
        <v>78</v>
      </c>
      <c r="K76" s="142">
        <f t="array" ref="K76:L79">MMULT(D62:G65,K28:L31)</f>
        <v>15</v>
      </c>
      <c r="L76" s="144">
        <v>3.4341500765697592</v>
      </c>
      <c r="M76" s="137"/>
      <c r="N76" s="121">
        <f>SUM(K76:L76)</f>
        <v>18.434150076569757</v>
      </c>
      <c r="O76" s="137"/>
    </row>
    <row r="77" spans="2:16" x14ac:dyDescent="0.2">
      <c r="B77" s="3"/>
      <c r="C77" s="3" t="s">
        <v>79</v>
      </c>
      <c r="D77" s="145">
        <v>0</v>
      </c>
      <c r="E77" s="146">
        <v>0</v>
      </c>
      <c r="F77" s="146">
        <v>0</v>
      </c>
      <c r="G77" s="147">
        <v>0</v>
      </c>
      <c r="I77" s="3"/>
      <c r="J77" s="3" t="s">
        <v>79</v>
      </c>
      <c r="K77" s="145">
        <v>0</v>
      </c>
      <c r="L77" s="147">
        <v>0</v>
      </c>
      <c r="N77" s="122">
        <f>SUM(K77:L77)</f>
        <v>0</v>
      </c>
    </row>
    <row r="78" spans="2:16" x14ac:dyDescent="0.2">
      <c r="B78" s="3">
        <v>2</v>
      </c>
      <c r="C78" s="3" t="s">
        <v>78</v>
      </c>
      <c r="D78" s="145">
        <v>0</v>
      </c>
      <c r="E78" s="146">
        <v>0</v>
      </c>
      <c r="F78" s="146">
        <v>5.3011292800486318</v>
      </c>
      <c r="G78" s="147">
        <v>10.741995155495321</v>
      </c>
      <c r="I78" s="3">
        <v>2</v>
      </c>
      <c r="J78" s="3" t="s">
        <v>78</v>
      </c>
      <c r="K78" s="145">
        <v>0</v>
      </c>
      <c r="L78" s="147">
        <v>19.565849923430243</v>
      </c>
      <c r="N78" s="122">
        <f>SUM(K78:L78)</f>
        <v>19.565849923430243</v>
      </c>
    </row>
    <row r="79" spans="2:16" x14ac:dyDescent="0.2">
      <c r="B79" s="3"/>
      <c r="C79" s="3" t="s">
        <v>79</v>
      </c>
      <c r="D79" s="148">
        <v>3.7500000000000191</v>
      </c>
      <c r="E79" s="149">
        <v>0</v>
      </c>
      <c r="F79" s="149">
        <v>5.341346153846116</v>
      </c>
      <c r="G79" s="150">
        <v>8.4182692307692442</v>
      </c>
      <c r="I79" s="3"/>
      <c r="J79" s="3" t="s">
        <v>79</v>
      </c>
      <c r="K79" s="148">
        <v>26</v>
      </c>
      <c r="L79" s="150">
        <v>7</v>
      </c>
      <c r="N79" s="123">
        <f>SUM(K79:L79)</f>
        <v>33</v>
      </c>
    </row>
    <row r="81" spans="2:7" x14ac:dyDescent="0.2">
      <c r="B81" s="1" t="s">
        <v>2</v>
      </c>
      <c r="D81" s="151">
        <f t="array" ref="D81:G81">MMULT(D33:G33,J50:J53*_xlfn.MUNIT(4))</f>
        <v>5.0000000000000249</v>
      </c>
      <c r="E81" s="152">
        <v>0</v>
      </c>
      <c r="F81" s="152">
        <v>10.682692307692232</v>
      </c>
      <c r="G81" s="153">
        <v>25.254807692307732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D692-FB22-474A-B079-E7BA46A64282}">
  <dimension ref="B2:Y107"/>
  <sheetViews>
    <sheetView showGridLines="0" tabSelected="1" topLeftCell="A10" zoomScale="115" zoomScaleNormal="115" workbookViewId="0">
      <selection activeCell="I22" sqref="I22"/>
    </sheetView>
  </sheetViews>
  <sheetFormatPr defaultRowHeight="12.75" x14ac:dyDescent="0.2"/>
  <cols>
    <col min="1" max="1" width="9.140625" style="167"/>
    <col min="2" max="2" width="14.7109375" style="167" customWidth="1"/>
    <col min="3" max="3" width="9.140625" style="167"/>
    <col min="4" max="7" width="9.42578125" style="167" bestFit="1" customWidth="1"/>
    <col min="8" max="16" width="9.140625" style="167"/>
    <col min="17" max="18" width="10" style="167" bestFit="1" customWidth="1"/>
    <col min="19" max="16384" width="9.140625" style="167"/>
  </cols>
  <sheetData>
    <row r="2" spans="2:25" x14ac:dyDescent="0.2">
      <c r="B2" s="182" t="s">
        <v>89</v>
      </c>
    </row>
    <row r="4" spans="2:25" x14ac:dyDescent="0.2">
      <c r="B4" s="167" t="s">
        <v>117</v>
      </c>
      <c r="D4" s="167" t="s">
        <v>6</v>
      </c>
      <c r="E4" s="168"/>
      <c r="F4" s="168"/>
      <c r="J4" s="167" t="s">
        <v>0</v>
      </c>
      <c r="K4" s="169"/>
      <c r="O4" s="168" t="s">
        <v>83</v>
      </c>
      <c r="Q4" s="169" t="s">
        <v>47</v>
      </c>
    </row>
    <row r="5" spans="2:25" x14ac:dyDescent="0.2">
      <c r="D5" s="169" t="s">
        <v>78</v>
      </c>
      <c r="E5" s="169" t="s">
        <v>79</v>
      </c>
      <c r="F5" s="169" t="s">
        <v>114</v>
      </c>
      <c r="G5" s="169" t="s">
        <v>115</v>
      </c>
      <c r="J5" s="169" t="s">
        <v>78</v>
      </c>
      <c r="K5" s="169" t="s">
        <v>79</v>
      </c>
      <c r="L5" s="169" t="s">
        <v>114</v>
      </c>
      <c r="M5" s="169" t="s">
        <v>115</v>
      </c>
    </row>
    <row r="6" spans="2:25" x14ac:dyDescent="0.2">
      <c r="B6" s="168" t="s">
        <v>113</v>
      </c>
      <c r="C6" s="168" t="s">
        <v>78</v>
      </c>
      <c r="D6" s="146">
        <v>952636.51887130796</v>
      </c>
      <c r="E6" s="146">
        <v>44025.630766782</v>
      </c>
      <c r="F6" s="146">
        <v>108716.79240142999</v>
      </c>
      <c r="G6" s="146">
        <v>113471.06640703</v>
      </c>
      <c r="I6" s="168" t="s">
        <v>78</v>
      </c>
      <c r="J6" s="179">
        <v>1231475.48423312</v>
      </c>
      <c r="K6" s="179">
        <v>34281.807100537102</v>
      </c>
      <c r="L6" s="178">
        <v>24842.045424131498</v>
      </c>
      <c r="M6" s="178">
        <v>66663.962633991105</v>
      </c>
      <c r="O6" s="170">
        <f>SUM(J6:M6)</f>
        <v>1357263.2993917796</v>
      </c>
      <c r="Q6" s="171">
        <f>SUM(D6:G6,J6:M6)</f>
        <v>2576113.30783833</v>
      </c>
      <c r="R6" s="174"/>
    </row>
    <row r="7" spans="2:25" x14ac:dyDescent="0.2">
      <c r="B7" s="168" t="s">
        <v>112</v>
      </c>
      <c r="C7" s="168" t="s">
        <v>79</v>
      </c>
      <c r="D7" s="146">
        <v>30084.207870399499</v>
      </c>
      <c r="E7" s="146">
        <v>11909452.6438698</v>
      </c>
      <c r="F7" s="146">
        <v>653422.66128056997</v>
      </c>
      <c r="G7" s="146">
        <v>356096.72969596402</v>
      </c>
      <c r="I7" s="168" t="s">
        <v>79</v>
      </c>
      <c r="J7" s="179">
        <v>21632.583328965098</v>
      </c>
      <c r="K7" s="179">
        <v>16380891.7487475</v>
      </c>
      <c r="L7" s="178">
        <v>214399.20597456599</v>
      </c>
      <c r="M7" s="178">
        <v>204250.446426818</v>
      </c>
      <c r="O7" s="170">
        <f t="shared" ref="O7:O9" si="0">SUM(J7:M7)</f>
        <v>16821173.984477848</v>
      </c>
      <c r="Q7" s="171">
        <f t="shared" ref="Q7:Q9" si="1">SUM(D7:G7,J7:M7)</f>
        <v>29770230.227194581</v>
      </c>
      <c r="R7" s="174"/>
    </row>
    <row r="8" spans="2:25" x14ac:dyDescent="0.2">
      <c r="B8" s="168" t="s">
        <v>111</v>
      </c>
      <c r="C8" s="168" t="s">
        <v>114</v>
      </c>
      <c r="D8" s="146">
        <v>118172.226804028</v>
      </c>
      <c r="E8" s="146">
        <v>563785.58823528094</v>
      </c>
      <c r="F8" s="146">
        <v>20613517.509430099</v>
      </c>
      <c r="G8" s="146">
        <v>725965.64890828799</v>
      </c>
      <c r="I8" s="168" t="s">
        <v>114</v>
      </c>
      <c r="J8" s="179">
        <v>75069.473209435295</v>
      </c>
      <c r="K8" s="179">
        <v>560723.01591897802</v>
      </c>
      <c r="L8" s="178">
        <v>17582539.271865301</v>
      </c>
      <c r="M8" s="178">
        <v>523565.36128328799</v>
      </c>
      <c r="O8" s="170">
        <f t="shared" si="0"/>
        <v>18741897.122277003</v>
      </c>
      <c r="Q8" s="171">
        <f t="shared" si="1"/>
        <v>40763338.095654696</v>
      </c>
      <c r="R8" s="174"/>
    </row>
    <row r="9" spans="2:25" x14ac:dyDescent="0.2">
      <c r="B9" s="168" t="s">
        <v>110</v>
      </c>
      <c r="C9" s="168" t="s">
        <v>115</v>
      </c>
      <c r="D9" s="146">
        <v>96291.553425682199</v>
      </c>
      <c r="E9" s="146">
        <v>441971.16610750603</v>
      </c>
      <c r="F9" s="146">
        <v>908622.66611402901</v>
      </c>
      <c r="G9" s="146">
        <v>12457266.4037113</v>
      </c>
      <c r="I9" s="168" t="s">
        <v>115</v>
      </c>
      <c r="J9" s="179">
        <v>64100.838664066599</v>
      </c>
      <c r="K9" s="179">
        <v>320774.11835637898</v>
      </c>
      <c r="L9" s="178">
        <v>456010.26928581001</v>
      </c>
      <c r="M9" s="178">
        <v>14542729.686990101</v>
      </c>
      <c r="O9" s="170">
        <f t="shared" si="0"/>
        <v>15383614.913296357</v>
      </c>
      <c r="Q9" s="171">
        <f t="shared" si="1"/>
        <v>29287766.702654872</v>
      </c>
      <c r="R9" s="174"/>
    </row>
    <row r="11" spans="2:25" x14ac:dyDescent="0.2">
      <c r="D11" s="167" t="s">
        <v>2</v>
      </c>
      <c r="J11" s="167" t="s">
        <v>130</v>
      </c>
    </row>
    <row r="12" spans="2:25" x14ac:dyDescent="0.2">
      <c r="D12" s="169" t="s">
        <v>78</v>
      </c>
      <c r="E12" s="169" t="s">
        <v>79</v>
      </c>
      <c r="F12" s="169" t="s">
        <v>114</v>
      </c>
      <c r="G12" s="169" t="s">
        <v>115</v>
      </c>
      <c r="J12" s="169" t="s">
        <v>78</v>
      </c>
      <c r="K12" s="169" t="s">
        <v>79</v>
      </c>
      <c r="L12" s="169" t="s">
        <v>114</v>
      </c>
      <c r="M12" s="169" t="s">
        <v>115</v>
      </c>
    </row>
    <row r="13" spans="2:25" x14ac:dyDescent="0.2">
      <c r="B13" s="167" t="s">
        <v>40</v>
      </c>
      <c r="C13" s="167" t="s">
        <v>117</v>
      </c>
      <c r="D13" s="178">
        <v>1378910</v>
      </c>
      <c r="E13" s="178">
        <v>16810959</v>
      </c>
      <c r="F13" s="178">
        <v>18478973</v>
      </c>
      <c r="G13" s="178">
        <v>15634641</v>
      </c>
      <c r="I13" s="167" t="s">
        <v>117</v>
      </c>
      <c r="J13" s="178">
        <v>0</v>
      </c>
      <c r="K13" s="178">
        <v>0</v>
      </c>
      <c r="L13" s="178">
        <v>0</v>
      </c>
      <c r="M13" s="178">
        <v>0</v>
      </c>
    </row>
    <row r="14" spans="2:25" x14ac:dyDescent="0.2">
      <c r="B14" s="167" t="s">
        <v>123</v>
      </c>
      <c r="C14" s="167" t="s">
        <v>122</v>
      </c>
      <c r="D14" s="178">
        <v>11770974</v>
      </c>
      <c r="E14" s="178">
        <v>20484658</v>
      </c>
      <c r="F14" s="178">
        <v>21064274</v>
      </c>
      <c r="G14" s="178">
        <v>11383119</v>
      </c>
      <c r="I14" s="167" t="s">
        <v>122</v>
      </c>
      <c r="J14" s="178">
        <v>7110992</v>
      </c>
      <c r="K14" s="178">
        <v>7988018</v>
      </c>
      <c r="L14" s="178">
        <v>7980356</v>
      </c>
      <c r="M14" s="178">
        <v>6214404</v>
      </c>
      <c r="V14" s="171"/>
      <c r="W14" s="171"/>
      <c r="X14" s="171"/>
      <c r="Y14" s="171"/>
    </row>
    <row r="15" spans="2:25" x14ac:dyDescent="0.2">
      <c r="B15" s="167" t="s">
        <v>124</v>
      </c>
      <c r="C15" s="167" t="s">
        <v>129</v>
      </c>
      <c r="D15" s="178">
        <v>1125005.49345562</v>
      </c>
      <c r="E15" s="178">
        <v>3116613.2846087702</v>
      </c>
      <c r="F15" s="178">
        <v>6768970.7891468396</v>
      </c>
      <c r="G15" s="178">
        <v>2180580.22833667</v>
      </c>
      <c r="I15" s="167" t="s">
        <v>129</v>
      </c>
      <c r="J15" s="178">
        <v>75.475303334288697</v>
      </c>
      <c r="K15" s="178">
        <v>2238.4398586032198</v>
      </c>
      <c r="L15" s="178">
        <v>19798.008025222101</v>
      </c>
      <c r="M15" s="178">
        <v>5128.9051304098502</v>
      </c>
    </row>
    <row r="16" spans="2:25" x14ac:dyDescent="0.2">
      <c r="B16" s="167" t="s">
        <v>126</v>
      </c>
      <c r="C16" s="167" t="s">
        <v>125</v>
      </c>
      <c r="D16" s="178">
        <v>15573</v>
      </c>
      <c r="E16" s="178">
        <v>279666</v>
      </c>
      <c r="F16" s="178">
        <v>451009</v>
      </c>
      <c r="G16" s="178">
        <v>157069</v>
      </c>
      <c r="I16" s="167" t="s">
        <v>125</v>
      </c>
      <c r="J16" s="178">
        <v>21760</v>
      </c>
      <c r="K16" s="178">
        <v>107724</v>
      </c>
      <c r="L16" s="178">
        <v>194181</v>
      </c>
      <c r="M16" s="178">
        <v>64929</v>
      </c>
    </row>
    <row r="18" spans="2:18" x14ac:dyDescent="0.2">
      <c r="B18" s="167" t="s">
        <v>116</v>
      </c>
      <c r="D18" s="170">
        <f>SUM(D6:D9,D13)</f>
        <v>2576094.5069714179</v>
      </c>
      <c r="E18" s="170">
        <f t="shared" ref="E18:G18" si="2">SUM(E6:E9,E13)</f>
        <v>29770194.028979369</v>
      </c>
      <c r="F18" s="170">
        <f t="shared" si="2"/>
        <v>40763252.629226133</v>
      </c>
      <c r="G18" s="170">
        <f t="shared" si="2"/>
        <v>29287440.848722585</v>
      </c>
      <c r="R18" s="170">
        <f>SUM(D18:G18)</f>
        <v>102396982.01389951</v>
      </c>
    </row>
    <row r="19" spans="2:18" x14ac:dyDescent="0.2">
      <c r="Q19" s="171">
        <f>SUM(Q6:Q9)</f>
        <v>102397448.33334248</v>
      </c>
      <c r="R19" s="171">
        <f>Q19-R18</f>
        <v>466.31944297254086</v>
      </c>
    </row>
    <row r="20" spans="2:18" x14ac:dyDescent="0.2">
      <c r="Q20" s="171"/>
      <c r="R20" s="171"/>
    </row>
    <row r="21" spans="2:18" x14ac:dyDescent="0.2">
      <c r="B21" s="167" t="s">
        <v>118</v>
      </c>
      <c r="D21" s="167" t="s">
        <v>1</v>
      </c>
      <c r="E21" s="168"/>
      <c r="F21" s="168"/>
    </row>
    <row r="22" spans="2:18" x14ac:dyDescent="0.2">
      <c r="D22" s="169" t="s">
        <v>78</v>
      </c>
      <c r="E22" s="169" t="s">
        <v>79</v>
      </c>
      <c r="F22" s="169" t="s">
        <v>114</v>
      </c>
      <c r="G22" s="169" t="s">
        <v>115</v>
      </c>
    </row>
    <row r="23" spans="2:18" x14ac:dyDescent="0.2">
      <c r="B23" s="168" t="s">
        <v>113</v>
      </c>
      <c r="C23" s="168" t="s">
        <v>78</v>
      </c>
      <c r="D23" s="180">
        <f t="array" ref="D23:G26">MMULT(D6:G9,MINVERSE(Q6:Q9*_xlfn.MUNIT(4)))</f>
        <v>0.36979604739151978</v>
      </c>
      <c r="E23" s="180">
        <v>1.4788475074191856E-3</v>
      </c>
      <c r="F23" s="180">
        <v>2.667023788540493E-3</v>
      </c>
      <c r="G23" s="180">
        <v>3.8743502554854786E-3</v>
      </c>
    </row>
    <row r="24" spans="2:18" x14ac:dyDescent="0.2">
      <c r="B24" s="168" t="s">
        <v>112</v>
      </c>
      <c r="C24" s="168" t="s">
        <v>79</v>
      </c>
      <c r="D24" s="180">
        <v>1.1678138449447234E-2</v>
      </c>
      <c r="E24" s="180">
        <v>0.40004570179610927</v>
      </c>
      <c r="F24" s="180">
        <v>1.6029665179707737E-2</v>
      </c>
      <c r="G24" s="180">
        <v>1.2158548424372849E-2</v>
      </c>
    </row>
    <row r="25" spans="2:18" x14ac:dyDescent="0.2">
      <c r="B25" s="168" t="s">
        <v>111</v>
      </c>
      <c r="C25" s="168" t="s">
        <v>114</v>
      </c>
      <c r="D25" s="180">
        <v>4.587229391054571E-2</v>
      </c>
      <c r="E25" s="180">
        <v>1.8937898159762056E-2</v>
      </c>
      <c r="F25" s="180">
        <v>0.50568767113867608</v>
      </c>
      <c r="G25" s="180">
        <v>2.4787333779276544E-2</v>
      </c>
    </row>
    <row r="26" spans="2:18" x14ac:dyDescent="0.2">
      <c r="B26" s="168" t="s">
        <v>110</v>
      </c>
      <c r="C26" s="168" t="s">
        <v>115</v>
      </c>
      <c r="D26" s="180">
        <v>3.7378617288570441E-2</v>
      </c>
      <c r="E26" s="180">
        <v>1.4846078204117251E-2</v>
      </c>
      <c r="F26" s="180">
        <v>2.2290192819387544E-2</v>
      </c>
      <c r="G26" s="180">
        <v>0.42534026340021602</v>
      </c>
    </row>
    <row r="28" spans="2:18" x14ac:dyDescent="0.2">
      <c r="D28" s="167" t="s">
        <v>2</v>
      </c>
    </row>
    <row r="29" spans="2:18" x14ac:dyDescent="0.2">
      <c r="D29" s="169" t="s">
        <v>78</v>
      </c>
      <c r="E29" s="169" t="s">
        <v>79</v>
      </c>
      <c r="F29" s="169" t="s">
        <v>114</v>
      </c>
      <c r="G29" s="169" t="s">
        <v>115</v>
      </c>
    </row>
    <row r="30" spans="2:18" x14ac:dyDescent="0.2">
      <c r="B30" s="167" t="s">
        <v>40</v>
      </c>
      <c r="C30" s="167" t="s">
        <v>117</v>
      </c>
      <c r="D30" s="180">
        <f t="array" ref="D30:G33">MMULT(D13:G16,MINVERSE(Q6:Q9*_xlfn.MUNIT(4)))</f>
        <v>0.53526760480775271</v>
      </c>
      <c r="E30" s="180">
        <v>0.56469025841269727</v>
      </c>
      <c r="F30" s="180">
        <v>0.45332335042428307</v>
      </c>
      <c r="G30" s="180">
        <v>0.53382837820074391</v>
      </c>
    </row>
    <row r="31" spans="2:18" x14ac:dyDescent="0.2">
      <c r="B31" s="167" t="s">
        <v>123</v>
      </c>
      <c r="C31" s="167" t="s">
        <v>122</v>
      </c>
      <c r="D31" s="180">
        <v>4.5692765004491465</v>
      </c>
      <c r="E31" s="180">
        <v>0.68809202494133304</v>
      </c>
      <c r="F31" s="180">
        <v>0.51674556069404476</v>
      </c>
      <c r="G31" s="180">
        <v>0.38866462969223747</v>
      </c>
    </row>
    <row r="32" spans="2:18" x14ac:dyDescent="0.2">
      <c r="B32" s="167" t="s">
        <v>124</v>
      </c>
      <c r="C32" s="167" t="s">
        <v>129</v>
      </c>
      <c r="D32" s="180">
        <v>0.43670652608042126</v>
      </c>
      <c r="E32" s="180">
        <v>0.10468892114115393</v>
      </c>
      <c r="F32" s="180">
        <v>0.16605536016856287</v>
      </c>
      <c r="G32" s="180">
        <v>7.4453619167179616E-2</v>
      </c>
    </row>
    <row r="33" spans="2:19" x14ac:dyDescent="0.2">
      <c r="B33" s="167" t="s">
        <v>126</v>
      </c>
      <c r="C33" s="167" t="s">
        <v>125</v>
      </c>
      <c r="D33" s="180">
        <v>6.0451533527722144E-3</v>
      </c>
      <c r="E33" s="180">
        <v>9.3941497215742076E-3</v>
      </c>
      <c r="F33" s="180">
        <v>1.1064084078238843E-2</v>
      </c>
      <c r="G33" s="180">
        <v>5.3629558578040032E-3</v>
      </c>
    </row>
    <row r="36" spans="2:19" x14ac:dyDescent="0.2">
      <c r="B36" s="182" t="s">
        <v>108</v>
      </c>
    </row>
    <row r="38" spans="2:19" x14ac:dyDescent="0.2">
      <c r="B38" s="167" t="s">
        <v>118</v>
      </c>
      <c r="D38" s="167" t="s">
        <v>1</v>
      </c>
      <c r="E38" s="168"/>
      <c r="F38" s="168"/>
      <c r="J38" s="167" t="s">
        <v>0</v>
      </c>
      <c r="K38" s="169"/>
      <c r="P38" s="168" t="s">
        <v>83</v>
      </c>
    </row>
    <row r="39" spans="2:19" x14ac:dyDescent="0.2">
      <c r="D39" s="169" t="s">
        <v>78</v>
      </c>
      <c r="E39" s="169" t="s">
        <v>79</v>
      </c>
      <c r="F39" s="169" t="s">
        <v>114</v>
      </c>
      <c r="G39" s="169" t="s">
        <v>115</v>
      </c>
      <c r="J39" s="169" t="s">
        <v>78</v>
      </c>
      <c r="K39" s="169" t="s">
        <v>79</v>
      </c>
      <c r="L39" s="169" t="s">
        <v>114</v>
      </c>
      <c r="M39" s="169" t="s">
        <v>115</v>
      </c>
    </row>
    <row r="40" spans="2:19" x14ac:dyDescent="0.2">
      <c r="B40" s="168" t="s">
        <v>113</v>
      </c>
      <c r="C40" s="168" t="s">
        <v>78</v>
      </c>
      <c r="D40" s="180">
        <f>SUM(D23:D26)</f>
        <v>0.46472509704008319</v>
      </c>
      <c r="E40" s="180">
        <v>0</v>
      </c>
      <c r="F40" s="180">
        <v>0</v>
      </c>
      <c r="G40" s="180">
        <v>0</v>
      </c>
      <c r="I40" s="168" t="s">
        <v>78</v>
      </c>
      <c r="J40" s="146">
        <f>SUM(J6:J9)</f>
        <v>1392278.379435587</v>
      </c>
      <c r="K40" s="146">
        <v>0</v>
      </c>
      <c r="L40" s="146">
        <v>0</v>
      </c>
      <c r="M40" s="146">
        <v>0</v>
      </c>
      <c r="O40" s="168" t="s">
        <v>78</v>
      </c>
      <c r="P40" s="170">
        <f>SUM(J40:M40)</f>
        <v>1392278.379435587</v>
      </c>
    </row>
    <row r="41" spans="2:19" x14ac:dyDescent="0.2">
      <c r="B41" s="168" t="s">
        <v>112</v>
      </c>
      <c r="C41" s="168" t="s">
        <v>79</v>
      </c>
      <c r="D41" s="180">
        <v>0</v>
      </c>
      <c r="E41" s="180">
        <f>SUM(E23:E26)</f>
        <v>0.43530852566740774</v>
      </c>
      <c r="F41" s="180">
        <v>0</v>
      </c>
      <c r="G41" s="180">
        <v>0</v>
      </c>
      <c r="I41" s="168" t="s">
        <v>79</v>
      </c>
      <c r="J41" s="146">
        <v>0</v>
      </c>
      <c r="K41" s="146">
        <f>SUM(K6:K9)</f>
        <v>17296670.690123394</v>
      </c>
      <c r="L41" s="146">
        <v>0</v>
      </c>
      <c r="M41" s="146">
        <v>0</v>
      </c>
      <c r="O41" s="168" t="s">
        <v>79</v>
      </c>
      <c r="P41" s="170">
        <f>SUM(J41:M41)</f>
        <v>17296670.690123394</v>
      </c>
    </row>
    <row r="42" spans="2:19" x14ac:dyDescent="0.2">
      <c r="B42" s="168" t="s">
        <v>111</v>
      </c>
      <c r="C42" s="168" t="s">
        <v>114</v>
      </c>
      <c r="D42" s="180">
        <v>0</v>
      </c>
      <c r="E42" s="180">
        <v>0</v>
      </c>
      <c r="F42" s="180">
        <f>SUM(F23:F26)</f>
        <v>0.54667455292631195</v>
      </c>
      <c r="G42" s="180">
        <v>0</v>
      </c>
      <c r="I42" s="168" t="s">
        <v>114</v>
      </c>
      <c r="J42" s="146">
        <v>0</v>
      </c>
      <c r="K42" s="146">
        <v>0</v>
      </c>
      <c r="L42" s="146">
        <f>SUM(L6:L9)</f>
        <v>18277790.792549808</v>
      </c>
      <c r="M42" s="146">
        <v>0</v>
      </c>
      <c r="O42" s="168" t="s">
        <v>114</v>
      </c>
      <c r="P42" s="170">
        <f>SUM(J42:M42)</f>
        <v>18277790.792549808</v>
      </c>
    </row>
    <row r="43" spans="2:19" x14ac:dyDescent="0.2">
      <c r="B43" s="168" t="s">
        <v>110</v>
      </c>
      <c r="C43" s="168" t="s">
        <v>115</v>
      </c>
      <c r="D43" s="180">
        <v>0</v>
      </c>
      <c r="E43" s="180">
        <v>0</v>
      </c>
      <c r="F43" s="180">
        <v>0</v>
      </c>
      <c r="G43" s="180">
        <f>SUM(G23:G26)</f>
        <v>0.46616049585935088</v>
      </c>
      <c r="I43" s="168" t="s">
        <v>115</v>
      </c>
      <c r="J43" s="146">
        <v>0</v>
      </c>
      <c r="K43" s="146">
        <v>0</v>
      </c>
      <c r="L43" s="146">
        <v>0</v>
      </c>
      <c r="M43" s="146">
        <f>SUM(M6:M9)</f>
        <v>15337209.457334198</v>
      </c>
      <c r="O43" s="168" t="s">
        <v>115</v>
      </c>
      <c r="P43" s="170">
        <f>SUM(J43:M43)</f>
        <v>15337209.457334198</v>
      </c>
    </row>
    <row r="45" spans="2:19" x14ac:dyDescent="0.2">
      <c r="D45" s="167" t="s">
        <v>2</v>
      </c>
      <c r="P45" s="167" t="s">
        <v>132</v>
      </c>
    </row>
    <row r="46" spans="2:19" x14ac:dyDescent="0.2">
      <c r="D46" s="169" t="s">
        <v>78</v>
      </c>
      <c r="E46" s="169" t="s">
        <v>79</v>
      </c>
      <c r="F46" s="169" t="s">
        <v>114</v>
      </c>
      <c r="G46" s="169" t="s">
        <v>115</v>
      </c>
      <c r="P46" s="169" t="s">
        <v>78</v>
      </c>
      <c r="Q46" s="169" t="s">
        <v>79</v>
      </c>
      <c r="R46" s="169" t="s">
        <v>114</v>
      </c>
      <c r="S46" s="169" t="s">
        <v>115</v>
      </c>
    </row>
    <row r="47" spans="2:19" x14ac:dyDescent="0.2">
      <c r="B47" s="167" t="s">
        <v>40</v>
      </c>
      <c r="C47" s="167" t="s">
        <v>117</v>
      </c>
      <c r="D47" s="180">
        <f t="array" ref="D47:G50">D30:G33</f>
        <v>0.53526760480775271</v>
      </c>
      <c r="E47" s="180">
        <v>0.56469025841269727</v>
      </c>
      <c r="F47" s="180">
        <v>0.45332335042428307</v>
      </c>
      <c r="G47" s="180">
        <v>0.53382837820074391</v>
      </c>
      <c r="O47" s="167" t="s">
        <v>117</v>
      </c>
      <c r="P47" s="179">
        <f>D13</f>
        <v>1378910</v>
      </c>
      <c r="Q47" s="179">
        <f t="shared" ref="Q47:S50" si="3">E13</f>
        <v>16810959</v>
      </c>
      <c r="R47" s="179">
        <f t="shared" si="3"/>
        <v>18478973</v>
      </c>
      <c r="S47" s="179">
        <f t="shared" si="3"/>
        <v>15634641</v>
      </c>
    </row>
    <row r="48" spans="2:19" x14ac:dyDescent="0.2">
      <c r="B48" s="167" t="s">
        <v>123</v>
      </c>
      <c r="C48" s="167" t="s">
        <v>122</v>
      </c>
      <c r="D48" s="180">
        <v>4.5692765004491465</v>
      </c>
      <c r="E48" s="180">
        <v>0.68809202494133304</v>
      </c>
      <c r="F48" s="180">
        <v>0.51674556069404476</v>
      </c>
      <c r="G48" s="180">
        <v>0.38866462969223747</v>
      </c>
      <c r="O48" s="167" t="s">
        <v>122</v>
      </c>
      <c r="P48" s="179">
        <f t="shared" ref="P48:P50" si="4">D14</f>
        <v>11770974</v>
      </c>
      <c r="Q48" s="179">
        <f t="shared" si="3"/>
        <v>20484658</v>
      </c>
      <c r="R48" s="179">
        <f t="shared" si="3"/>
        <v>21064274</v>
      </c>
      <c r="S48" s="179">
        <f t="shared" si="3"/>
        <v>11383119</v>
      </c>
    </row>
    <row r="49" spans="2:19" x14ac:dyDescent="0.2">
      <c r="B49" s="167" t="s">
        <v>124</v>
      </c>
      <c r="C49" s="167" t="s">
        <v>129</v>
      </c>
      <c r="D49" s="180">
        <v>0.43670652608042126</v>
      </c>
      <c r="E49" s="180">
        <v>0.10468892114115393</v>
      </c>
      <c r="F49" s="180">
        <v>0.16605536016856287</v>
      </c>
      <c r="G49" s="180">
        <v>7.4453619167179616E-2</v>
      </c>
      <c r="O49" s="167" t="s">
        <v>129</v>
      </c>
      <c r="P49" s="179">
        <f t="shared" si="4"/>
        <v>1125005.49345562</v>
      </c>
      <c r="Q49" s="179">
        <f t="shared" si="3"/>
        <v>3116613.2846087702</v>
      </c>
      <c r="R49" s="179">
        <f t="shared" si="3"/>
        <v>6768970.7891468396</v>
      </c>
      <c r="S49" s="179">
        <f t="shared" si="3"/>
        <v>2180580.22833667</v>
      </c>
    </row>
    <row r="50" spans="2:19" x14ac:dyDescent="0.2">
      <c r="B50" s="167" t="s">
        <v>126</v>
      </c>
      <c r="C50" s="167" t="s">
        <v>125</v>
      </c>
      <c r="D50" s="180">
        <v>6.0451533527722144E-3</v>
      </c>
      <c r="E50" s="180">
        <v>9.3941497215742076E-3</v>
      </c>
      <c r="F50" s="180">
        <v>1.1064084078238843E-2</v>
      </c>
      <c r="G50" s="180">
        <v>5.3629558578040032E-3</v>
      </c>
      <c r="O50" s="167" t="s">
        <v>125</v>
      </c>
      <c r="P50" s="179">
        <f t="shared" si="4"/>
        <v>15573</v>
      </c>
      <c r="Q50" s="179">
        <f t="shared" si="3"/>
        <v>279666</v>
      </c>
      <c r="R50" s="179">
        <f t="shared" si="3"/>
        <v>451009</v>
      </c>
      <c r="S50" s="179">
        <f t="shared" si="3"/>
        <v>157069</v>
      </c>
    </row>
    <row r="54" spans="2:19" x14ac:dyDescent="0.2">
      <c r="B54" s="167" t="s">
        <v>97</v>
      </c>
      <c r="I54" s="177"/>
      <c r="J54" s="177"/>
      <c r="K54" s="177"/>
      <c r="L54" s="177"/>
    </row>
    <row r="55" spans="2:19" x14ac:dyDescent="0.2">
      <c r="I55" s="177"/>
      <c r="J55" s="177"/>
      <c r="K55" s="177"/>
      <c r="L55" s="177"/>
    </row>
    <row r="56" spans="2:19" x14ac:dyDescent="0.2">
      <c r="B56" s="173" t="s">
        <v>7</v>
      </c>
      <c r="C56" s="173"/>
      <c r="D56" s="173" t="s">
        <v>119</v>
      </c>
      <c r="E56" s="173" t="s">
        <v>6</v>
      </c>
      <c r="G56" s="169" t="s">
        <v>6</v>
      </c>
      <c r="H56" s="171">
        <f t="array" ref="H56">MMULT(D47:G47,L64:L67)</f>
        <v>52303483</v>
      </c>
      <c r="I56" s="177"/>
      <c r="J56" s="177"/>
      <c r="K56" s="177"/>
      <c r="L56" s="177"/>
    </row>
    <row r="57" spans="2:19" x14ac:dyDescent="0.2">
      <c r="B57" s="167" t="s">
        <v>98</v>
      </c>
      <c r="C57" s="167" t="s">
        <v>99</v>
      </c>
      <c r="D57" s="167" t="s">
        <v>146</v>
      </c>
      <c r="I57" s="177"/>
      <c r="J57" s="177"/>
      <c r="K57" s="177"/>
      <c r="L57" s="177"/>
    </row>
    <row r="58" spans="2:19" x14ac:dyDescent="0.2">
      <c r="C58" s="167" t="s">
        <v>100</v>
      </c>
      <c r="D58" s="167" t="s">
        <v>104</v>
      </c>
    </row>
    <row r="59" spans="2:19" x14ac:dyDescent="0.2">
      <c r="C59" s="167" t="s">
        <v>101</v>
      </c>
      <c r="D59" s="167" t="s">
        <v>105</v>
      </c>
    </row>
    <row r="60" spans="2:19" x14ac:dyDescent="0.2">
      <c r="C60" s="167" t="s">
        <v>102</v>
      </c>
      <c r="D60" s="167" t="s">
        <v>106</v>
      </c>
    </row>
    <row r="62" spans="2:19" x14ac:dyDescent="0.2">
      <c r="D62" s="167" t="s">
        <v>91</v>
      </c>
    </row>
    <row r="63" spans="2:19" x14ac:dyDescent="0.2">
      <c r="B63" s="168"/>
      <c r="C63" s="169"/>
      <c r="D63" s="169" t="s">
        <v>78</v>
      </c>
      <c r="E63" s="169" t="s">
        <v>79</v>
      </c>
      <c r="F63" s="169" t="s">
        <v>114</v>
      </c>
      <c r="G63" s="169" t="s">
        <v>115</v>
      </c>
      <c r="I63" s="168" t="s">
        <v>92</v>
      </c>
      <c r="J63" s="168" t="s">
        <v>93</v>
      </c>
      <c r="L63" s="169" t="s">
        <v>9</v>
      </c>
      <c r="M63" s="169" t="s">
        <v>90</v>
      </c>
    </row>
    <row r="64" spans="2:19" x14ac:dyDescent="0.2">
      <c r="B64" s="168" t="s">
        <v>113</v>
      </c>
      <c r="C64" s="168" t="s">
        <v>78</v>
      </c>
      <c r="D64" s="180">
        <v>0</v>
      </c>
      <c r="E64" s="176">
        <v>0</v>
      </c>
      <c r="F64" s="176">
        <v>0</v>
      </c>
      <c r="G64" s="176">
        <v>0</v>
      </c>
      <c r="I64" s="146">
        <f>SUM(D64:G64)</f>
        <v>0</v>
      </c>
      <c r="J64" s="146">
        <f>SUM(D64:D67)</f>
        <v>13349.578568693716</v>
      </c>
      <c r="L64" s="174">
        <v>2576113.3078383235</v>
      </c>
      <c r="M64" s="171">
        <f t="array" ref="M64:M67">MMULT((_xlfn.MUNIT(4)-D40:G43),L64:L67)+J64:J67-I64:I67</f>
        <v>1392278.3794356028</v>
      </c>
      <c r="P64" s="167" t="s">
        <v>91</v>
      </c>
      <c r="Q64" s="167" t="s">
        <v>127</v>
      </c>
    </row>
    <row r="65" spans="2:17" x14ac:dyDescent="0.2">
      <c r="B65" s="168" t="s">
        <v>112</v>
      </c>
      <c r="C65" s="168" t="s">
        <v>79</v>
      </c>
      <c r="D65" s="176">
        <v>13349.578568693716</v>
      </c>
      <c r="E65" s="180">
        <v>0</v>
      </c>
      <c r="F65" s="176">
        <v>0</v>
      </c>
      <c r="G65" s="176">
        <v>0</v>
      </c>
      <c r="I65" s="146">
        <f t="shared" ref="I65:I67" si="5">SUM(D65:G65)</f>
        <v>13349.578568693716</v>
      </c>
      <c r="J65" s="146">
        <f>SUM(E64:E67)</f>
        <v>499025.07047687471</v>
      </c>
      <c r="L65" s="174">
        <v>29770230.227194663</v>
      </c>
      <c r="M65" s="171">
        <v>17296670.690123439</v>
      </c>
      <c r="Q65" s="167" t="s">
        <v>128</v>
      </c>
    </row>
    <row r="66" spans="2:17" x14ac:dyDescent="0.2">
      <c r="B66" s="168" t="s">
        <v>111</v>
      </c>
      <c r="C66" s="168" t="s">
        <v>114</v>
      </c>
      <c r="D66" s="176">
        <v>0</v>
      </c>
      <c r="E66" s="176">
        <v>201267.67387872562</v>
      </c>
      <c r="F66" s="180">
        <v>0</v>
      </c>
      <c r="G66" s="176">
        <v>0</v>
      </c>
      <c r="I66" s="146">
        <f t="shared" si="5"/>
        <v>201267.67387872562</v>
      </c>
      <c r="J66" s="146">
        <f>SUM(F64:F67)</f>
        <v>0</v>
      </c>
      <c r="L66" s="174">
        <v>40763338.095654607</v>
      </c>
      <c r="M66" s="171">
        <v>18277790.7925498</v>
      </c>
    </row>
    <row r="67" spans="2:17" x14ac:dyDescent="0.2">
      <c r="B67" s="168" t="s">
        <v>110</v>
      </c>
      <c r="C67" s="168" t="s">
        <v>115</v>
      </c>
      <c r="D67" s="176">
        <v>0</v>
      </c>
      <c r="E67" s="176">
        <v>297757.39659814909</v>
      </c>
      <c r="F67" s="176">
        <v>0</v>
      </c>
      <c r="G67" s="180">
        <v>0</v>
      </c>
      <c r="I67" s="146">
        <f t="shared" si="5"/>
        <v>297757.39659814909</v>
      </c>
      <c r="J67" s="146">
        <f>SUM(G64:G67)</f>
        <v>0</v>
      </c>
      <c r="L67" s="174">
        <v>29287766.70265488</v>
      </c>
      <c r="M67" s="171">
        <v>15337209.457334148</v>
      </c>
    </row>
    <row r="69" spans="2:17" x14ac:dyDescent="0.2">
      <c r="D69" s="167" t="s">
        <v>2</v>
      </c>
    </row>
    <row r="70" spans="2:17" x14ac:dyDescent="0.2">
      <c r="D70" s="169" t="s">
        <v>78</v>
      </c>
      <c r="E70" s="169" t="s">
        <v>79</v>
      </c>
      <c r="F70" s="169" t="s">
        <v>114</v>
      </c>
      <c r="G70" s="169" t="s">
        <v>115</v>
      </c>
    </row>
    <row r="71" spans="2:17" x14ac:dyDescent="0.2">
      <c r="B71" s="167" t="s">
        <v>40</v>
      </c>
      <c r="C71" s="167" t="s">
        <v>117</v>
      </c>
      <c r="D71" s="178">
        <f t="array" ref="D71:G74">MMULT(D47:G50,L64:L67*_xlfn.MUNIT(4))</f>
        <v>1378909.9999999963</v>
      </c>
      <c r="E71" s="178">
        <v>16810959.000000045</v>
      </c>
      <c r="F71" s="178">
        <v>18478972.999999963</v>
      </c>
      <c r="G71" s="178">
        <v>15634641.000000004</v>
      </c>
    </row>
    <row r="72" spans="2:17" x14ac:dyDescent="0.2">
      <c r="B72" s="167" t="s">
        <v>123</v>
      </c>
      <c r="C72" s="167" t="s">
        <v>122</v>
      </c>
      <c r="D72" s="178">
        <v>11770973.99999997</v>
      </c>
      <c r="E72" s="178">
        <v>20484658.000000056</v>
      </c>
      <c r="F72" s="178">
        <v>21064273.999999955</v>
      </c>
      <c r="G72" s="178">
        <v>11383119.000000002</v>
      </c>
    </row>
    <row r="73" spans="2:17" x14ac:dyDescent="0.2">
      <c r="B73" s="167" t="s">
        <v>124</v>
      </c>
      <c r="C73" s="167" t="s">
        <v>129</v>
      </c>
      <c r="D73" s="178">
        <v>1125005.4934556172</v>
      </c>
      <c r="E73" s="178">
        <v>3116613.284608779</v>
      </c>
      <c r="F73" s="178">
        <v>6768970.7891468257</v>
      </c>
      <c r="G73" s="178">
        <v>2180580.2283366704</v>
      </c>
    </row>
    <row r="74" spans="2:17" x14ac:dyDescent="0.2">
      <c r="B74" s="167" t="s">
        <v>126</v>
      </c>
      <c r="C74" s="167" t="s">
        <v>125</v>
      </c>
      <c r="D74" s="178">
        <v>15572.999999999962</v>
      </c>
      <c r="E74" s="178">
        <v>279666.00000000081</v>
      </c>
      <c r="F74" s="178">
        <v>451008.99999999901</v>
      </c>
      <c r="G74" s="178">
        <v>157069.00000000003</v>
      </c>
    </row>
    <row r="75" spans="2:17" x14ac:dyDescent="0.2">
      <c r="D75" s="171"/>
      <c r="E75" s="171"/>
      <c r="F75" s="171"/>
      <c r="G75" s="171"/>
    </row>
    <row r="76" spans="2:17" x14ac:dyDescent="0.2">
      <c r="D76" s="171"/>
      <c r="E76" s="171"/>
      <c r="F76" s="171"/>
      <c r="G76" s="171"/>
    </row>
    <row r="77" spans="2:17" x14ac:dyDescent="0.2">
      <c r="B77" s="167" t="s">
        <v>109</v>
      </c>
    </row>
    <row r="79" spans="2:17" x14ac:dyDescent="0.2">
      <c r="D79" s="167" t="s">
        <v>120</v>
      </c>
      <c r="I79" s="167" t="s">
        <v>121</v>
      </c>
      <c r="N79" s="167" t="s">
        <v>107</v>
      </c>
    </row>
    <row r="80" spans="2:17" x14ac:dyDescent="0.2">
      <c r="D80" s="169" t="s">
        <v>78</v>
      </c>
      <c r="E80" s="169" t="s">
        <v>79</v>
      </c>
      <c r="F80" s="169" t="s">
        <v>114</v>
      </c>
      <c r="G80" s="169" t="s">
        <v>115</v>
      </c>
      <c r="I80" s="169" t="s">
        <v>78</v>
      </c>
      <c r="J80" s="169" t="s">
        <v>79</v>
      </c>
      <c r="K80" s="169" t="s">
        <v>114</v>
      </c>
      <c r="L80" s="169" t="s">
        <v>115</v>
      </c>
      <c r="N80" s="169" t="s">
        <v>78</v>
      </c>
      <c r="O80" s="169" t="s">
        <v>79</v>
      </c>
      <c r="P80" s="169" t="s">
        <v>114</v>
      </c>
      <c r="Q80" s="169" t="s">
        <v>115</v>
      </c>
    </row>
    <row r="81" spans="2:19" x14ac:dyDescent="0.2">
      <c r="B81" s="168" t="s">
        <v>113</v>
      </c>
      <c r="C81" s="168" t="s">
        <v>78</v>
      </c>
      <c r="D81" s="172">
        <f t="array" ref="D81:G84">MMULT(MINVERSE((J64:J67+L64:L67)*_xlfn.MUNIT(4)),L64:L67)*_xlfn.MUNIT(4)</f>
        <v>0.99484465344578976</v>
      </c>
      <c r="E81" s="172">
        <v>0</v>
      </c>
      <c r="F81" s="172">
        <v>0</v>
      </c>
      <c r="G81" s="172">
        <v>0</v>
      </c>
      <c r="I81" s="172">
        <f t="array" ref="I81:L84">D64:G67/(D64:G67+TRANSPOSE(L64:L67))</f>
        <v>0</v>
      </c>
      <c r="J81" s="172">
        <v>0</v>
      </c>
      <c r="K81" s="172">
        <v>0</v>
      </c>
      <c r="L81" s="172">
        <v>0</v>
      </c>
      <c r="N81" s="172">
        <f t="array" ref="N81:Q84">D81:G84+I81:L84</f>
        <v>0.99484465344578976</v>
      </c>
      <c r="O81" s="172">
        <v>0</v>
      </c>
      <c r="P81" s="172">
        <v>0</v>
      </c>
      <c r="Q81" s="172">
        <v>0</v>
      </c>
    </row>
    <row r="82" spans="2:19" x14ac:dyDescent="0.2">
      <c r="B82" s="168" t="s">
        <v>112</v>
      </c>
      <c r="C82" s="168" t="s">
        <v>79</v>
      </c>
      <c r="D82" s="172">
        <v>0</v>
      </c>
      <c r="E82" s="172">
        <v>0.98351379756226576</v>
      </c>
      <c r="F82" s="172">
        <v>0</v>
      </c>
      <c r="G82" s="172">
        <v>0</v>
      </c>
      <c r="I82" s="172">
        <v>5.1553465542102392E-3</v>
      </c>
      <c r="J82" s="172">
        <v>0</v>
      </c>
      <c r="K82" s="172">
        <v>0</v>
      </c>
      <c r="L82" s="172">
        <v>0</v>
      </c>
      <c r="N82" s="172">
        <v>5.1553465542102392E-3</v>
      </c>
      <c r="O82" s="172">
        <v>0.98351379756226576</v>
      </c>
      <c r="P82" s="172">
        <v>0</v>
      </c>
      <c r="Q82" s="172">
        <v>0</v>
      </c>
    </row>
    <row r="83" spans="2:19" x14ac:dyDescent="0.2">
      <c r="B83" s="168" t="s">
        <v>111</v>
      </c>
      <c r="C83" s="168" t="s">
        <v>114</v>
      </c>
      <c r="D83" s="172">
        <v>0</v>
      </c>
      <c r="E83" s="172">
        <v>0</v>
      </c>
      <c r="F83" s="172">
        <v>1</v>
      </c>
      <c r="G83" s="172">
        <v>0</v>
      </c>
      <c r="I83" s="172">
        <v>0</v>
      </c>
      <c r="J83" s="172">
        <v>6.7153024698014003E-3</v>
      </c>
      <c r="K83" s="172">
        <v>0</v>
      </c>
      <c r="L83" s="172">
        <v>0</v>
      </c>
      <c r="N83" s="172">
        <v>0</v>
      </c>
      <c r="O83" s="172">
        <v>6.7153024698014003E-3</v>
      </c>
      <c r="P83" s="172">
        <v>1</v>
      </c>
      <c r="Q83" s="172">
        <v>0</v>
      </c>
    </row>
    <row r="84" spans="2:19" x14ac:dyDescent="0.2">
      <c r="B84" s="168" t="s">
        <v>110</v>
      </c>
      <c r="C84" s="168" t="s">
        <v>115</v>
      </c>
      <c r="D84" s="172">
        <v>0</v>
      </c>
      <c r="E84" s="172">
        <v>0</v>
      </c>
      <c r="F84" s="172">
        <v>0</v>
      </c>
      <c r="G84" s="172">
        <v>1</v>
      </c>
      <c r="I84" s="172">
        <v>0</v>
      </c>
      <c r="J84" s="172">
        <v>9.9028042822038916E-3</v>
      </c>
      <c r="K84" s="172">
        <v>0</v>
      </c>
      <c r="L84" s="172">
        <v>0</v>
      </c>
      <c r="N84" s="172">
        <v>0</v>
      </c>
      <c r="O84" s="172">
        <v>9.9028042822038916E-3</v>
      </c>
      <c r="P84" s="172">
        <v>0</v>
      </c>
      <c r="Q84" s="172">
        <v>1</v>
      </c>
    </row>
    <row r="87" spans="2:19" x14ac:dyDescent="0.2">
      <c r="D87" s="167" t="s">
        <v>1</v>
      </c>
    </row>
    <row r="88" spans="2:19" x14ac:dyDescent="0.2">
      <c r="D88" s="169" t="s">
        <v>78</v>
      </c>
      <c r="E88" s="169" t="s">
        <v>79</v>
      </c>
      <c r="F88" s="169" t="s">
        <v>114</v>
      </c>
      <c r="G88" s="169" t="s">
        <v>115</v>
      </c>
    </row>
    <row r="89" spans="2:19" x14ac:dyDescent="0.2">
      <c r="B89" s="168" t="s">
        <v>113</v>
      </c>
      <c r="C89" s="168" t="s">
        <v>78</v>
      </c>
      <c r="D89" s="172">
        <f t="array" ref="D89:G92">MMULT(N81:Q84,D40:G43)</f>
        <v>0.4623292781124026</v>
      </c>
      <c r="E89" s="172">
        <v>0</v>
      </c>
      <c r="F89" s="172">
        <v>0</v>
      </c>
      <c r="G89" s="172">
        <v>0</v>
      </c>
      <c r="P89" s="171"/>
    </row>
    <row r="90" spans="2:19" x14ac:dyDescent="0.2">
      <c r="B90" s="168" t="s">
        <v>112</v>
      </c>
      <c r="C90" s="168" t="s">
        <v>79</v>
      </c>
      <c r="D90" s="172">
        <v>2.3958189276806121E-3</v>
      </c>
      <c r="E90" s="172">
        <v>0.42813194119038323</v>
      </c>
      <c r="F90" s="172">
        <v>0</v>
      </c>
      <c r="G90" s="172">
        <v>0</v>
      </c>
      <c r="P90" s="171"/>
    </row>
    <row r="91" spans="2:19" x14ac:dyDescent="0.2">
      <c r="B91" s="168" t="s">
        <v>111</v>
      </c>
      <c r="C91" s="168" t="s">
        <v>114</v>
      </c>
      <c r="D91" s="172">
        <v>0</v>
      </c>
      <c r="E91" s="172">
        <v>2.9232284175399496E-3</v>
      </c>
      <c r="F91" s="172">
        <v>0.54667455292631195</v>
      </c>
      <c r="G91" s="172">
        <v>0</v>
      </c>
      <c r="P91" s="171"/>
    </row>
    <row r="92" spans="2:19" x14ac:dyDescent="0.2">
      <c r="B92" s="168" t="s">
        <v>110</v>
      </c>
      <c r="C92" s="168" t="s">
        <v>115</v>
      </c>
      <c r="D92" s="172">
        <v>0</v>
      </c>
      <c r="E92" s="172">
        <v>4.3107751320590679E-3</v>
      </c>
      <c r="F92" s="172">
        <v>0</v>
      </c>
      <c r="G92" s="172">
        <v>0.46616049585935088</v>
      </c>
      <c r="P92" s="171"/>
    </row>
    <row r="93" spans="2:19" x14ac:dyDescent="0.2">
      <c r="K93" s="169"/>
      <c r="N93" s="175"/>
      <c r="O93" s="175"/>
    </row>
    <row r="94" spans="2:19" x14ac:dyDescent="0.2">
      <c r="D94" s="167" t="s">
        <v>6</v>
      </c>
      <c r="J94" s="167" t="s">
        <v>0</v>
      </c>
      <c r="K94" s="169"/>
      <c r="N94" s="175"/>
      <c r="O94" s="175"/>
    </row>
    <row r="95" spans="2:19" x14ac:dyDescent="0.2">
      <c r="D95" s="169" t="s">
        <v>78</v>
      </c>
      <c r="E95" s="169" t="s">
        <v>79</v>
      </c>
      <c r="F95" s="169" t="s">
        <v>114</v>
      </c>
      <c r="G95" s="169" t="s">
        <v>115</v>
      </c>
      <c r="J95" s="169" t="s">
        <v>78</v>
      </c>
      <c r="K95" s="169" t="s">
        <v>79</v>
      </c>
      <c r="L95" s="169" t="s">
        <v>114</v>
      </c>
      <c r="M95" s="169" t="s">
        <v>115</v>
      </c>
      <c r="P95" s="169" t="s">
        <v>83</v>
      </c>
      <c r="S95" s="167" t="s">
        <v>9</v>
      </c>
    </row>
    <row r="96" spans="2:19" x14ac:dyDescent="0.2">
      <c r="B96" s="168" t="s">
        <v>113</v>
      </c>
      <c r="C96" s="168" t="s">
        <v>78</v>
      </c>
      <c r="D96" s="158">
        <f t="array" ref="D96:G99">MMULT(D89:G92,L64:L67*_xlfn.MUNIT(4))</f>
        <v>1191012.6059486456</v>
      </c>
      <c r="E96" s="158">
        <v>0</v>
      </c>
      <c r="F96" s="158">
        <v>0</v>
      </c>
      <c r="G96" s="158">
        <v>0</v>
      </c>
      <c r="I96" s="168" t="s">
        <v>78</v>
      </c>
      <c r="J96" s="158">
        <f t="array" ref="J96:M99">MMULT(N81:Q84,J40:M43)</f>
        <v>1385100.7018896623</v>
      </c>
      <c r="K96" s="158">
        <v>0</v>
      </c>
      <c r="L96" s="158">
        <v>0</v>
      </c>
      <c r="M96" s="158">
        <v>0</v>
      </c>
      <c r="O96" s="168" t="s">
        <v>78</v>
      </c>
      <c r="P96" s="170">
        <f>SUM(J96:M96)</f>
        <v>1385100.7018896623</v>
      </c>
      <c r="R96" s="168" t="s">
        <v>78</v>
      </c>
      <c r="S96" s="170">
        <f>SUM(D96:G96,J96:M96)</f>
        <v>2576113.3078383077</v>
      </c>
    </row>
    <row r="97" spans="2:19" x14ac:dyDescent="0.2">
      <c r="B97" s="168" t="s">
        <v>112</v>
      </c>
      <c r="C97" s="168" t="s">
        <v>79</v>
      </c>
      <c r="D97" s="158">
        <v>6171.9010227689669</v>
      </c>
      <c r="E97" s="158">
        <v>12745586.456853475</v>
      </c>
      <c r="F97" s="158">
        <v>0</v>
      </c>
      <c r="G97" s="158">
        <v>0</v>
      </c>
      <c r="I97" s="168" t="s">
        <v>79</v>
      </c>
      <c r="J97" s="158">
        <v>7177.6775459246692</v>
      </c>
      <c r="K97" s="158">
        <v>17011514.275627196</v>
      </c>
      <c r="L97" s="158">
        <v>0</v>
      </c>
      <c r="M97" s="158">
        <v>0</v>
      </c>
      <c r="O97" s="168" t="s">
        <v>79</v>
      </c>
      <c r="P97" s="170">
        <f>SUM(J97:M97)</f>
        <v>17018691.95317312</v>
      </c>
      <c r="R97" s="168" t="s">
        <v>79</v>
      </c>
      <c r="S97" s="170">
        <f>SUM(D97:G97,J97:M97)</f>
        <v>29770450.311049365</v>
      </c>
    </row>
    <row r="98" spans="2:19" x14ac:dyDescent="0.2">
      <c r="B98" s="168" t="s">
        <v>111</v>
      </c>
      <c r="C98" s="168" t="s">
        <v>114</v>
      </c>
      <c r="D98" s="158">
        <v>0</v>
      </c>
      <c r="E98" s="158">
        <v>87025.182996842224</v>
      </c>
      <c r="F98" s="158">
        <v>22284279.629226081</v>
      </c>
      <c r="G98" s="158">
        <v>0</v>
      </c>
      <c r="I98" s="168" t="s">
        <v>114</v>
      </c>
      <c r="J98" s="158">
        <v>0</v>
      </c>
      <c r="K98" s="158">
        <v>116152.37540472712</v>
      </c>
      <c r="L98" s="158">
        <v>18277790.792549808</v>
      </c>
      <c r="M98" s="158">
        <v>0</v>
      </c>
      <c r="O98" s="168" t="s">
        <v>114</v>
      </c>
      <c r="P98" s="170">
        <f>SUM(J98:M98)</f>
        <v>18393943.167954534</v>
      </c>
      <c r="R98" s="168" t="s">
        <v>114</v>
      </c>
      <c r="S98" s="170">
        <f>SUM(D98:G98,J98:M98)</f>
        <v>40765247.980177462</v>
      </c>
    </row>
    <row r="99" spans="2:19" x14ac:dyDescent="0.2">
      <c r="B99" s="168" t="s">
        <v>110</v>
      </c>
      <c r="C99" s="168" t="s">
        <v>115</v>
      </c>
      <c r="D99" s="158">
        <v>0</v>
      </c>
      <c r="E99" s="158">
        <v>128332.76813906393</v>
      </c>
      <c r="F99" s="158">
        <v>0</v>
      </c>
      <c r="G99" s="158">
        <v>13652799.848722585</v>
      </c>
      <c r="I99" s="168" t="s">
        <v>115</v>
      </c>
      <c r="J99" s="158">
        <v>0</v>
      </c>
      <c r="K99" s="158">
        <v>171285.54457802448</v>
      </c>
      <c r="L99" s="158">
        <v>0</v>
      </c>
      <c r="M99" s="158">
        <v>15337209.457334198</v>
      </c>
      <c r="O99" s="168" t="s">
        <v>115</v>
      </c>
      <c r="P99" s="170">
        <f>SUM(J99:M99)</f>
        <v>15508495.001912223</v>
      </c>
      <c r="R99" s="168" t="s">
        <v>115</v>
      </c>
      <c r="S99" s="170">
        <f>SUM(D99:G99,J99:M99)</f>
        <v>29289627.61877387</v>
      </c>
    </row>
    <row r="102" spans="2:19" x14ac:dyDescent="0.2">
      <c r="D102" s="167" t="s">
        <v>2</v>
      </c>
      <c r="J102" s="167" t="s">
        <v>130</v>
      </c>
      <c r="P102" s="167" t="s">
        <v>131</v>
      </c>
    </row>
    <row r="103" spans="2:19" x14ac:dyDescent="0.2">
      <c r="D103" s="169" t="s">
        <v>78</v>
      </c>
      <c r="E103" s="169" t="s">
        <v>79</v>
      </c>
      <c r="F103" s="169" t="s">
        <v>114</v>
      </c>
      <c r="G103" s="169" t="s">
        <v>115</v>
      </c>
      <c r="J103" s="169" t="s">
        <v>78</v>
      </c>
      <c r="K103" s="169" t="s">
        <v>79</v>
      </c>
      <c r="L103" s="169" t="s">
        <v>114</v>
      </c>
      <c r="M103" s="169" t="s">
        <v>115</v>
      </c>
      <c r="P103" s="169" t="s">
        <v>78</v>
      </c>
      <c r="Q103" s="169" t="s">
        <v>79</v>
      </c>
      <c r="R103" s="169" t="s">
        <v>114</v>
      </c>
      <c r="S103" s="169" t="s">
        <v>115</v>
      </c>
    </row>
    <row r="104" spans="2:19" x14ac:dyDescent="0.2">
      <c r="B104" s="167" t="s">
        <v>40</v>
      </c>
      <c r="C104" s="167" t="s">
        <v>117</v>
      </c>
      <c r="D104" s="181">
        <f t="array" ref="D104:G107">MMULT(D47:G50,S96:S99*_xlfn.MUNIT(4))</f>
        <v>1378909.9999999879</v>
      </c>
      <c r="E104" s="181">
        <v>16811083.279208828</v>
      </c>
      <c r="F104" s="181">
        <v>18479838.795250785</v>
      </c>
      <c r="G104" s="181">
        <v>15635634.409833772</v>
      </c>
      <c r="I104" s="167" t="s">
        <v>117</v>
      </c>
      <c r="J104" s="181" t="s">
        <v>145</v>
      </c>
      <c r="K104" s="181"/>
      <c r="L104" s="181"/>
      <c r="M104" s="181"/>
      <c r="O104" s="167" t="s">
        <v>117</v>
      </c>
      <c r="P104" s="181">
        <f>D104</f>
        <v>1378909.9999999879</v>
      </c>
      <c r="Q104" s="181">
        <f t="shared" ref="Q104:S104" si="6">E104</f>
        <v>16811083.279208828</v>
      </c>
      <c r="R104" s="181">
        <f t="shared" si="6"/>
        <v>18479838.795250785</v>
      </c>
      <c r="S104" s="181">
        <f t="shared" si="6"/>
        <v>15635634.409833772</v>
      </c>
    </row>
    <row r="105" spans="2:19" x14ac:dyDescent="0.2">
      <c r="B105" s="167" t="s">
        <v>123</v>
      </c>
      <c r="C105" s="167" t="s">
        <v>122</v>
      </c>
      <c r="D105" s="181">
        <v>11770973.999999898</v>
      </c>
      <c r="E105" s="181">
        <v>20484809.437945295</v>
      </c>
      <c r="F105" s="181">
        <v>21065260.924348578</v>
      </c>
      <c r="G105" s="181">
        <v>11383842.272274278</v>
      </c>
      <c r="I105" s="167" t="s">
        <v>122</v>
      </c>
      <c r="J105" s="181"/>
      <c r="K105" s="181"/>
      <c r="L105" s="181"/>
      <c r="M105" s="181"/>
      <c r="O105" s="167" t="s">
        <v>122</v>
      </c>
      <c r="P105" s="181">
        <f t="shared" ref="P105:P107" si="7">D105</f>
        <v>11770973.999999898</v>
      </c>
      <c r="Q105" s="181">
        <f t="shared" ref="Q105:Q107" si="8">E105</f>
        <v>20484809.437945295</v>
      </c>
      <c r="R105" s="181">
        <f t="shared" ref="R105:R107" si="9">F105</f>
        <v>21065260.924348578</v>
      </c>
      <c r="S105" s="181">
        <f t="shared" ref="S105:S107" si="10">G105</f>
        <v>11383842.272274278</v>
      </c>
    </row>
    <row r="106" spans="2:19" x14ac:dyDescent="0.2">
      <c r="B106" s="167" t="s">
        <v>124</v>
      </c>
      <c r="C106" s="167" t="s">
        <v>129</v>
      </c>
      <c r="D106" s="181">
        <v>1125005.4934556102</v>
      </c>
      <c r="E106" s="181">
        <v>3116636.3249500883</v>
      </c>
      <c r="F106" s="181">
        <v>6769287.9357091486</v>
      </c>
      <c r="G106" s="181">
        <v>2180718.7802766957</v>
      </c>
      <c r="I106" s="167" t="s">
        <v>129</v>
      </c>
      <c r="J106" s="181"/>
      <c r="K106" s="181"/>
      <c r="L106" s="181"/>
      <c r="M106" s="181"/>
      <c r="O106" s="167" t="s">
        <v>129</v>
      </c>
      <c r="P106" s="181">
        <f t="shared" si="7"/>
        <v>1125005.4934556102</v>
      </c>
      <c r="Q106" s="181">
        <f t="shared" si="8"/>
        <v>3116636.3249500883</v>
      </c>
      <c r="R106" s="181">
        <f t="shared" si="9"/>
        <v>6769287.9357091486</v>
      </c>
      <c r="S106" s="181">
        <f t="shared" si="10"/>
        <v>2180718.7802766957</v>
      </c>
    </row>
    <row r="107" spans="2:19" x14ac:dyDescent="0.2">
      <c r="B107" s="167" t="s">
        <v>126</v>
      </c>
      <c r="C107" s="167" t="s">
        <v>125</v>
      </c>
      <c r="D107" s="181">
        <v>15572.999999999865</v>
      </c>
      <c r="E107" s="181">
        <v>279668.06750068319</v>
      </c>
      <c r="F107" s="181">
        <v>451030.13112293958</v>
      </c>
      <c r="G107" s="181">
        <v>157078.98001100123</v>
      </c>
      <c r="I107" s="167" t="s">
        <v>125</v>
      </c>
      <c r="J107" s="181"/>
      <c r="K107" s="181"/>
      <c r="L107" s="181"/>
      <c r="M107" s="181"/>
      <c r="O107" s="167" t="s">
        <v>125</v>
      </c>
      <c r="P107" s="181">
        <f t="shared" si="7"/>
        <v>15572.999999999865</v>
      </c>
      <c r="Q107" s="181">
        <f t="shared" si="8"/>
        <v>279668.06750068319</v>
      </c>
      <c r="R107" s="181">
        <f t="shared" si="9"/>
        <v>451030.13112293958</v>
      </c>
      <c r="S107" s="181">
        <f t="shared" si="10"/>
        <v>157078.98001100123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6562E-02B9-46CA-9732-72C10DB6ED29}">
  <dimension ref="A1:W46"/>
  <sheetViews>
    <sheetView topLeftCell="A19" zoomScale="115" zoomScaleNormal="115" workbookViewId="0">
      <selection activeCell="N10" sqref="N10"/>
    </sheetView>
  </sheetViews>
  <sheetFormatPr defaultRowHeight="15" x14ac:dyDescent="0.25"/>
  <cols>
    <col min="1" max="1" width="11.5703125" customWidth="1"/>
  </cols>
  <sheetData>
    <row r="1" spans="1:12" x14ac:dyDescent="0.25">
      <c r="A1" t="s">
        <v>139</v>
      </c>
      <c r="D1" t="s">
        <v>6</v>
      </c>
      <c r="G1" t="s">
        <v>44</v>
      </c>
      <c r="J1" t="s">
        <v>45</v>
      </c>
      <c r="L1" t="s">
        <v>133</v>
      </c>
    </row>
    <row r="2" spans="1:12" x14ac:dyDescent="0.25">
      <c r="D2" s="183" t="s">
        <v>78</v>
      </c>
      <c r="E2" s="183" t="s">
        <v>79</v>
      </c>
      <c r="G2" s="183" t="s">
        <v>78</v>
      </c>
      <c r="H2" s="183" t="s">
        <v>79</v>
      </c>
    </row>
    <row r="3" spans="1:12" x14ac:dyDescent="0.25">
      <c r="C3" t="s">
        <v>78</v>
      </c>
      <c r="D3">
        <v>5</v>
      </c>
      <c r="E3">
        <v>7</v>
      </c>
      <c r="G3">
        <v>15</v>
      </c>
      <c r="H3">
        <v>3</v>
      </c>
      <c r="J3">
        <f>SUM(G3:H3)</f>
        <v>18</v>
      </c>
      <c r="L3">
        <f>SUM(D3:E3,G3:H3)</f>
        <v>30</v>
      </c>
    </row>
    <row r="4" spans="1:12" x14ac:dyDescent="0.25">
      <c r="C4" t="s">
        <v>79</v>
      </c>
      <c r="D4">
        <v>8</v>
      </c>
      <c r="E4">
        <v>10</v>
      </c>
      <c r="G4">
        <v>7</v>
      </c>
      <c r="H4">
        <v>23</v>
      </c>
      <c r="J4">
        <f>SUM(G4:H4)</f>
        <v>30</v>
      </c>
      <c r="L4">
        <f>SUM(D4:E4,G4:H4)</f>
        <v>48</v>
      </c>
    </row>
    <row r="6" spans="1:12" x14ac:dyDescent="0.25">
      <c r="C6" t="s">
        <v>88</v>
      </c>
      <c r="D6">
        <f>D8-SUM(D3:D4)</f>
        <v>17</v>
      </c>
      <c r="E6">
        <f>E8-SUM(E3:E4)</f>
        <v>31</v>
      </c>
      <c r="G6">
        <v>0</v>
      </c>
      <c r="H6">
        <v>0</v>
      </c>
      <c r="L6">
        <f>SUM(D6:E6,G6:H6)</f>
        <v>48</v>
      </c>
    </row>
    <row r="8" spans="1:12" x14ac:dyDescent="0.25">
      <c r="C8" t="s">
        <v>135</v>
      </c>
      <c r="D8">
        <f>L3</f>
        <v>30</v>
      </c>
      <c r="E8">
        <f>L4</f>
        <v>48</v>
      </c>
      <c r="G8">
        <f>SUM(G3:G4,G6)</f>
        <v>22</v>
      </c>
      <c r="H8">
        <f>SUM(H3:H4,H6)</f>
        <v>26</v>
      </c>
      <c r="L8">
        <f>SUM(G8:H8,D8:E8)-SUM(L3:L4,L6)</f>
        <v>0</v>
      </c>
    </row>
    <row r="11" spans="1:12" x14ac:dyDescent="0.25">
      <c r="A11" t="s">
        <v>140</v>
      </c>
      <c r="D11" t="s">
        <v>1</v>
      </c>
      <c r="L11" t="s">
        <v>133</v>
      </c>
    </row>
    <row r="12" spans="1:12" x14ac:dyDescent="0.25">
      <c r="D12" s="183" t="s">
        <v>78</v>
      </c>
      <c r="E12" s="183" t="s">
        <v>79</v>
      </c>
    </row>
    <row r="13" spans="1:12" x14ac:dyDescent="0.25">
      <c r="C13" t="s">
        <v>78</v>
      </c>
      <c r="D13" s="184">
        <f t="array" ref="D13:E14">MMULT(D3:E4,MINVERSE(L3:L4*_xlfn.MUNIT(2)))</f>
        <v>0.16666666666666666</v>
      </c>
      <c r="E13" s="184">
        <v>0.14583333333333331</v>
      </c>
      <c r="L13">
        <f t="array" ref="L13:L14">MMULT(MINVERSE(_xlfn.MUNIT(2)-D13:E14),J3:J4)</f>
        <v>29.999999999999996</v>
      </c>
    </row>
    <row r="14" spans="1:12" x14ac:dyDescent="0.25">
      <c r="C14" t="s">
        <v>79</v>
      </c>
      <c r="D14" s="184">
        <v>0.26666666666666666</v>
      </c>
      <c r="E14" s="184">
        <v>0.20833333333333331</v>
      </c>
      <c r="L14">
        <v>47.999999999999993</v>
      </c>
    </row>
    <row r="16" spans="1:12" x14ac:dyDescent="0.25">
      <c r="C16" t="s">
        <v>134</v>
      </c>
      <c r="D16" s="184">
        <f t="array" ref="D16:E16">MMULT(D6:E6,MINVERSE(L3:L4*_xlfn.MUNIT(2)))</f>
        <v>0.56666666666666665</v>
      </c>
      <c r="E16" s="184">
        <v>0.64583333333333326</v>
      </c>
    </row>
    <row r="19" spans="1:23" x14ac:dyDescent="0.25">
      <c r="A19" t="s">
        <v>141</v>
      </c>
      <c r="D19" t="s">
        <v>136</v>
      </c>
      <c r="G19" t="s">
        <v>137</v>
      </c>
      <c r="J19" t="s">
        <v>45</v>
      </c>
      <c r="L19" t="s">
        <v>133</v>
      </c>
    </row>
    <row r="20" spans="1:23" x14ac:dyDescent="0.25">
      <c r="D20" s="183" t="s">
        <v>78</v>
      </c>
      <c r="E20" s="183" t="s">
        <v>79</v>
      </c>
      <c r="G20" s="183" t="s">
        <v>78</v>
      </c>
      <c r="H20" s="183" t="s">
        <v>79</v>
      </c>
    </row>
    <row r="21" spans="1:23" x14ac:dyDescent="0.25">
      <c r="C21" t="s">
        <v>78</v>
      </c>
      <c r="D21" s="184">
        <f>SUM(D13:D14)</f>
        <v>0.43333333333333335</v>
      </c>
      <c r="E21">
        <v>0</v>
      </c>
      <c r="G21" s="186">
        <f>SUM(G3:G4)</f>
        <v>22</v>
      </c>
      <c r="H21" s="186">
        <v>0</v>
      </c>
      <c r="J21" s="186">
        <f>SUM(G21:H21)</f>
        <v>22</v>
      </c>
      <c r="L21" s="186">
        <f t="array" ref="L21:L22">MMULT(MINVERSE(_xlfn.MUNIT(2)-D21:E22),J21:J22)</f>
        <v>38.823529411764703</v>
      </c>
    </row>
    <row r="22" spans="1:23" x14ac:dyDescent="0.25">
      <c r="C22" t="s">
        <v>79</v>
      </c>
      <c r="D22">
        <v>0</v>
      </c>
      <c r="E22" s="184">
        <f>SUM(E13:E14)</f>
        <v>0.35416666666666663</v>
      </c>
      <c r="G22" s="186">
        <v>0</v>
      </c>
      <c r="H22" s="186">
        <f>SUM(H3:H4)</f>
        <v>26</v>
      </c>
      <c r="J22" s="186">
        <f>SUM(G22:H22)</f>
        <v>26</v>
      </c>
      <c r="L22" s="186">
        <v>40.258064516129032</v>
      </c>
    </row>
    <row r="24" spans="1:23" x14ac:dyDescent="0.25">
      <c r="C24" t="s">
        <v>134</v>
      </c>
      <c r="D24" s="184">
        <f>D16</f>
        <v>0.56666666666666665</v>
      </c>
      <c r="E24" s="184">
        <f>E16</f>
        <v>0.64583333333333326</v>
      </c>
    </row>
    <row r="26" spans="1:23" x14ac:dyDescent="0.25">
      <c r="C26" t="s">
        <v>88</v>
      </c>
      <c r="D26" s="186">
        <f t="array" ref="D26:E26">MMULT(D24:E24,L21:L22*_xlfn.MUNIT(2))</f>
        <v>21.999999999999996</v>
      </c>
      <c r="E26" s="186">
        <v>25.999999999999996</v>
      </c>
    </row>
    <row r="29" spans="1:23" x14ac:dyDescent="0.25">
      <c r="A29" t="s">
        <v>142</v>
      </c>
      <c r="D29" t="s">
        <v>91</v>
      </c>
      <c r="G29" t="s">
        <v>92</v>
      </c>
      <c r="H29" t="s">
        <v>93</v>
      </c>
      <c r="J29" t="s">
        <v>143</v>
      </c>
      <c r="L29" t="s">
        <v>138</v>
      </c>
      <c r="P29" t="s">
        <v>120</v>
      </c>
      <c r="S29" t="s">
        <v>121</v>
      </c>
      <c r="V29" t="s">
        <v>107</v>
      </c>
    </row>
    <row r="30" spans="1:23" x14ac:dyDescent="0.25">
      <c r="D30" s="183" t="s">
        <v>78</v>
      </c>
      <c r="E30" s="183" t="s">
        <v>79</v>
      </c>
    </row>
    <row r="31" spans="1:23" x14ac:dyDescent="0.25">
      <c r="C31" t="s">
        <v>78</v>
      </c>
      <c r="D31" s="186">
        <v>0</v>
      </c>
      <c r="E31" s="188">
        <v>0</v>
      </c>
      <c r="G31" s="186">
        <f>SUM(D31:E31)</f>
        <v>0</v>
      </c>
      <c r="H31" s="186">
        <f>SUM(D31:D32)</f>
        <v>5</v>
      </c>
      <c r="J31" s="186">
        <f t="array" ref="J31:J32">MMULT(_xlfn.MUNIT(2)-D21:E22,L31:L32)+H31:H32-G31:G32</f>
        <v>22</v>
      </c>
      <c r="L31" s="187">
        <v>30</v>
      </c>
      <c r="P31" s="184">
        <f t="array" ref="P31:Q32">MMULT(MINVERSE((H31:H32+L31:L32)*_xlfn.MUNIT(2)),L31:L32)*_xlfn.MUNIT(2)</f>
        <v>0.8571428571428571</v>
      </c>
      <c r="Q31" s="184">
        <v>0</v>
      </c>
      <c r="S31" s="184">
        <f t="array" ref="S31:T32">D31:E32/(D31:E32+TRANSPOSE(L31:L32))</f>
        <v>0</v>
      </c>
      <c r="T31" s="184">
        <v>0</v>
      </c>
      <c r="V31" s="184">
        <f t="array" ref="V31:W32">P31:Q32+S31:T32</f>
        <v>0.8571428571428571</v>
      </c>
      <c r="W31" s="184">
        <v>0</v>
      </c>
    </row>
    <row r="32" spans="1:23" x14ac:dyDescent="0.25">
      <c r="C32" t="s">
        <v>79</v>
      </c>
      <c r="D32" s="188">
        <v>5</v>
      </c>
      <c r="E32" s="186">
        <v>0</v>
      </c>
      <c r="G32" s="186">
        <f>SUM(D32:E32)</f>
        <v>5</v>
      </c>
      <c r="H32" s="186">
        <f>SUM(E31:E32)</f>
        <v>0</v>
      </c>
      <c r="J32" s="186">
        <v>26</v>
      </c>
      <c r="L32" s="187">
        <v>48</v>
      </c>
      <c r="P32" s="184">
        <v>0</v>
      </c>
      <c r="Q32" s="184">
        <v>1</v>
      </c>
      <c r="S32" s="184">
        <v>0.14285714285714285</v>
      </c>
      <c r="T32" s="184">
        <v>0</v>
      </c>
      <c r="V32" s="184">
        <v>0.14285714285714285</v>
      </c>
      <c r="W32" s="184">
        <v>1</v>
      </c>
    </row>
    <row r="34" spans="3:23" x14ac:dyDescent="0.25">
      <c r="C34" t="s">
        <v>88</v>
      </c>
      <c r="D34" s="186">
        <f t="array" ref="D34:E34">MMULT(D24:E24,L31:L32*_xlfn.MUNIT(2))</f>
        <v>17</v>
      </c>
      <c r="E34" s="186">
        <v>30.999999999999996</v>
      </c>
      <c r="V34" t="s">
        <v>1</v>
      </c>
    </row>
    <row r="36" spans="3:23" x14ac:dyDescent="0.25">
      <c r="C36" t="s">
        <v>144</v>
      </c>
      <c r="D36" s="185">
        <f t="array" ref="D36">MMULT(D24:E24,L31:L32)</f>
        <v>48</v>
      </c>
      <c r="V36" s="184">
        <f t="array" ref="V36:W37">MMULT(D21:E22,V31:W32)</f>
        <v>0.37142857142857144</v>
      </c>
      <c r="W36" s="184">
        <v>0</v>
      </c>
    </row>
    <row r="37" spans="3:23" x14ac:dyDescent="0.25">
      <c r="V37" s="184">
        <v>5.0595238095238089E-2</v>
      </c>
      <c r="W37" s="184">
        <v>0.35416666666666663</v>
      </c>
    </row>
    <row r="39" spans="3:23" x14ac:dyDescent="0.25">
      <c r="D39" t="s">
        <v>6</v>
      </c>
      <c r="G39" t="s">
        <v>44</v>
      </c>
      <c r="J39" t="s">
        <v>45</v>
      </c>
      <c r="L39" t="s">
        <v>133</v>
      </c>
    </row>
    <row r="40" spans="3:23" x14ac:dyDescent="0.25">
      <c r="D40" s="183" t="s">
        <v>78</v>
      </c>
      <c r="E40" s="183" t="s">
        <v>79</v>
      </c>
      <c r="G40" s="183" t="s">
        <v>78</v>
      </c>
      <c r="H40" s="183" t="s">
        <v>79</v>
      </c>
    </row>
    <row r="41" spans="3:23" x14ac:dyDescent="0.25">
      <c r="C41" t="s">
        <v>78</v>
      </c>
      <c r="D41" s="186">
        <f t="array" ref="D41:E42">MMULT(V36:W37,L31:L32*_xlfn.MUNIT(2))</f>
        <v>11.142857142857142</v>
      </c>
      <c r="E41" s="186">
        <v>0</v>
      </c>
      <c r="G41" s="186">
        <f t="array" ref="G41:H42">MMULT(G21:H22,V31:W32)</f>
        <v>18.857142857142858</v>
      </c>
      <c r="H41" s="186">
        <v>0</v>
      </c>
      <c r="J41" s="186">
        <f>SUM(G41:H41)</f>
        <v>18.857142857142858</v>
      </c>
      <c r="L41" s="186">
        <f>SUM(D41:E41,G41:H41)</f>
        <v>30</v>
      </c>
    </row>
    <row r="42" spans="3:23" x14ac:dyDescent="0.25">
      <c r="C42" t="s">
        <v>79</v>
      </c>
      <c r="D42" s="186">
        <v>1.5178571428571426</v>
      </c>
      <c r="E42" s="186">
        <v>17</v>
      </c>
      <c r="G42" s="186">
        <v>3.714285714285714</v>
      </c>
      <c r="H42" s="186">
        <v>26</v>
      </c>
      <c r="J42" s="186">
        <f>SUM(G42:H42)</f>
        <v>29.714285714285715</v>
      </c>
      <c r="L42" s="186">
        <f>SUM(D42:E42,G42:H42)</f>
        <v>48.232142857142861</v>
      </c>
    </row>
    <row r="44" spans="3:23" x14ac:dyDescent="0.25">
      <c r="C44" t="s">
        <v>88</v>
      </c>
      <c r="D44" s="186">
        <f>D34</f>
        <v>17</v>
      </c>
      <c r="E44" s="186">
        <f>E34</f>
        <v>30.999999999999996</v>
      </c>
      <c r="G44">
        <v>0</v>
      </c>
      <c r="H44">
        <v>0</v>
      </c>
      <c r="L44">
        <f>SUM(D44:E44,G44:H44)</f>
        <v>48</v>
      </c>
    </row>
    <row r="46" spans="3:23" x14ac:dyDescent="0.25">
      <c r="C46" t="s">
        <v>116</v>
      </c>
      <c r="D46" s="186">
        <f>L41</f>
        <v>30</v>
      </c>
      <c r="E46" s="186">
        <f>L42</f>
        <v>48.232142857142861</v>
      </c>
      <c r="F46" s="186"/>
      <c r="G46" s="186">
        <f>SUM(G41:G42,G44)</f>
        <v>22.571428571428573</v>
      </c>
      <c r="H46" s="186">
        <f>SUM(H41:H42,H44)</f>
        <v>26</v>
      </c>
      <c r="I46" s="186"/>
      <c r="J46" s="186"/>
      <c r="K46" s="186"/>
      <c r="L46" s="186">
        <f>SUM(G46:H46,D46:E46)-SUM(L41:L42,L44)</f>
        <v>0.5714285714285694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E71E4-222A-4D7F-97A4-5DB66F7A2D3C}">
  <dimension ref="B2:AB43"/>
  <sheetViews>
    <sheetView showGridLines="0" topLeftCell="A10" zoomScale="115" zoomScaleNormal="115" workbookViewId="0">
      <selection activeCell="P11" sqref="P11"/>
    </sheetView>
  </sheetViews>
  <sheetFormatPr defaultRowHeight="12.75" x14ac:dyDescent="0.2"/>
  <cols>
    <col min="1" max="16384" width="9.140625" style="1"/>
  </cols>
  <sheetData>
    <row r="2" spans="2:14" x14ac:dyDescent="0.2">
      <c r="B2" s="8" t="s">
        <v>82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4" spans="2:14" x14ac:dyDescent="0.2">
      <c r="B4" s="1" t="s">
        <v>81</v>
      </c>
      <c r="D4" s="2">
        <v>1</v>
      </c>
      <c r="E4" s="2">
        <v>2</v>
      </c>
      <c r="J4" s="2" t="s">
        <v>87</v>
      </c>
    </row>
    <row r="5" spans="2:14" x14ac:dyDescent="0.2">
      <c r="D5" s="2" t="s">
        <v>78</v>
      </c>
      <c r="E5" s="2" t="s">
        <v>78</v>
      </c>
      <c r="J5" s="2" t="s">
        <v>80</v>
      </c>
    </row>
    <row r="6" spans="2:14" x14ac:dyDescent="0.2">
      <c r="B6" s="3">
        <v>1</v>
      </c>
      <c r="C6" s="3" t="s">
        <v>78</v>
      </c>
      <c r="D6" s="20">
        <v>0.05</v>
      </c>
      <c r="E6" s="26">
        <v>0</v>
      </c>
      <c r="H6" s="3">
        <v>1</v>
      </c>
      <c r="I6" s="3" t="s">
        <v>78</v>
      </c>
      <c r="J6" s="97">
        <v>15</v>
      </c>
      <c r="L6" s="7"/>
    </row>
    <row r="7" spans="2:14" x14ac:dyDescent="0.2">
      <c r="B7" s="3">
        <v>2</v>
      </c>
      <c r="C7" s="3" t="s">
        <v>78</v>
      </c>
      <c r="D7" s="24">
        <v>0</v>
      </c>
      <c r="E7" s="28">
        <v>7.0000000000000007E-2</v>
      </c>
      <c r="H7" s="3">
        <v>2</v>
      </c>
      <c r="I7" s="3" t="s">
        <v>78</v>
      </c>
      <c r="J7" s="98">
        <v>23</v>
      </c>
      <c r="L7" s="7"/>
    </row>
    <row r="9" spans="2:14" x14ac:dyDescent="0.2">
      <c r="B9" s="1" t="s">
        <v>2</v>
      </c>
      <c r="C9" s="1" t="s">
        <v>3</v>
      </c>
      <c r="D9" s="92">
        <v>0.2</v>
      </c>
      <c r="E9" s="93">
        <v>0.3</v>
      </c>
    </row>
    <row r="11" spans="2:14" x14ac:dyDescent="0.2">
      <c r="B11" s="1" t="s">
        <v>53</v>
      </c>
      <c r="C11" s="1" t="s">
        <v>85</v>
      </c>
      <c r="D11" s="94">
        <v>1</v>
      </c>
    </row>
    <row r="12" spans="2:14" x14ac:dyDescent="0.2">
      <c r="D12" s="18"/>
    </row>
    <row r="13" spans="2:14" x14ac:dyDescent="0.2">
      <c r="D13" s="2">
        <v>1</v>
      </c>
      <c r="E13" s="2">
        <v>2</v>
      </c>
    </row>
    <row r="14" spans="2:14" x14ac:dyDescent="0.2">
      <c r="B14" s="1" t="s">
        <v>5</v>
      </c>
      <c r="C14" s="1" t="s">
        <v>84</v>
      </c>
      <c r="D14" s="95">
        <v>20</v>
      </c>
      <c r="E14" s="96">
        <v>30</v>
      </c>
    </row>
    <row r="15" spans="2:14" x14ac:dyDescent="0.2">
      <c r="D15" s="18"/>
    </row>
    <row r="17" spans="2:28" x14ac:dyDescent="0.2">
      <c r="B17" s="8" t="s">
        <v>10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9" spans="2:28" x14ac:dyDescent="0.2">
      <c r="D19" s="1" t="s">
        <v>1</v>
      </c>
      <c r="G19" s="3" t="s">
        <v>47</v>
      </c>
      <c r="I19" s="1" t="s">
        <v>45</v>
      </c>
    </row>
    <row r="20" spans="2:28" x14ac:dyDescent="0.2">
      <c r="D20" s="2">
        <v>1</v>
      </c>
      <c r="E20" s="2">
        <v>2</v>
      </c>
    </row>
    <row r="21" spans="2:28" x14ac:dyDescent="0.2">
      <c r="D21" s="2" t="s">
        <v>78</v>
      </c>
      <c r="E21" s="2" t="s">
        <v>78</v>
      </c>
    </row>
    <row r="22" spans="2:28" x14ac:dyDescent="0.2">
      <c r="B22" s="3">
        <v>1</v>
      </c>
      <c r="C22" s="3" t="s">
        <v>78</v>
      </c>
      <c r="D22" s="99">
        <v>0</v>
      </c>
      <c r="E22" s="99">
        <v>0</v>
      </c>
      <c r="G22" s="99">
        <v>0</v>
      </c>
      <c r="I22" s="5">
        <f>G22*(1-(D22+E22))</f>
        <v>0</v>
      </c>
    </row>
    <row r="23" spans="2:28" x14ac:dyDescent="0.2">
      <c r="B23" s="3">
        <v>2</v>
      </c>
      <c r="C23" s="3" t="s">
        <v>78</v>
      </c>
      <c r="D23" s="99">
        <v>0</v>
      </c>
      <c r="E23" s="99">
        <v>0</v>
      </c>
      <c r="G23" s="99">
        <v>0</v>
      </c>
      <c r="I23" s="5">
        <f>G23*(1-(D23+E23))</f>
        <v>0</v>
      </c>
    </row>
    <row r="24" spans="2:28" x14ac:dyDescent="0.2">
      <c r="S24" s="3"/>
      <c r="T24" s="3"/>
      <c r="U24" s="3"/>
      <c r="AA24" s="3"/>
      <c r="AB24" s="3"/>
    </row>
    <row r="25" spans="2:28" x14ac:dyDescent="0.2">
      <c r="C25" s="1" t="s">
        <v>88</v>
      </c>
      <c r="D25" s="1">
        <f>D9*I22</f>
        <v>0</v>
      </c>
      <c r="E25" s="1">
        <f>E9*I23</f>
        <v>0</v>
      </c>
      <c r="Q25" s="3"/>
      <c r="R25" s="3"/>
      <c r="S25" s="3"/>
      <c r="T25" s="3"/>
      <c r="U25" s="3"/>
      <c r="AA25" s="3"/>
      <c r="AB25" s="3"/>
    </row>
    <row r="27" spans="2:28" x14ac:dyDescent="0.2">
      <c r="D27" s="1">
        <f>D22+D23</f>
        <v>0</v>
      </c>
      <c r="E27" s="1">
        <v>0</v>
      </c>
    </row>
    <row r="28" spans="2:28" x14ac:dyDescent="0.2">
      <c r="B28" s="3"/>
      <c r="C28" s="3"/>
      <c r="D28" s="1">
        <v>0</v>
      </c>
      <c r="E28" s="1">
        <f>E22+E23</f>
        <v>0</v>
      </c>
    </row>
    <row r="29" spans="2:28" x14ac:dyDescent="0.2">
      <c r="B29" s="3"/>
      <c r="C29" s="3"/>
    </row>
    <row r="30" spans="2:28" x14ac:dyDescent="0.2">
      <c r="B30" s="3"/>
      <c r="C30" s="3"/>
    </row>
    <row r="32" spans="2:28" x14ac:dyDescent="0.2">
      <c r="B32" s="8" t="s">
        <v>86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8" x14ac:dyDescent="0.2">
      <c r="G33" s="3"/>
      <c r="H33" s="3"/>
    </row>
    <row r="34" spans="2:8" x14ac:dyDescent="0.2">
      <c r="B34" s="4" t="s">
        <v>7</v>
      </c>
      <c r="C34" s="4"/>
      <c r="D34" s="4" t="s">
        <v>54</v>
      </c>
      <c r="E34" s="4"/>
      <c r="F34" s="1" t="s">
        <v>6</v>
      </c>
      <c r="G34" s="4">
        <f t="array" ref="G34">MMULT(D11*D9:E9,G22:G23)</f>
        <v>0</v>
      </c>
      <c r="H34" s="3"/>
    </row>
    <row r="35" spans="2:8" x14ac:dyDescent="0.2">
      <c r="B35" s="4"/>
      <c r="C35" s="4"/>
      <c r="D35" s="4"/>
      <c r="E35" s="4"/>
      <c r="H35" s="3"/>
    </row>
    <row r="36" spans="2:8" x14ac:dyDescent="0.2">
      <c r="B36" s="4" t="s">
        <v>55</v>
      </c>
      <c r="C36" s="4"/>
      <c r="D36" s="4" t="s">
        <v>56</v>
      </c>
      <c r="E36" s="4" t="s">
        <v>57</v>
      </c>
    </row>
    <row r="37" spans="2:8" x14ac:dyDescent="0.2">
      <c r="B37" s="4"/>
      <c r="C37" s="4"/>
      <c r="D37" s="4" t="s">
        <v>59</v>
      </c>
      <c r="E37" s="4" t="s">
        <v>58</v>
      </c>
    </row>
    <row r="38" spans="2:8" x14ac:dyDescent="0.2">
      <c r="B38" s="4"/>
      <c r="C38" s="4"/>
      <c r="D38" s="4" t="s">
        <v>60</v>
      </c>
      <c r="E38" s="4" t="s">
        <v>61</v>
      </c>
    </row>
    <row r="39" spans="2:8" x14ac:dyDescent="0.2">
      <c r="B39" s="4"/>
      <c r="C39" s="4"/>
      <c r="D39" s="4" t="s">
        <v>63</v>
      </c>
      <c r="E39" s="4" t="s">
        <v>62</v>
      </c>
    </row>
    <row r="40" spans="2:8" x14ac:dyDescent="0.2">
      <c r="B40" s="4"/>
      <c r="C40" s="4"/>
      <c r="D40" s="4" t="s">
        <v>64</v>
      </c>
      <c r="E40" s="4" t="s">
        <v>65</v>
      </c>
    </row>
    <row r="41" spans="2:8" x14ac:dyDescent="0.2">
      <c r="B41" s="4"/>
      <c r="C41" s="4"/>
      <c r="D41" s="4" t="s">
        <v>70</v>
      </c>
      <c r="E41" s="4" t="s">
        <v>66</v>
      </c>
    </row>
    <row r="42" spans="2:8" x14ac:dyDescent="0.2">
      <c r="B42" s="4"/>
      <c r="C42" s="4"/>
      <c r="D42" s="4" t="s">
        <v>71</v>
      </c>
      <c r="E42" s="4" t="s">
        <v>67</v>
      </c>
    </row>
    <row r="43" spans="2:8" x14ac:dyDescent="0.2">
      <c r="B43" s="4"/>
      <c r="C43" s="4"/>
      <c r="D4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2r-10i</vt:lpstr>
      <vt:lpstr>wtm_primal_multi</vt:lpstr>
      <vt:lpstr>wtm_primal_mono</vt:lpstr>
      <vt:lpstr>poc</vt:lpstr>
      <vt:lpstr>wtm_simple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Matteo Vincenzo Rocco</cp:lastModifiedBy>
  <dcterms:created xsi:type="dcterms:W3CDTF">2017-10-09T06:49:15Z</dcterms:created>
  <dcterms:modified xsi:type="dcterms:W3CDTF">2020-02-24T11:01:30Z</dcterms:modified>
</cp:coreProperties>
</file>