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qc305/Documents/PhD/Klinisk/"/>
    </mc:Choice>
  </mc:AlternateContent>
  <xr:revisionPtr revIDLastSave="0" documentId="13_ncr:1_{2464A6AD-2CBC-E640-8361-69B9CF64005C}" xr6:coauthVersionLast="45" xr6:coauthVersionMax="45" xr10:uidLastSave="{00000000-0000-0000-0000-000000000000}"/>
  <bookViews>
    <workbookView xWindow="0" yWindow="0" windowWidth="28800" windowHeight="18000" activeTab="1" xr2:uid="{05FC4E04-0877-594A-B04F-0D4C4ACDAED3}"/>
  </bookViews>
  <sheets>
    <sheet name="Sheet1" sheetId="2" r:id="rId1"/>
    <sheet name="Sheet2" sheetId="3" r:id="rId2"/>
    <sheet name="For Kerstin" sheetId="1" r:id="rId3"/>
  </sheets>
  <calcPr calcId="191028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6" i="1" l="1"/>
  <c r="F55" i="1"/>
  <c r="F24" i="1"/>
  <c r="F23" i="1"/>
  <c r="E51" i="1"/>
  <c r="E35" i="1"/>
  <c r="E44" i="1"/>
  <c r="E26" i="1"/>
  <c r="F54" i="1"/>
  <c r="E56" i="1"/>
  <c r="E55" i="1"/>
  <c r="E54" i="1"/>
  <c r="E48" i="1"/>
  <c r="E46" i="1"/>
  <c r="E45" i="1"/>
  <c r="E43" i="1"/>
  <c r="E42" i="1"/>
  <c r="E38" i="1"/>
  <c r="E37" i="1"/>
  <c r="E34" i="1"/>
  <c r="E36" i="1"/>
  <c r="E28" i="1"/>
  <c r="E30" i="1"/>
  <c r="E25" i="1"/>
  <c r="E27" i="1"/>
  <c r="E24" i="1"/>
  <c r="E49" i="1"/>
  <c r="E39" i="1"/>
  <c r="E31" i="1"/>
</calcChain>
</file>

<file path=xl/sharedStrings.xml><?xml version="1.0" encoding="utf-8"?>
<sst xmlns="http://schemas.openxmlformats.org/spreadsheetml/2006/main" count="352" uniqueCount="112">
  <si>
    <t>Name</t>
  </si>
  <si>
    <t>Sex</t>
  </si>
  <si>
    <t>Breed</t>
  </si>
  <si>
    <t>Age</t>
  </si>
  <si>
    <t>Diagnosis</t>
  </si>
  <si>
    <t>cfDNA</t>
  </si>
  <si>
    <t>Tumor sample date</t>
  </si>
  <si>
    <t>Control 2m</t>
  </si>
  <si>
    <t>Control 4m</t>
  </si>
  <si>
    <t>Control 6m</t>
  </si>
  <si>
    <t>Control 8m</t>
  </si>
  <si>
    <t>Control 10m</t>
  </si>
  <si>
    <t>Control 12m</t>
  </si>
  <si>
    <t>Control 18m</t>
  </si>
  <si>
    <t>Notes</t>
  </si>
  <si>
    <t>Alice</t>
  </si>
  <si>
    <t>Female</t>
  </si>
  <si>
    <t>Golden Retriever</t>
  </si>
  <si>
    <t>Dead</t>
  </si>
  <si>
    <t>Papillary carcinoma</t>
  </si>
  <si>
    <t>No</t>
  </si>
  <si>
    <t>-</t>
  </si>
  <si>
    <t>Alma</t>
  </si>
  <si>
    <t>Large mix</t>
  </si>
  <si>
    <t>Solid carcinoma</t>
  </si>
  <si>
    <t>Also lymphoma</t>
  </si>
  <si>
    <t>Maddie</t>
  </si>
  <si>
    <t>Border Collie</t>
  </si>
  <si>
    <t>Alive</t>
  </si>
  <si>
    <t>Complex carcinoma</t>
  </si>
  <si>
    <t>Maxi</t>
  </si>
  <si>
    <t>Cocker spaniel</t>
  </si>
  <si>
    <t>Sarcoma/osteosarcoma</t>
  </si>
  <si>
    <t>Osteosarcoma - excluded</t>
  </si>
  <si>
    <t>Mille</t>
  </si>
  <si>
    <t>Sample too degraded - excluded</t>
  </si>
  <si>
    <t>Wanda</t>
  </si>
  <si>
    <t>Simple carcinoma</t>
  </si>
  <si>
    <t>Also (primary) lung nodule</t>
  </si>
  <si>
    <t>Chili</t>
  </si>
  <si>
    <t>Mixed mammary tumor/Complex adenoma</t>
  </si>
  <si>
    <t>Yes</t>
  </si>
  <si>
    <t>Ellie</t>
  </si>
  <si>
    <t>Kleiner Münsterländer</t>
  </si>
  <si>
    <t>Complex adenoma</t>
  </si>
  <si>
    <t>Hope</t>
  </si>
  <si>
    <t>Labrador</t>
  </si>
  <si>
    <t>Complex adenocarcinomas</t>
  </si>
  <si>
    <t>Complex carcinoma 
Simple carcinoma</t>
  </si>
  <si>
    <t>04/10/2020
07/02/2020</t>
  </si>
  <si>
    <t>Silja</t>
  </si>
  <si>
    <t>Solid adenocarcinoma</t>
  </si>
  <si>
    <t>Topper</t>
  </si>
  <si>
    <t>Boxer</t>
  </si>
  <si>
    <t>Tullamore</t>
  </si>
  <si>
    <t>Cocker spaniel/Poodle mix</t>
  </si>
  <si>
    <t>Complex adenocarcinoma/solid adenocarcinoma/benign mixed</t>
  </si>
  <si>
    <t>Excluded patients</t>
  </si>
  <si>
    <t>Excluded</t>
  </si>
  <si>
    <t>Yes - osa</t>
  </si>
  <si>
    <t>Yes - sample quality</t>
  </si>
  <si>
    <t>Yes - benign</t>
  </si>
  <si>
    <t>Benign tumors</t>
  </si>
  <si>
    <t>Molly - JB</t>
  </si>
  <si>
    <t>Molly - BD</t>
  </si>
  <si>
    <t>Trille</t>
  </si>
  <si>
    <t>Tulle</t>
  </si>
  <si>
    <t>?</t>
  </si>
  <si>
    <t>Danish/swedish farmdog</t>
  </si>
  <si>
    <t>Japanese Spitz</t>
  </si>
  <si>
    <t>Bella</t>
  </si>
  <si>
    <t>Labrador mix</t>
  </si>
  <si>
    <t>Olivia</t>
  </si>
  <si>
    <t>Jack Russel</t>
  </si>
  <si>
    <t>NA</t>
  </si>
  <si>
    <t>OSA</t>
  </si>
  <si>
    <t>Benign</t>
  </si>
  <si>
    <t>Also metastatic mct</t>
  </si>
  <si>
    <t>Infected mmt</t>
  </si>
  <si>
    <t>Complex Carcinoma</t>
  </si>
  <si>
    <t>SLU 1</t>
  </si>
  <si>
    <t>Tumor/normal</t>
  </si>
  <si>
    <t>Mammary carcinomas</t>
  </si>
  <si>
    <t>SCC</t>
  </si>
  <si>
    <t>Unknown</t>
  </si>
  <si>
    <t>Total</t>
  </si>
  <si>
    <t>Unknown SLU</t>
  </si>
  <si>
    <t>RNA</t>
  </si>
  <si>
    <t>Carcinoma Grade 3</t>
  </si>
  <si>
    <t>None</t>
  </si>
  <si>
    <t>Planned visits</t>
  </si>
  <si>
    <t>Malignant</t>
  </si>
  <si>
    <t>Carcinosarcoma</t>
  </si>
  <si>
    <t>Grade</t>
  </si>
  <si>
    <t>Grade set as high</t>
  </si>
  <si>
    <t>Grade 1</t>
  </si>
  <si>
    <t>Grade 2</t>
  </si>
  <si>
    <t>Grade 3</t>
  </si>
  <si>
    <t>Grade - carcinomas only</t>
  </si>
  <si>
    <t>WHWT</t>
  </si>
  <si>
    <t>Status</t>
  </si>
  <si>
    <t>#</t>
  </si>
  <si>
    <t>High grade mammary carcinoma</t>
  </si>
  <si>
    <t>Row Labels</t>
  </si>
  <si>
    <t>Grand Total</t>
  </si>
  <si>
    <t>(Multiple Items)</t>
  </si>
  <si>
    <t>Count of Age</t>
  </si>
  <si>
    <t>Mix</t>
  </si>
  <si>
    <t>Alba</t>
  </si>
  <si>
    <t>English springer spanel</t>
  </si>
  <si>
    <t>Ductal carcinoma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</si>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</sst>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b/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6" fillId="0" borderId="0" xfId="0" applyFont="1"/>
    <xf numFmtId="0" fontId="3" fillId="3" borderId="1" xfId="0" applyFont="1" applyFill="1" applyBorder="1"/>
    <xf numFmtId="0" fontId="4" fillId="0" borderId="2" xfId="0" applyFont="1" applyBorder="1"/>
    <xf numFmtId="0" fontId="0" fillId="2" borderId="3" xfId="0" applyFont="1" applyFill="1" applyBorder="1"/>
    <xf numFmtId="0" fontId="1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14" fontId="4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/>
    <xf numFmtId="49" fontId="2" fillId="2" borderId="0" xfId="0" applyNumberFormat="1" applyFont="1" applyFill="1" applyBorder="1" applyAlignment="1">
      <alignment vertical="center"/>
    </xf>
    <xf numFmtId="49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14" fontId="3" fillId="2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/>
    </xf>
    <xf numFmtId="14" fontId="3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vertical="center"/>
    </xf>
    <xf numFmtId="49" fontId="3" fillId="3" borderId="0" xfId="0" applyNumberFormat="1" applyFont="1" applyFill="1" applyBorder="1" applyAlignment="1">
      <alignment vertical="center"/>
    </xf>
    <xf numFmtId="14" fontId="0" fillId="0" borderId="0" xfId="0" applyNumberFormat="1" applyFont="1" applyFill="1" applyBorder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6" xfId="0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5" xfId="0" applyFont="1" applyBorder="1"/>
    <xf numFmtId="0" fontId="1" fillId="0" borderId="8" xfId="0" applyFont="1" applyBorder="1"/>
    <xf numFmtId="0" fontId="1" fillId="0" borderId="8" xfId="0" applyFont="1" applyFill="1" applyBorder="1"/>
    <xf numFmtId="0" fontId="1" fillId="0" borderId="10" xfId="0" applyFont="1" applyFill="1" applyBorder="1"/>
    <xf numFmtId="0" fontId="1" fillId="0" borderId="11" xfId="0" applyFont="1" applyBorder="1"/>
    <xf numFmtId="1" fontId="0" fillId="0" borderId="0" xfId="0" applyNumberFormat="1" applyFill="1" applyBorder="1" applyAlignment="1">
      <alignment vertical="center"/>
    </xf>
    <xf numFmtId="1" fontId="3" fillId="3" borderId="0" xfId="0" applyNumberFormat="1" applyFont="1" applyFill="1" applyBorder="1" applyAlignment="1">
      <alignment vertical="center"/>
    </xf>
    <xf numFmtId="1" fontId="0" fillId="0" borderId="0" xfId="0" applyNumberFormat="1" applyFill="1" applyBorder="1" applyAlignment="1">
      <alignment vertical="center" wrapText="1"/>
    </xf>
    <xf numFmtId="1" fontId="0" fillId="0" borderId="0" xfId="0" applyNumberFormat="1" applyFill="1" applyAlignment="1">
      <alignment vertical="center"/>
    </xf>
    <xf numFmtId="1" fontId="3" fillId="2" borderId="0" xfId="0" applyNumberFormat="1" applyFont="1" applyFill="1" applyBorder="1" applyAlignment="1">
      <alignment vertical="center"/>
    </xf>
    <xf numFmtId="0" fontId="1" fillId="0" borderId="12" xfId="0" applyFont="1" applyBorder="1"/>
    <xf numFmtId="0" fontId="1" fillId="0" borderId="9" xfId="0" applyFont="1" applyBorder="1" applyAlignment="1">
      <alignment horizontal="right"/>
    </xf>
    <xf numFmtId="0" fontId="1" fillId="0" borderId="13" xfId="0" applyFont="1" applyBorder="1"/>
    <xf numFmtId="0" fontId="1" fillId="0" borderId="14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16" xfId="0" applyFont="1" applyBorder="1"/>
    <xf numFmtId="0" fontId="1" fillId="0" borderId="3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Fill="1" applyBorder="1" applyAlignment="1">
      <alignment horizontal="right" vertical="center"/>
    </xf>
    <xf numFmtId="0" fontId="0" fillId="0" borderId="0" xfId="0" applyNumberFormat="1" applyFill="1" applyBorder="1" applyAlignment="1">
      <alignment horizontal="right" vertical="center"/>
    </xf>
    <xf numFmtId="0" fontId="3" fillId="3" borderId="0" xfId="0" applyNumberFormat="1" applyFont="1" applyFill="1" applyBorder="1" applyAlignment="1">
      <alignment horizontal="right" vertical="center" wrapText="1"/>
    </xf>
    <xf numFmtId="0" fontId="3" fillId="3" borderId="0" xfId="0" applyNumberFormat="1" applyFont="1" applyFill="1" applyBorder="1" applyAlignment="1">
      <alignment horizontal="right" vertical="center"/>
    </xf>
    <xf numFmtId="0" fontId="3" fillId="2" borderId="0" xfId="0" applyNumberFormat="1" applyFont="1" applyFill="1" applyBorder="1" applyAlignment="1">
      <alignment horizontal="right" vertical="center"/>
    </xf>
    <xf numFmtId="1" fontId="5" fillId="0" borderId="0" xfId="0" applyNumberFormat="1" applyFont="1"/>
    <xf numFmtId="0" fontId="1" fillId="0" borderId="15" xfId="0" applyFont="1" applyBorder="1" applyAlignment="1">
      <alignment horizontal="right"/>
    </xf>
    <xf numFmtId="14" fontId="7" fillId="0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21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phie Emilie Søborg Agger" refreshedDate="44024.48955046296" createdVersion="6" refreshedVersion="6" minRefreshableVersion="3" recordCount="19" xr:uid="{EF434827-7EC9-C342-B326-484D828CD2AB}">
  <cacheSource type="worksheet">
    <worksheetSource name="Table1"/>
  </cacheSource>
  <cacheFields count="18">
    <cacheField name="Name" numFmtId="0">
      <sharedItems/>
    </cacheField>
    <cacheField name="Excluded" numFmtId="0">
      <sharedItems count="4">
        <s v="No"/>
        <s v="Yes - osa"/>
        <s v="Yes - sample quality"/>
        <s v="Yes - benign"/>
      </sharedItems>
    </cacheField>
    <cacheField name="Sex" numFmtId="0">
      <sharedItems/>
    </cacheField>
    <cacheField name="Breed" numFmtId="0">
      <sharedItems count="14">
        <s v="Golden Retriever"/>
        <s v="Large mix"/>
        <s v="Border Collie"/>
        <s v="WHWT"/>
        <s v="Labrador mix"/>
        <s v="Cocker spaniel"/>
        <s v="Labrador"/>
        <s v="?"/>
        <s v="Kleiner Münsterländer"/>
        <s v="Boxer"/>
        <s v="Danish/swedish farmdog"/>
        <s v="Cocker spaniel/Poodle mix"/>
        <s v="Jack Russel"/>
        <s v="Japanese Spitz"/>
      </sharedItems>
    </cacheField>
    <cacheField name="Age" numFmtId="0">
      <sharedItems containsBlank="1"/>
    </cacheField>
    <cacheField name="Status" numFmtId="0">
      <sharedItems/>
    </cacheField>
    <cacheField name="Diagnosis" numFmtId="0">
      <sharedItems count="17">
        <s v="Papillary carcinoma"/>
        <s v="Solid carcinoma"/>
        <s v="Complex carcinoma"/>
        <s v="Simple carcinoma"/>
        <s v="High grade mammary carcinoma"/>
        <s v="Sarcoma/osteosarcoma"/>
        <s v="None"/>
        <s v="Complex adenocarcinomas"/>
        <s v="SCC"/>
        <s v="Complex carcinoma _x000a_Simple carcinoma"/>
        <s v="Solid adenocarcinoma"/>
        <s v="Carcinoma Grade 3"/>
        <s v="Complex adenocarcinoma/solid adenocarcinoma/benign mixed"/>
        <s v="Carcinosarcoma"/>
        <s v="Mixed mammary tumor/Complex adenoma"/>
        <s v="Complex adenoma"/>
        <s v="?"/>
      </sharedItems>
    </cacheField>
    <cacheField name="Grade" numFmtId="1">
      <sharedItems containsString="0" containsBlank="1" containsNumber="1" containsInteger="1" minValue="1" maxValue="3"/>
    </cacheField>
    <cacheField name="cfDNA" numFmtId="0">
      <sharedItems count="2">
        <s v="No"/>
        <s v="Yes"/>
      </sharedItems>
    </cacheField>
    <cacheField name="Tumor sample date" numFmtId="0">
      <sharedItems containsDate="1" containsMixedTypes="1" minDate="2019-06-25T00:00:00" maxDate="2029-07-30T00:00:00"/>
    </cacheField>
    <cacheField name="Control 2m" numFmtId="0">
      <sharedItems containsDate="1" containsBlank="1" containsMixedTypes="1" minDate="2020-04-14T00:00:00" maxDate="2020-05-06T00:00:00"/>
    </cacheField>
    <cacheField name="Control 4m" numFmtId="0">
      <sharedItems containsDate="1" containsBlank="1" containsMixedTypes="1" minDate="2020-06-16T00:00:00" maxDate="2020-07-08T00:00:00"/>
    </cacheField>
    <cacheField name="Control 6m" numFmtId="0">
      <sharedItems containsDate="1" containsBlank="1" containsMixedTypes="1" minDate="2020-06-09T00:00:00" maxDate="2020-06-10T00:00:00"/>
    </cacheField>
    <cacheField name="Control 8m" numFmtId="0">
      <sharedItems containsBlank="1"/>
    </cacheField>
    <cacheField name="Control 10m" numFmtId="0">
      <sharedItems containsBlank="1"/>
    </cacheField>
    <cacheField name="Control 12m" numFmtId="0">
      <sharedItems containsBlank="1"/>
    </cacheField>
    <cacheField name="Control 18m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Alice"/>
    <x v="0"/>
    <s v="Female"/>
    <x v="0"/>
    <s v="10 y"/>
    <s v="Dead"/>
    <x v="0"/>
    <n v="2"/>
    <x v="0"/>
    <d v="2019-10-01T00:00:00"/>
    <s v="-"/>
    <s v="-"/>
    <s v="-"/>
    <s v="-"/>
    <s v="-"/>
    <s v="-"/>
    <s v="-"/>
    <m/>
  </r>
  <r>
    <s v="Alma"/>
    <x v="0"/>
    <s v="Female"/>
    <x v="1"/>
    <s v="10 y"/>
    <s v="Dead"/>
    <x v="1"/>
    <n v="3"/>
    <x v="0"/>
    <d v="2019-11-08T00:00:00"/>
    <s v="-"/>
    <s v="-"/>
    <s v="-"/>
    <s v="-"/>
    <s v="-"/>
    <s v="-"/>
    <s v="-"/>
    <s v="Also lymphoma"/>
  </r>
  <r>
    <s v="Maddie"/>
    <x v="0"/>
    <s v="Female"/>
    <x v="2"/>
    <s v="12 y"/>
    <s v="Alive"/>
    <x v="2"/>
    <n v="2"/>
    <x v="0"/>
    <d v="2019-09-09T00:00:00"/>
    <s v="-"/>
    <s v="-"/>
    <s v="-"/>
    <s v="-"/>
    <s v="-"/>
    <s v="-"/>
    <s v="-"/>
    <m/>
  </r>
  <r>
    <s v="Wanda"/>
    <x v="0"/>
    <s v="Female"/>
    <x v="3"/>
    <s v="12 y"/>
    <s v="Alive"/>
    <x v="3"/>
    <n v="2"/>
    <x v="0"/>
    <d v="2019-09-11T00:00:00"/>
    <s v="-"/>
    <s v="-"/>
    <s v="-"/>
    <s v="-"/>
    <s v="-"/>
    <s v="-"/>
    <s v="-"/>
    <s v="Also (primary) lung nodule"/>
  </r>
  <r>
    <s v="Bella"/>
    <x v="0"/>
    <s v="Female"/>
    <x v="4"/>
    <s v="9 y"/>
    <s v="Alive"/>
    <x v="4"/>
    <n v="3"/>
    <x v="0"/>
    <d v="2020-05-11T00:00:00"/>
    <s v="No"/>
    <s v="No"/>
    <s v="No"/>
    <s v="No"/>
    <s v="No"/>
    <s v="No"/>
    <s v="No"/>
    <s v="Grade set as high"/>
  </r>
  <r>
    <s v="Maxi"/>
    <x v="1"/>
    <s v="Female"/>
    <x v="5"/>
    <s v="12 y"/>
    <s v="Dead"/>
    <x v="5"/>
    <m/>
    <x v="0"/>
    <d v="2019-06-25T00:00:00"/>
    <s v="NA"/>
    <s v="NA"/>
    <s v="NA"/>
    <s v="NA"/>
    <s v="NA"/>
    <s v="NA"/>
    <s v="NA"/>
    <s v="Osteosarcoma - excluded"/>
  </r>
  <r>
    <s v="Mille"/>
    <x v="2"/>
    <s v="Female"/>
    <x v="5"/>
    <s v="12 y"/>
    <s v="Dead"/>
    <x v="6"/>
    <m/>
    <x v="0"/>
    <d v="2019-11-01T00:00:00"/>
    <s v="NA"/>
    <s v="NA"/>
    <s v="NA"/>
    <s v="NA"/>
    <s v="NA"/>
    <s v="NA"/>
    <s v="NA"/>
    <s v="Sample too degraded - excluded"/>
  </r>
  <r>
    <s v="Hope"/>
    <x v="0"/>
    <s v="Female"/>
    <x v="6"/>
    <s v="10 y"/>
    <s v="Alive"/>
    <x v="7"/>
    <n v="1"/>
    <x v="1"/>
    <d v="2020-02-26T00:00:00"/>
    <d v="2020-04-29T00:00:00"/>
    <d v="2020-07-07T00:00:00"/>
    <s v="-"/>
    <s v="-"/>
    <s v="-"/>
    <s v="-"/>
    <s v="-"/>
    <m/>
  </r>
  <r>
    <s v="SLU 1"/>
    <x v="0"/>
    <s v="Female"/>
    <x v="7"/>
    <s v="?"/>
    <s v="Alive"/>
    <x v="8"/>
    <m/>
    <x v="1"/>
    <d v="2020-05-28T00:00:00"/>
    <m/>
    <m/>
    <m/>
    <m/>
    <m/>
    <m/>
    <m/>
    <m/>
  </r>
  <r>
    <s v="Molly - JB"/>
    <x v="0"/>
    <s v="Female"/>
    <x v="6"/>
    <s v="10 y"/>
    <s v="Alive"/>
    <x v="9"/>
    <n v="1"/>
    <x v="1"/>
    <s v="04/10/2020_x000a_07/02/2020"/>
    <d v="2020-04-14T00:00:00"/>
    <d v="2020-06-16T00:00:00"/>
    <s v="-"/>
    <s v="-"/>
    <s v="-"/>
    <s v="-"/>
    <s v="-"/>
    <m/>
  </r>
  <r>
    <s v="Silja"/>
    <x v="0"/>
    <s v="Female"/>
    <x v="8"/>
    <s v="12 y"/>
    <s v="Alive"/>
    <x v="10"/>
    <n v="3"/>
    <x v="1"/>
    <d v="2020-02-17T00:00:00"/>
    <d v="2020-04-17T00:00:00"/>
    <d v="2020-06-26T00:00:00"/>
    <s v="-"/>
    <s v="-"/>
    <s v="-"/>
    <s v="-"/>
    <s v="-"/>
    <m/>
  </r>
  <r>
    <s v="Topper"/>
    <x v="0"/>
    <s v="Female"/>
    <x v="9"/>
    <s v="6 y"/>
    <s v="Alive"/>
    <x v="3"/>
    <n v="3"/>
    <x v="1"/>
    <d v="2020-02-19T00:00:00"/>
    <d v="2020-05-05T00:00:00"/>
    <d v="2020-06-29T00:00:00"/>
    <s v="-"/>
    <s v="-"/>
    <s v="-"/>
    <s v="-"/>
    <s v="-"/>
    <m/>
  </r>
  <r>
    <s v="Molly - BD"/>
    <x v="0"/>
    <s v="Female"/>
    <x v="5"/>
    <s v="6 y"/>
    <s v="Alive"/>
    <x v="2"/>
    <n v="1"/>
    <x v="1"/>
    <d v="2020-06-29T00:00:00"/>
    <s v="No"/>
    <s v="No"/>
    <s v="No"/>
    <s v="No"/>
    <s v="No"/>
    <s v="No"/>
    <s v="No"/>
    <m/>
  </r>
  <r>
    <s v="Tulle"/>
    <x v="0"/>
    <s v="Female"/>
    <x v="10"/>
    <s v="13 y"/>
    <s v="Alive"/>
    <x v="11"/>
    <n v="3"/>
    <x v="1"/>
    <d v="2020-06-15T00:00:00"/>
    <s v="No"/>
    <s v="No"/>
    <s v="No"/>
    <s v="No"/>
    <s v="No"/>
    <s v="No"/>
    <s v="No"/>
    <s v="Infected mmt"/>
  </r>
  <r>
    <s v="Tullamore"/>
    <x v="0"/>
    <s v="Female"/>
    <x v="11"/>
    <s v="9 y"/>
    <s v="Alive"/>
    <x v="12"/>
    <n v="1"/>
    <x v="1"/>
    <d v="2019-11-20T00:00:00"/>
    <s v="-"/>
    <s v="-"/>
    <d v="2020-06-09T00:00:00"/>
    <s v="-"/>
    <s v="-"/>
    <s v="-"/>
    <s v="-"/>
    <m/>
  </r>
  <r>
    <s v="Olivia"/>
    <x v="0"/>
    <s v="Female"/>
    <x v="12"/>
    <s v="13 y"/>
    <s v="Dead"/>
    <x v="13"/>
    <m/>
    <x v="1"/>
    <d v="2020-06-09T00:00:00"/>
    <s v="NA"/>
    <s v="NA"/>
    <s v="NA"/>
    <s v="NA"/>
    <s v="NA"/>
    <s v="NA"/>
    <s v="NA"/>
    <s v="Also metastatic mct"/>
  </r>
  <r>
    <s v="Chili"/>
    <x v="3"/>
    <s v="Female"/>
    <x v="5"/>
    <s v="11 y"/>
    <s v="Alive"/>
    <x v="14"/>
    <m/>
    <x v="1"/>
    <d v="2020-01-06T00:00:00"/>
    <s v="-"/>
    <s v="-"/>
    <s v="-"/>
    <s v="-"/>
    <s v="-"/>
    <s v="-"/>
    <s v="-"/>
    <m/>
  </r>
  <r>
    <s v="Ellie"/>
    <x v="3"/>
    <s v="Female"/>
    <x v="8"/>
    <s v="8 y"/>
    <s v="Alive"/>
    <x v="15"/>
    <m/>
    <x v="1"/>
    <d v="2020-02-07T00:00:00"/>
    <s v="-"/>
    <s v="-"/>
    <s v="-"/>
    <s v="-"/>
    <s v="-"/>
    <s v="-"/>
    <s v="-"/>
    <m/>
  </r>
  <r>
    <s v="Trille"/>
    <x v="0"/>
    <s v="Female"/>
    <x v="13"/>
    <m/>
    <s v="Alive"/>
    <x v="16"/>
    <m/>
    <x v="1"/>
    <d v="2029-07-29T00:00:0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FBA8B-A53D-E048-9448-BA9B8E2F1B11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K18" firstHeaderRow="1" firstDataRow="2" firstDataCol="1" rowPageCount="2" colPageCount="1"/>
  <pivotFields count="18">
    <pivotField showAll="0"/>
    <pivotField axis="axisPage" multipleItemSelectionAllowed="1" showAll="0">
      <items count="5">
        <item x="0"/>
        <item x="3"/>
        <item x="1"/>
        <item h="1" x="2"/>
        <item t="default"/>
      </items>
    </pivotField>
    <pivotField showAll="0"/>
    <pivotField axis="axisCol" showAll="0">
      <items count="15">
        <item x="7"/>
        <item x="2"/>
        <item x="9"/>
        <item x="5"/>
        <item x="11"/>
        <item x="10"/>
        <item x="0"/>
        <item x="12"/>
        <item x="13"/>
        <item x="8"/>
        <item x="6"/>
        <item x="4"/>
        <item x="1"/>
        <item x="3"/>
        <item t="default"/>
      </items>
    </pivotField>
    <pivotField dataField="1" showAll="0"/>
    <pivotField showAll="0"/>
    <pivotField axis="axisRow" showAll="0">
      <items count="18">
        <item x="16"/>
        <item x="11"/>
        <item x="13"/>
        <item x="12"/>
        <item x="7"/>
        <item x="15"/>
        <item x="2"/>
        <item x="9"/>
        <item x="4"/>
        <item x="14"/>
        <item x="6"/>
        <item x="0"/>
        <item x="5"/>
        <item x="8"/>
        <item x="3"/>
        <item x="10"/>
        <item x="1"/>
        <item t="default"/>
      </items>
    </pivotField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3"/>
    </i>
    <i>
      <x v="14"/>
    </i>
    <i>
      <x v="15"/>
    </i>
    <i t="grand">
      <x/>
    </i>
  </rowItems>
  <colFields count="1">
    <field x="3"/>
  </colFields>
  <colItems count="10">
    <i>
      <x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 t="grand">
      <x/>
    </i>
  </colItems>
  <pageFields count="2">
    <pageField fld="1" hier="-1"/>
    <pageField fld="8" hier="-1"/>
  </pageFields>
  <dataFields count="1">
    <dataField name="Count of Ag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F277A0-3373-C048-924F-4F2CCB7F4C12}" name="Table1" displayName="Table1" ref="A1:R21" totalsRowShown="0" headerRowDxfId="20" dataDxfId="19" tableBorderDxfId="18">
  <autoFilter ref="A1:R21" xr:uid="{DDE13780-E7CD-FB43-96D6-111C364A868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sortState xmlns:xlrd2="http://schemas.microsoft.com/office/spreadsheetml/2017/richdata2" ref="A2:R21">
    <sortCondition ref="I6"/>
  </sortState>
  <tableColumns count="18">
    <tableColumn id="1" xr3:uid="{A75B1E21-FAD4-914B-813F-0ED0B81F146A}" name="Name" dataDxfId="17"/>
    <tableColumn id="17" xr3:uid="{C0924D36-3D9E-DC45-BE8D-E495FBBBDF7A}" name="Excluded" dataDxfId="16"/>
    <tableColumn id="2" xr3:uid="{D3D4ECAC-2057-A341-AFA5-B7AF3CA5A4D7}" name="Sex" dataDxfId="15"/>
    <tableColumn id="3" xr3:uid="{EE891BAE-7BF8-0045-AA88-D5945CCCCB32}" name="Breed" dataDxfId="14"/>
    <tableColumn id="4" xr3:uid="{A77266D9-1707-E541-BC6A-ABC62585C7A4}" name="Age" dataDxfId="13"/>
    <tableColumn id="5" xr3:uid="{6C7329F9-428E-1349-85DF-CB8CB669EBD2}" name="Status" dataDxfId="12"/>
    <tableColumn id="6" xr3:uid="{574B9625-6283-2B47-AF5C-1877C4E7A1C2}" name="Diagnosis" dataDxfId="11"/>
    <tableColumn id="18" xr3:uid="{82D870F1-3125-5A4B-A144-91085725EEB0}" name="Grade" dataDxfId="10"/>
    <tableColumn id="7" xr3:uid="{CCE63969-D1DE-FB4A-A19D-70A4E481191B}" name="cfDNA" dataDxfId="9"/>
    <tableColumn id="8" xr3:uid="{5494D4E2-6AEB-D047-874B-EC72442262E7}" name="Tumor sample date" dataDxfId="8"/>
    <tableColumn id="9" xr3:uid="{1CA53572-9980-9C4F-B01D-0FA879615C76}" name="Control 2m" dataDxfId="7"/>
    <tableColumn id="10" xr3:uid="{1C9951B8-30A6-2642-8493-4FF09AD4DFF7}" name="Control 4m" dataDxfId="6"/>
    <tableColumn id="11" xr3:uid="{5DCA443A-C720-D344-B04F-C7D72CF6F5A6}" name="Control 6m" dataDxfId="5"/>
    <tableColumn id="12" xr3:uid="{4B2E531F-EE39-BB46-BBD1-3C35A94BF9E1}" name="Control 8m" dataDxfId="4"/>
    <tableColumn id="13" xr3:uid="{BB5E0B31-5F26-7249-9F92-060A73AC0E5C}" name="Control 10m" dataDxfId="3"/>
    <tableColumn id="14" xr3:uid="{4F7E46C0-EF3D-1B4F-ADC0-2E91D44E01CA}" name="Control 12m" dataDxfId="2"/>
    <tableColumn id="15" xr3:uid="{891B615C-9140-754F-BAD4-A63A981D19F3}" name="Control 18m" dataDxfId="1"/>
    <tableColumn id="16" xr3:uid="{F94D98F3-C1BC-A34A-B48D-48DA87E13D7D}" name="Notes" dataDxfId="0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E8D39-F836-C14B-9B66-4FA9921C47F9}">
  <dimension ref="A1"/>
  <sheetViews>
    <sheetView workbookViewId="0"/>
  </sheetViews>
  <sheetFormatPr baseColWidth="10" defaultColWidth="10.83203125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C894C-F4D8-2146-A5E9-3D454E7AF6BD}">
  <dimension ref="A1:K18"/>
  <sheetViews>
    <sheetView tabSelected="1" workbookViewId="0">
      <selection activeCell="A4" sqref="A4:B14"/>
    </sheetView>
  </sheetViews>
  <sheetFormatPr baseColWidth="10" defaultColWidth="10.83203125" defaultRowHeight="16" x14ac:dyDescent="0.2"/>
  <cols>
    <col min="1" max="1" width="54" bestFit="1" customWidth="1"/>
    <col min="2" max="2" width="17" bestFit="1" customWidth="1"/>
    <col min="3" max="3" width="6" bestFit="1" customWidth="1"/>
    <col min="4" max="4" width="13" bestFit="1" customWidth="1"/>
    <col min="5" max="5" width="23.33203125" bestFit="1" customWidth="1"/>
    <col min="6" max="6" width="22.1640625" bestFit="1" customWidth="1"/>
    <col min="7" max="7" width="10.5" bestFit="1" customWidth="1"/>
    <col min="8" max="8" width="13.1640625" bestFit="1" customWidth="1"/>
    <col min="9" max="9" width="20.1640625" bestFit="1" customWidth="1"/>
    <col min="10" max="10" width="8.33203125" bestFit="1" customWidth="1"/>
  </cols>
  <sheetData>
    <row r="1" spans="1:11" x14ac:dyDescent="0.2">
      <c r="A1" s="54" t="s">
        <v>58</v>
      </c>
      <c r="B1" t="s">
        <v>105</v>
      </c>
    </row>
    <row r="2" spans="1:11" x14ac:dyDescent="0.2">
      <c r="A2" s="54" t="s">
        <v>5</v>
      </c>
      <c r="B2" t="s">
        <v>41</v>
      </c>
    </row>
    <row r="4" spans="1:11" x14ac:dyDescent="0.2">
      <c r="A4" s="54" t="s">
        <v>106</v>
      </c>
      <c r="B4" s="54" t="s">
        <v>111</v>
      </c>
    </row>
    <row r="5" spans="1:11" x14ac:dyDescent="0.2">
      <c r="A5" s="54" t="s">
        <v>103</v>
      </c>
      <c r="B5" t="s">
        <v>67</v>
      </c>
      <c r="C5" t="s">
        <v>53</v>
      </c>
      <c r="D5" t="s">
        <v>31</v>
      </c>
      <c r="E5" t="s">
        <v>55</v>
      </c>
      <c r="F5" t="s">
        <v>68</v>
      </c>
      <c r="G5" t="s">
        <v>73</v>
      </c>
      <c r="H5" t="s">
        <v>69</v>
      </c>
      <c r="I5" t="s">
        <v>43</v>
      </c>
      <c r="J5" t="s">
        <v>46</v>
      </c>
      <c r="K5" t="s">
        <v>104</v>
      </c>
    </row>
    <row r="6" spans="1:11" x14ac:dyDescent="0.2">
      <c r="A6" s="55" t="s">
        <v>67</v>
      </c>
      <c r="B6" s="53"/>
      <c r="C6" s="53"/>
      <c r="D6" s="53"/>
      <c r="E6" s="53"/>
      <c r="F6" s="53"/>
      <c r="G6" s="53"/>
      <c r="H6" s="53"/>
      <c r="I6" s="53"/>
      <c r="J6" s="53"/>
      <c r="K6" s="53"/>
    </row>
    <row r="7" spans="1:11" x14ac:dyDescent="0.2">
      <c r="A7" s="55" t="s">
        <v>88</v>
      </c>
      <c r="B7" s="53"/>
      <c r="C7" s="53"/>
      <c r="D7" s="53"/>
      <c r="E7" s="53"/>
      <c r="F7" s="53">
        <v>1</v>
      </c>
      <c r="G7" s="53"/>
      <c r="H7" s="53"/>
      <c r="I7" s="53"/>
      <c r="J7" s="53"/>
      <c r="K7" s="53">
        <v>1</v>
      </c>
    </row>
    <row r="8" spans="1:11" x14ac:dyDescent="0.2">
      <c r="A8" s="55" t="s">
        <v>92</v>
      </c>
      <c r="B8" s="53"/>
      <c r="C8" s="53"/>
      <c r="D8" s="53"/>
      <c r="E8" s="53"/>
      <c r="F8" s="53"/>
      <c r="G8" s="53">
        <v>1</v>
      </c>
      <c r="H8" s="53"/>
      <c r="I8" s="53"/>
      <c r="J8" s="53"/>
      <c r="K8" s="53">
        <v>1</v>
      </c>
    </row>
    <row r="9" spans="1:11" x14ac:dyDescent="0.2">
      <c r="A9" s="55" t="s">
        <v>56</v>
      </c>
      <c r="B9" s="53"/>
      <c r="C9" s="53"/>
      <c r="D9" s="53"/>
      <c r="E9" s="53">
        <v>1</v>
      </c>
      <c r="F9" s="53"/>
      <c r="G9" s="53"/>
      <c r="H9" s="53"/>
      <c r="I9" s="53"/>
      <c r="J9" s="53"/>
      <c r="K9" s="53">
        <v>1</v>
      </c>
    </row>
    <row r="10" spans="1:11" x14ac:dyDescent="0.2">
      <c r="A10" s="55" t="s">
        <v>47</v>
      </c>
      <c r="B10" s="53"/>
      <c r="C10" s="53"/>
      <c r="D10" s="53"/>
      <c r="E10" s="53"/>
      <c r="F10" s="53"/>
      <c r="G10" s="53"/>
      <c r="H10" s="53"/>
      <c r="I10" s="53"/>
      <c r="J10" s="53">
        <v>1</v>
      </c>
      <c r="K10" s="53">
        <v>1</v>
      </c>
    </row>
    <row r="11" spans="1:11" x14ac:dyDescent="0.2">
      <c r="A11" s="55" t="s">
        <v>44</v>
      </c>
      <c r="B11" s="53"/>
      <c r="C11" s="53"/>
      <c r="D11" s="53"/>
      <c r="E11" s="53"/>
      <c r="F11" s="53"/>
      <c r="G11" s="53"/>
      <c r="H11" s="53"/>
      <c r="I11" s="53">
        <v>1</v>
      </c>
      <c r="J11" s="53"/>
      <c r="K11" s="53">
        <v>1</v>
      </c>
    </row>
    <row r="12" spans="1:11" x14ac:dyDescent="0.2">
      <c r="A12" s="55" t="s">
        <v>29</v>
      </c>
      <c r="B12" s="53"/>
      <c r="C12" s="53"/>
      <c r="D12" s="53">
        <v>1</v>
      </c>
      <c r="E12" s="53"/>
      <c r="F12" s="53"/>
      <c r="G12" s="53"/>
      <c r="H12" s="53"/>
      <c r="I12" s="53"/>
      <c r="J12" s="53"/>
      <c r="K12" s="53">
        <v>1</v>
      </c>
    </row>
    <row r="13" spans="1:11" x14ac:dyDescent="0.2">
      <c r="A13" s="55" t="s">
        <v>48</v>
      </c>
      <c r="B13" s="53"/>
      <c r="C13" s="53"/>
      <c r="D13" s="53"/>
      <c r="E13" s="53"/>
      <c r="F13" s="53"/>
      <c r="G13" s="53"/>
      <c r="H13" s="53"/>
      <c r="I13" s="53"/>
      <c r="J13" s="53">
        <v>1</v>
      </c>
      <c r="K13" s="53">
        <v>1</v>
      </c>
    </row>
    <row r="14" spans="1:11" x14ac:dyDescent="0.2">
      <c r="A14" s="55" t="s">
        <v>40</v>
      </c>
      <c r="B14" s="53"/>
      <c r="C14" s="53"/>
      <c r="D14" s="53">
        <v>1</v>
      </c>
      <c r="E14" s="53"/>
      <c r="F14" s="53"/>
      <c r="G14" s="53"/>
      <c r="H14" s="53"/>
      <c r="I14" s="53"/>
      <c r="J14" s="53"/>
      <c r="K14" s="53">
        <v>1</v>
      </c>
    </row>
    <row r="15" spans="1:11" x14ac:dyDescent="0.2">
      <c r="A15" s="55" t="s">
        <v>83</v>
      </c>
      <c r="B15" s="53">
        <v>1</v>
      </c>
      <c r="C15" s="53"/>
      <c r="D15" s="53"/>
      <c r="E15" s="53"/>
      <c r="F15" s="53"/>
      <c r="G15" s="53"/>
      <c r="H15" s="53"/>
      <c r="I15" s="53"/>
      <c r="J15" s="53"/>
      <c r="K15" s="53">
        <v>1</v>
      </c>
    </row>
    <row r="16" spans="1:11" x14ac:dyDescent="0.2">
      <c r="A16" s="55" t="s">
        <v>37</v>
      </c>
      <c r="B16" s="53"/>
      <c r="C16" s="53">
        <v>1</v>
      </c>
      <c r="D16" s="53"/>
      <c r="E16" s="53"/>
      <c r="F16" s="53"/>
      <c r="G16" s="53"/>
      <c r="H16" s="53"/>
      <c r="I16" s="53"/>
      <c r="J16" s="53"/>
      <c r="K16" s="53">
        <v>1</v>
      </c>
    </row>
    <row r="17" spans="1:11" x14ac:dyDescent="0.2">
      <c r="A17" s="55" t="s">
        <v>51</v>
      </c>
      <c r="B17" s="53"/>
      <c r="C17" s="53"/>
      <c r="D17" s="53"/>
      <c r="E17" s="53"/>
      <c r="F17" s="53"/>
      <c r="G17" s="53"/>
      <c r="H17" s="53"/>
      <c r="I17" s="53">
        <v>1</v>
      </c>
      <c r="J17" s="53"/>
      <c r="K17" s="53">
        <v>1</v>
      </c>
    </row>
    <row r="18" spans="1:11" x14ac:dyDescent="0.2">
      <c r="A18" s="55" t="s">
        <v>104</v>
      </c>
      <c r="B18" s="53">
        <v>1</v>
      </c>
      <c r="C18" s="53">
        <v>1</v>
      </c>
      <c r="D18" s="53">
        <v>2</v>
      </c>
      <c r="E18" s="53">
        <v>1</v>
      </c>
      <c r="F18" s="53">
        <v>1</v>
      </c>
      <c r="G18" s="53">
        <v>1</v>
      </c>
      <c r="H18" s="53"/>
      <c r="I18" s="53">
        <v>2</v>
      </c>
      <c r="J18" s="53">
        <v>2</v>
      </c>
      <c r="K18" s="53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8720-BEBF-7D49-9996-CB1A7CAFC779}">
  <dimension ref="A1:R56"/>
  <sheetViews>
    <sheetView topLeftCell="A5" zoomScale="117" zoomScaleNormal="170" workbookViewId="0">
      <selection activeCell="J23" sqref="J23"/>
    </sheetView>
  </sheetViews>
  <sheetFormatPr baseColWidth="10" defaultColWidth="10.83203125" defaultRowHeight="16" x14ac:dyDescent="0.2"/>
  <cols>
    <col min="1" max="1" width="15.5" style="1" bestFit="1" customWidth="1"/>
    <col min="2" max="2" width="17.83203125" style="1" bestFit="1" customWidth="1"/>
    <col min="3" max="3" width="7.33203125" bestFit="1" customWidth="1"/>
    <col min="4" max="4" width="23" bestFit="1" customWidth="1"/>
    <col min="5" max="5" width="5.6640625" bestFit="1" customWidth="1"/>
    <col min="6" max="6" width="7.33203125" bestFit="1" customWidth="1"/>
    <col min="7" max="7" width="54" bestFit="1" customWidth="1"/>
    <col min="8" max="8" width="8.6640625" bestFit="1" customWidth="1"/>
    <col min="9" max="9" width="7.1640625" customWidth="1"/>
    <col min="10" max="10" width="18" customWidth="1"/>
    <col min="11" max="13" width="10.83203125" bestFit="1" customWidth="1"/>
    <col min="14" max="14" width="10.33203125" bestFit="1" customWidth="1"/>
    <col min="15" max="17" width="11.33203125" bestFit="1" customWidth="1"/>
    <col min="18" max="18" width="28" bestFit="1" customWidth="1"/>
  </cols>
  <sheetData>
    <row r="1" spans="1:18" s="1" customFormat="1" ht="15" x14ac:dyDescent="0.2">
      <c r="A1" s="8" t="s">
        <v>0</v>
      </c>
      <c r="B1" s="8" t="s">
        <v>58</v>
      </c>
      <c r="C1" s="8" t="s">
        <v>1</v>
      </c>
      <c r="D1" s="8" t="s">
        <v>2</v>
      </c>
      <c r="E1" s="8" t="s">
        <v>3</v>
      </c>
      <c r="F1" s="8" t="s">
        <v>100</v>
      </c>
      <c r="G1" s="8" t="s">
        <v>4</v>
      </c>
      <c r="H1" s="8" t="s">
        <v>93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14</v>
      </c>
    </row>
    <row r="2" spans="1:18" ht="15" x14ac:dyDescent="0.2">
      <c r="A2" s="9" t="s">
        <v>15</v>
      </c>
      <c r="B2" s="10" t="s">
        <v>20</v>
      </c>
      <c r="C2" s="11" t="s">
        <v>16</v>
      </c>
      <c r="D2" s="11" t="s">
        <v>17</v>
      </c>
      <c r="E2" s="56">
        <v>10</v>
      </c>
      <c r="F2" s="11" t="s">
        <v>18</v>
      </c>
      <c r="G2" s="11" t="s">
        <v>19</v>
      </c>
      <c r="H2" s="40">
        <v>2</v>
      </c>
      <c r="I2" s="11" t="s">
        <v>20</v>
      </c>
      <c r="J2" s="12">
        <v>43739</v>
      </c>
      <c r="K2" s="11" t="s">
        <v>21</v>
      </c>
      <c r="L2" s="11" t="s">
        <v>21</v>
      </c>
      <c r="M2" s="11" t="s">
        <v>21</v>
      </c>
      <c r="N2" s="11" t="s">
        <v>21</v>
      </c>
      <c r="O2" s="11" t="s">
        <v>21</v>
      </c>
      <c r="P2" s="11" t="s">
        <v>21</v>
      </c>
      <c r="Q2" s="11" t="s">
        <v>21</v>
      </c>
      <c r="R2" s="11"/>
    </row>
    <row r="3" spans="1:18" ht="15" x14ac:dyDescent="0.2">
      <c r="A3" s="8" t="s">
        <v>22</v>
      </c>
      <c r="B3" s="13" t="s">
        <v>20</v>
      </c>
      <c r="C3" s="11" t="s">
        <v>16</v>
      </c>
      <c r="D3" s="11" t="s">
        <v>23</v>
      </c>
      <c r="E3" s="56">
        <v>10</v>
      </c>
      <c r="F3" s="11" t="s">
        <v>18</v>
      </c>
      <c r="G3" s="14" t="s">
        <v>24</v>
      </c>
      <c r="H3" s="40">
        <v>3</v>
      </c>
      <c r="I3" s="11" t="s">
        <v>20</v>
      </c>
      <c r="J3" s="12">
        <v>43777</v>
      </c>
      <c r="K3" s="11" t="s">
        <v>21</v>
      </c>
      <c r="L3" s="11" t="s">
        <v>21</v>
      </c>
      <c r="M3" s="11" t="s">
        <v>21</v>
      </c>
      <c r="N3" s="11" t="s">
        <v>21</v>
      </c>
      <c r="O3" s="11" t="s">
        <v>21</v>
      </c>
      <c r="P3" s="11" t="s">
        <v>21</v>
      </c>
      <c r="Q3" s="11" t="s">
        <v>21</v>
      </c>
      <c r="R3" s="11" t="s">
        <v>25</v>
      </c>
    </row>
    <row r="4" spans="1:18" ht="15" x14ac:dyDescent="0.2">
      <c r="A4" s="9" t="s">
        <v>26</v>
      </c>
      <c r="B4" s="10" t="s">
        <v>20</v>
      </c>
      <c r="C4" s="14" t="s">
        <v>16</v>
      </c>
      <c r="D4" s="14" t="s">
        <v>27</v>
      </c>
      <c r="E4" s="57">
        <v>12</v>
      </c>
      <c r="F4" s="14" t="s">
        <v>28</v>
      </c>
      <c r="G4" s="14" t="s">
        <v>29</v>
      </c>
      <c r="H4" s="40">
        <v>2</v>
      </c>
      <c r="I4" s="11" t="s">
        <v>20</v>
      </c>
      <c r="J4" s="12">
        <v>43717</v>
      </c>
      <c r="K4" s="14" t="s">
        <v>21</v>
      </c>
      <c r="L4" s="14" t="s">
        <v>21</v>
      </c>
      <c r="M4" s="14" t="s">
        <v>21</v>
      </c>
      <c r="N4" s="14" t="s">
        <v>21</v>
      </c>
      <c r="O4" s="14" t="s">
        <v>21</v>
      </c>
      <c r="P4" s="14" t="s">
        <v>21</v>
      </c>
      <c r="Q4" s="14" t="s">
        <v>21</v>
      </c>
      <c r="R4" s="11"/>
    </row>
    <row r="5" spans="1:18" s="2" customFormat="1" ht="15" x14ac:dyDescent="0.2">
      <c r="A5" s="9" t="s">
        <v>36</v>
      </c>
      <c r="B5" s="10" t="s">
        <v>20</v>
      </c>
      <c r="C5" s="14" t="s">
        <v>16</v>
      </c>
      <c r="D5" s="14" t="s">
        <v>99</v>
      </c>
      <c r="E5" s="57">
        <v>12</v>
      </c>
      <c r="F5" s="14" t="s">
        <v>28</v>
      </c>
      <c r="G5" s="11" t="s">
        <v>37</v>
      </c>
      <c r="H5" s="40">
        <v>2</v>
      </c>
      <c r="I5" s="11" t="s">
        <v>20</v>
      </c>
      <c r="J5" s="12">
        <v>43719</v>
      </c>
      <c r="K5" s="11" t="s">
        <v>21</v>
      </c>
      <c r="L5" s="11" t="s">
        <v>21</v>
      </c>
      <c r="M5" s="11" t="s">
        <v>21</v>
      </c>
      <c r="N5" s="11" t="s">
        <v>21</v>
      </c>
      <c r="O5" s="11" t="s">
        <v>21</v>
      </c>
      <c r="P5" s="11" t="s">
        <v>21</v>
      </c>
      <c r="Q5" s="11" t="s">
        <v>21</v>
      </c>
      <c r="R5" s="11" t="s">
        <v>38</v>
      </c>
    </row>
    <row r="6" spans="1:18" s="2" customFormat="1" ht="15" x14ac:dyDescent="0.2">
      <c r="A6" s="9" t="s">
        <v>70</v>
      </c>
      <c r="B6" s="10" t="s">
        <v>20</v>
      </c>
      <c r="C6" s="14" t="s">
        <v>16</v>
      </c>
      <c r="D6" s="14" t="s">
        <v>71</v>
      </c>
      <c r="E6" s="57">
        <v>9</v>
      </c>
      <c r="F6" s="11" t="s">
        <v>28</v>
      </c>
      <c r="G6" s="11" t="s">
        <v>102</v>
      </c>
      <c r="H6" s="40">
        <v>3</v>
      </c>
      <c r="I6" s="11" t="s">
        <v>20</v>
      </c>
      <c r="J6" s="12">
        <v>43962</v>
      </c>
      <c r="K6" s="29" t="s">
        <v>20</v>
      </c>
      <c r="L6" s="29" t="s">
        <v>20</v>
      </c>
      <c r="M6" s="29" t="s">
        <v>20</v>
      </c>
      <c r="N6" s="29" t="s">
        <v>20</v>
      </c>
      <c r="O6" s="29" t="s">
        <v>20</v>
      </c>
      <c r="P6" s="29" t="s">
        <v>20</v>
      </c>
      <c r="Q6" s="29" t="s">
        <v>20</v>
      </c>
      <c r="R6" s="11" t="s">
        <v>94</v>
      </c>
    </row>
    <row r="7" spans="1:18" ht="15.75" x14ac:dyDescent="0.2">
      <c r="A7" s="23" t="s">
        <v>30</v>
      </c>
      <c r="B7" s="24" t="s">
        <v>59</v>
      </c>
      <c r="C7" s="24" t="s">
        <v>16</v>
      </c>
      <c r="D7" s="24" t="s">
        <v>31</v>
      </c>
      <c r="E7" s="58">
        <v>12</v>
      </c>
      <c r="F7" s="24" t="s">
        <v>18</v>
      </c>
      <c r="G7" s="25" t="s">
        <v>32</v>
      </c>
      <c r="H7" s="41"/>
      <c r="I7" s="25" t="s">
        <v>20</v>
      </c>
      <c r="J7" s="26">
        <v>43641</v>
      </c>
      <c r="K7" s="25" t="s">
        <v>74</v>
      </c>
      <c r="L7" s="25" t="s">
        <v>74</v>
      </c>
      <c r="M7" s="25" t="s">
        <v>74</v>
      </c>
      <c r="N7" s="25" t="s">
        <v>74</v>
      </c>
      <c r="O7" s="25" t="s">
        <v>74</v>
      </c>
      <c r="P7" s="25" t="s">
        <v>74</v>
      </c>
      <c r="Q7" s="25" t="s">
        <v>74</v>
      </c>
      <c r="R7" s="25" t="s">
        <v>33</v>
      </c>
    </row>
    <row r="8" spans="1:18" s="2" customFormat="1" ht="15" x14ac:dyDescent="0.2">
      <c r="A8" s="27" t="s">
        <v>34</v>
      </c>
      <c r="B8" s="28" t="s">
        <v>60</v>
      </c>
      <c r="C8" s="28" t="s">
        <v>16</v>
      </c>
      <c r="D8" s="28" t="s">
        <v>31</v>
      </c>
      <c r="E8" s="59"/>
      <c r="F8" s="25" t="s">
        <v>18</v>
      </c>
      <c r="G8" s="28" t="s">
        <v>89</v>
      </c>
      <c r="H8" s="41"/>
      <c r="I8" s="25" t="s">
        <v>20</v>
      </c>
      <c r="J8" s="26">
        <v>43770</v>
      </c>
      <c r="K8" s="25" t="s">
        <v>74</v>
      </c>
      <c r="L8" s="25" t="s">
        <v>74</v>
      </c>
      <c r="M8" s="25" t="s">
        <v>74</v>
      </c>
      <c r="N8" s="25" t="s">
        <v>74</v>
      </c>
      <c r="O8" s="25" t="s">
        <v>74</v>
      </c>
      <c r="P8" s="25" t="s">
        <v>74</v>
      </c>
      <c r="Q8" s="25" t="s">
        <v>74</v>
      </c>
      <c r="R8" s="25" t="s">
        <v>35</v>
      </c>
    </row>
    <row r="9" spans="1:18" s="2" customFormat="1" ht="15" x14ac:dyDescent="0.2">
      <c r="A9" s="9" t="s">
        <v>45</v>
      </c>
      <c r="B9" s="10" t="s">
        <v>20</v>
      </c>
      <c r="C9" s="14" t="s">
        <v>16</v>
      </c>
      <c r="D9" s="14" t="s">
        <v>46</v>
      </c>
      <c r="E9" s="57">
        <v>10</v>
      </c>
      <c r="F9" s="14" t="s">
        <v>28</v>
      </c>
      <c r="G9" s="14" t="s">
        <v>47</v>
      </c>
      <c r="H9" s="40">
        <v>1</v>
      </c>
      <c r="I9" s="11" t="s">
        <v>41</v>
      </c>
      <c r="J9" s="12">
        <v>43887</v>
      </c>
      <c r="K9" s="12">
        <v>43950</v>
      </c>
      <c r="L9" s="29">
        <v>44019</v>
      </c>
      <c r="M9" s="12">
        <v>44082</v>
      </c>
      <c r="N9" s="11" t="s">
        <v>21</v>
      </c>
      <c r="O9" s="11" t="s">
        <v>21</v>
      </c>
      <c r="P9" s="11" t="s">
        <v>21</v>
      </c>
      <c r="Q9" s="11" t="s">
        <v>21</v>
      </c>
      <c r="R9" s="11"/>
    </row>
    <row r="10" spans="1:18" s="2" customFormat="1" ht="15" x14ac:dyDescent="0.2">
      <c r="A10" s="9" t="s">
        <v>80</v>
      </c>
      <c r="B10" s="10" t="s">
        <v>20</v>
      </c>
      <c r="C10" s="14" t="s">
        <v>16</v>
      </c>
      <c r="D10" s="14" t="s">
        <v>67</v>
      </c>
      <c r="E10" s="56"/>
      <c r="F10" s="14" t="s">
        <v>28</v>
      </c>
      <c r="G10" s="14" t="s">
        <v>83</v>
      </c>
      <c r="H10" s="40"/>
      <c r="I10" s="11" t="s">
        <v>41</v>
      </c>
      <c r="J10" s="12">
        <v>43979</v>
      </c>
      <c r="K10" s="12"/>
      <c r="L10" s="15"/>
      <c r="M10" s="11"/>
      <c r="N10" s="11"/>
      <c r="O10" s="11"/>
      <c r="P10" s="11"/>
      <c r="Q10" s="11"/>
      <c r="R10" s="11"/>
    </row>
    <row r="11" spans="1:18" s="2" customFormat="1" ht="30" x14ac:dyDescent="0.2">
      <c r="A11" s="9" t="s">
        <v>63</v>
      </c>
      <c r="B11" s="10" t="s">
        <v>20</v>
      </c>
      <c r="C11" s="14" t="s">
        <v>16</v>
      </c>
      <c r="D11" s="14" t="s">
        <v>46</v>
      </c>
      <c r="E11" s="57">
        <v>10</v>
      </c>
      <c r="F11" s="14" t="s">
        <v>28</v>
      </c>
      <c r="G11" s="16" t="s">
        <v>48</v>
      </c>
      <c r="H11" s="42">
        <v>1</v>
      </c>
      <c r="I11" s="11" t="s">
        <v>41</v>
      </c>
      <c r="J11" s="17" t="s">
        <v>49</v>
      </c>
      <c r="K11" s="12">
        <v>43935</v>
      </c>
      <c r="L11" s="29">
        <v>43998</v>
      </c>
      <c r="M11" s="12">
        <v>44069</v>
      </c>
      <c r="N11" s="11" t="s">
        <v>21</v>
      </c>
      <c r="O11" s="11" t="s">
        <v>21</v>
      </c>
      <c r="P11" s="11" t="s">
        <v>21</v>
      </c>
      <c r="Q11" s="11" t="s">
        <v>21</v>
      </c>
      <c r="R11" s="11"/>
    </row>
    <row r="12" spans="1:18" s="2" customFormat="1" x14ac:dyDescent="0.2">
      <c r="A12" s="9" t="s">
        <v>50</v>
      </c>
      <c r="B12" s="10" t="s">
        <v>20</v>
      </c>
      <c r="C12" s="14" t="s">
        <v>16</v>
      </c>
      <c r="D12" s="14" t="s">
        <v>43</v>
      </c>
      <c r="E12" s="57">
        <v>12</v>
      </c>
      <c r="F12" s="11" t="s">
        <v>28</v>
      </c>
      <c r="G12" s="11" t="s">
        <v>51</v>
      </c>
      <c r="H12" s="40">
        <v>3</v>
      </c>
      <c r="I12" s="11" t="s">
        <v>41</v>
      </c>
      <c r="J12" s="12">
        <v>43878</v>
      </c>
      <c r="K12" s="12">
        <v>43938</v>
      </c>
      <c r="L12" s="29">
        <v>44008</v>
      </c>
      <c r="M12" s="12">
        <v>44078</v>
      </c>
      <c r="N12" s="11" t="s">
        <v>21</v>
      </c>
      <c r="O12" s="11" t="s">
        <v>21</v>
      </c>
      <c r="P12" s="11" t="s">
        <v>21</v>
      </c>
      <c r="Q12" s="11" t="s">
        <v>21</v>
      </c>
      <c r="R12" s="11"/>
    </row>
    <row r="13" spans="1:18" s="2" customFormat="1" ht="15" x14ac:dyDescent="0.2">
      <c r="A13" s="9" t="s">
        <v>52</v>
      </c>
      <c r="B13" s="10" t="s">
        <v>20</v>
      </c>
      <c r="C13" s="14" t="s">
        <v>16</v>
      </c>
      <c r="D13" s="14" t="s">
        <v>53</v>
      </c>
      <c r="E13" s="57">
        <v>6</v>
      </c>
      <c r="F13" s="11" t="s">
        <v>28</v>
      </c>
      <c r="G13" s="11" t="s">
        <v>37</v>
      </c>
      <c r="H13" s="40">
        <v>3</v>
      </c>
      <c r="I13" s="11" t="s">
        <v>41</v>
      </c>
      <c r="J13" s="12">
        <v>43880</v>
      </c>
      <c r="K13" s="29">
        <v>43956</v>
      </c>
      <c r="L13" s="12">
        <v>44011</v>
      </c>
      <c r="M13" s="12">
        <v>44069</v>
      </c>
      <c r="N13" s="11" t="s">
        <v>21</v>
      </c>
      <c r="O13" s="11" t="s">
        <v>21</v>
      </c>
      <c r="P13" s="11" t="s">
        <v>21</v>
      </c>
      <c r="Q13" s="11" t="s">
        <v>21</v>
      </c>
      <c r="R13" s="11"/>
    </row>
    <row r="14" spans="1:18" ht="18" customHeight="1" x14ac:dyDescent="0.2">
      <c r="A14" s="9" t="s">
        <v>64</v>
      </c>
      <c r="B14" s="10" t="s">
        <v>20</v>
      </c>
      <c r="C14" s="14" t="s">
        <v>16</v>
      </c>
      <c r="D14" s="14" t="s">
        <v>31</v>
      </c>
      <c r="E14" s="57">
        <v>6</v>
      </c>
      <c r="F14" s="11" t="s">
        <v>28</v>
      </c>
      <c r="G14" s="11" t="s">
        <v>79</v>
      </c>
      <c r="H14" s="40">
        <v>1</v>
      </c>
      <c r="I14" s="11" t="s">
        <v>41</v>
      </c>
      <c r="J14" s="12">
        <v>44011</v>
      </c>
      <c r="K14" s="29" t="s">
        <v>20</v>
      </c>
      <c r="L14" s="29" t="s">
        <v>20</v>
      </c>
      <c r="M14" s="29" t="s">
        <v>20</v>
      </c>
      <c r="N14" s="29" t="s">
        <v>20</v>
      </c>
      <c r="O14" s="29" t="s">
        <v>20</v>
      </c>
      <c r="P14" s="29" t="s">
        <v>20</v>
      </c>
      <c r="Q14" s="29" t="s">
        <v>20</v>
      </c>
      <c r="R14" s="11"/>
    </row>
    <row r="15" spans="1:18" ht="19" customHeight="1" x14ac:dyDescent="0.2">
      <c r="A15" s="9" t="s">
        <v>66</v>
      </c>
      <c r="B15" s="10" t="s">
        <v>20</v>
      </c>
      <c r="C15" s="14" t="s">
        <v>16</v>
      </c>
      <c r="D15" s="14" t="s">
        <v>68</v>
      </c>
      <c r="E15" s="57">
        <v>13</v>
      </c>
      <c r="F15" s="11" t="s">
        <v>28</v>
      </c>
      <c r="G15" s="11" t="s">
        <v>88</v>
      </c>
      <c r="H15" s="40">
        <v>3</v>
      </c>
      <c r="I15" s="11" t="s">
        <v>41</v>
      </c>
      <c r="J15" s="12">
        <v>43997</v>
      </c>
      <c r="K15" s="29" t="s">
        <v>20</v>
      </c>
      <c r="L15" s="29" t="s">
        <v>20</v>
      </c>
      <c r="M15" s="29" t="s">
        <v>20</v>
      </c>
      <c r="N15" s="29" t="s">
        <v>20</v>
      </c>
      <c r="O15" s="29" t="s">
        <v>20</v>
      </c>
      <c r="P15" s="29" t="s">
        <v>20</v>
      </c>
      <c r="Q15" s="29" t="s">
        <v>20</v>
      </c>
      <c r="R15" s="11" t="s">
        <v>78</v>
      </c>
    </row>
    <row r="16" spans="1:18" ht="19" customHeight="1" x14ac:dyDescent="0.2">
      <c r="A16" s="9" t="s">
        <v>108</v>
      </c>
      <c r="B16" s="10" t="s">
        <v>20</v>
      </c>
      <c r="C16" s="14" t="s">
        <v>16</v>
      </c>
      <c r="D16" s="14" t="s">
        <v>109</v>
      </c>
      <c r="E16" s="57">
        <v>7</v>
      </c>
      <c r="F16" s="11" t="s">
        <v>28</v>
      </c>
      <c r="G16" s="11" t="s">
        <v>110</v>
      </c>
      <c r="H16" s="40">
        <v>2</v>
      </c>
      <c r="I16" s="11" t="s">
        <v>41</v>
      </c>
      <c r="J16" s="12">
        <v>44040</v>
      </c>
      <c r="K16" s="29"/>
      <c r="L16" s="29"/>
      <c r="M16" s="29"/>
      <c r="N16" s="29"/>
      <c r="O16" s="29"/>
      <c r="P16" s="29"/>
      <c r="Q16" s="29"/>
      <c r="R16" s="11"/>
    </row>
    <row r="17" spans="1:18" ht="17" customHeight="1" x14ac:dyDescent="0.2">
      <c r="A17" s="9" t="s">
        <v>54</v>
      </c>
      <c r="B17" s="10" t="s">
        <v>20</v>
      </c>
      <c r="C17" s="14" t="s">
        <v>16</v>
      </c>
      <c r="D17" s="18" t="s">
        <v>55</v>
      </c>
      <c r="E17" s="57">
        <v>9</v>
      </c>
      <c r="F17" s="11" t="s">
        <v>28</v>
      </c>
      <c r="G17" s="11" t="s">
        <v>56</v>
      </c>
      <c r="H17" s="40">
        <v>1</v>
      </c>
      <c r="I17" s="11" t="s">
        <v>41</v>
      </c>
      <c r="J17" s="12">
        <v>43789</v>
      </c>
      <c r="K17" s="12" t="s">
        <v>21</v>
      </c>
      <c r="L17" s="11" t="s">
        <v>21</v>
      </c>
      <c r="M17" s="29">
        <v>43991</v>
      </c>
      <c r="N17" s="11" t="s">
        <v>21</v>
      </c>
      <c r="O17" s="11" t="s">
        <v>21</v>
      </c>
      <c r="P17" s="11" t="s">
        <v>21</v>
      </c>
      <c r="Q17" s="11" t="s">
        <v>21</v>
      </c>
      <c r="R17" s="11"/>
    </row>
    <row r="18" spans="1:18" ht="15" x14ac:dyDescent="0.2">
      <c r="A18" s="9" t="s">
        <v>72</v>
      </c>
      <c r="B18" s="10" t="s">
        <v>20</v>
      </c>
      <c r="C18" s="30" t="s">
        <v>16</v>
      </c>
      <c r="D18" s="14" t="s">
        <v>73</v>
      </c>
      <c r="E18" s="57">
        <v>13</v>
      </c>
      <c r="F18" s="11" t="s">
        <v>18</v>
      </c>
      <c r="G18" s="31" t="s">
        <v>92</v>
      </c>
      <c r="H18" s="43"/>
      <c r="I18" s="11" t="s">
        <v>41</v>
      </c>
      <c r="J18" s="12">
        <v>43991</v>
      </c>
      <c r="K18" s="12" t="s">
        <v>74</v>
      </c>
      <c r="L18" s="12" t="s">
        <v>74</v>
      </c>
      <c r="M18" s="12" t="s">
        <v>74</v>
      </c>
      <c r="N18" s="12" t="s">
        <v>74</v>
      </c>
      <c r="O18" s="12" t="s">
        <v>74</v>
      </c>
      <c r="P18" s="12" t="s">
        <v>74</v>
      </c>
      <c r="Q18" s="12" t="s">
        <v>74</v>
      </c>
      <c r="R18" s="11" t="s">
        <v>77</v>
      </c>
    </row>
    <row r="19" spans="1:18" ht="15" x14ac:dyDescent="0.2">
      <c r="A19" s="19" t="s">
        <v>39</v>
      </c>
      <c r="B19" s="20" t="s">
        <v>61</v>
      </c>
      <c r="C19" s="20" t="s">
        <v>16</v>
      </c>
      <c r="D19" s="20" t="s">
        <v>31</v>
      </c>
      <c r="E19" s="60">
        <v>11</v>
      </c>
      <c r="F19" s="20" t="s">
        <v>28</v>
      </c>
      <c r="G19" s="20" t="s">
        <v>40</v>
      </c>
      <c r="H19" s="44"/>
      <c r="I19" s="21" t="s">
        <v>41</v>
      </c>
      <c r="J19" s="22">
        <v>43836</v>
      </c>
      <c r="K19" s="21" t="s">
        <v>21</v>
      </c>
      <c r="L19" s="21" t="s">
        <v>21</v>
      </c>
      <c r="M19" s="21" t="s">
        <v>21</v>
      </c>
      <c r="N19" s="21" t="s">
        <v>21</v>
      </c>
      <c r="O19" s="21" t="s">
        <v>21</v>
      </c>
      <c r="P19" s="21" t="s">
        <v>21</v>
      </c>
      <c r="Q19" s="21" t="s">
        <v>21</v>
      </c>
      <c r="R19" s="21"/>
    </row>
    <row r="20" spans="1:18" x14ac:dyDescent="0.2">
      <c r="A20" s="19" t="s">
        <v>42</v>
      </c>
      <c r="B20" s="20" t="s">
        <v>61</v>
      </c>
      <c r="C20" s="20" t="s">
        <v>16</v>
      </c>
      <c r="D20" s="20" t="s">
        <v>43</v>
      </c>
      <c r="E20" s="60">
        <v>8</v>
      </c>
      <c r="F20" s="20" t="s">
        <v>28</v>
      </c>
      <c r="G20" s="20" t="s">
        <v>44</v>
      </c>
      <c r="H20" s="44"/>
      <c r="I20" s="21" t="s">
        <v>41</v>
      </c>
      <c r="J20" s="22">
        <v>43868</v>
      </c>
      <c r="K20" s="21" t="s">
        <v>21</v>
      </c>
      <c r="L20" s="21" t="s">
        <v>21</v>
      </c>
      <c r="M20" s="21" t="s">
        <v>21</v>
      </c>
      <c r="N20" s="21" t="s">
        <v>21</v>
      </c>
      <c r="O20" s="21" t="s">
        <v>21</v>
      </c>
      <c r="P20" s="21" t="s">
        <v>21</v>
      </c>
      <c r="Q20" s="21" t="s">
        <v>21</v>
      </c>
      <c r="R20" s="21"/>
    </row>
    <row r="21" spans="1:18" ht="15" x14ac:dyDescent="0.2">
      <c r="A21" s="9" t="s">
        <v>65</v>
      </c>
      <c r="B21" s="10" t="s">
        <v>20</v>
      </c>
      <c r="C21" s="14" t="s">
        <v>16</v>
      </c>
      <c r="D21" s="14" t="s">
        <v>69</v>
      </c>
      <c r="E21" s="56">
        <v>13</v>
      </c>
      <c r="F21" s="11" t="s">
        <v>28</v>
      </c>
      <c r="G21" s="11" t="s">
        <v>29</v>
      </c>
      <c r="H21" s="40">
        <v>2</v>
      </c>
      <c r="I21" s="11" t="s">
        <v>41</v>
      </c>
      <c r="J21" s="63">
        <v>47328</v>
      </c>
      <c r="K21" s="29">
        <v>44090</v>
      </c>
      <c r="L21" s="29"/>
      <c r="M21" s="29"/>
      <c r="N21" s="29"/>
      <c r="O21" s="29"/>
      <c r="P21" s="29"/>
      <c r="Q21" s="29"/>
      <c r="R21" s="11"/>
    </row>
    <row r="22" spans="1:18" ht="15.75" thickBot="1" x14ac:dyDescent="0.25">
      <c r="A22" s="3"/>
      <c r="B22" s="3"/>
    </row>
    <row r="23" spans="1:18" ht="15.75" x14ac:dyDescent="0.2">
      <c r="A23" s="5" t="s">
        <v>57</v>
      </c>
      <c r="B23" s="3"/>
      <c r="D23" s="36" t="s">
        <v>81</v>
      </c>
      <c r="E23" s="46" t="s">
        <v>101</v>
      </c>
      <c r="F23" s="61">
        <f>SUM(E2:E21)/17</f>
        <v>10.764705882352942</v>
      </c>
      <c r="J23" t="s">
        <v>2</v>
      </c>
      <c r="K23" t="s">
        <v>101</v>
      </c>
    </row>
    <row r="24" spans="1:18" ht="15" x14ac:dyDescent="0.2">
      <c r="A24" s="6" t="s">
        <v>90</v>
      </c>
      <c r="B24" s="4"/>
      <c r="D24" s="32" t="s">
        <v>82</v>
      </c>
      <c r="E24" s="33">
        <f>COUNTIF(Table1[Diagnosis],"*arcinoma*")</f>
        <v>14</v>
      </c>
      <c r="F24">
        <f>(SUM(E2:E18)+E21)/15</f>
        <v>10.933333333333334</v>
      </c>
      <c r="J24" t="s">
        <v>53</v>
      </c>
      <c r="K24">
        <v>1</v>
      </c>
    </row>
    <row r="25" spans="1:18" ht="15.75" thickBot="1" x14ac:dyDescent="0.25">
      <c r="A25" s="7" t="s">
        <v>62</v>
      </c>
      <c r="D25" s="32" t="s">
        <v>76</v>
      </c>
      <c r="E25" s="33">
        <f>COUNTIF(Table1[Diagnosis],"*adenoma*")</f>
        <v>2</v>
      </c>
      <c r="J25" t="s">
        <v>31</v>
      </c>
      <c r="K25">
        <v>2</v>
      </c>
    </row>
    <row r="26" spans="1:18" ht="15" x14ac:dyDescent="0.2">
      <c r="D26" s="32" t="s">
        <v>92</v>
      </c>
      <c r="E26" s="33">
        <f>COUNTIF(Table1[Diagnosis],"*arcinosarcoma")</f>
        <v>1</v>
      </c>
      <c r="J26" t="s">
        <v>68</v>
      </c>
      <c r="K26">
        <v>1</v>
      </c>
    </row>
    <row r="27" spans="1:18" ht="15" x14ac:dyDescent="0.2">
      <c r="D27" s="32" t="s">
        <v>75</v>
      </c>
      <c r="E27" s="33">
        <f>COUNTIF(Table1[Diagnosis],"*steo*")</f>
        <v>1</v>
      </c>
      <c r="J27" t="s">
        <v>73</v>
      </c>
      <c r="K27">
        <v>1</v>
      </c>
    </row>
    <row r="28" spans="1:18" ht="15" x14ac:dyDescent="0.2">
      <c r="D28" s="32" t="s">
        <v>83</v>
      </c>
      <c r="E28" s="33">
        <f>COUNTIF(Table1[Diagnosis],"SCC")</f>
        <v>1</v>
      </c>
      <c r="J28" t="s">
        <v>69</v>
      </c>
      <c r="K28">
        <v>1</v>
      </c>
    </row>
    <row r="29" spans="1:18" x14ac:dyDescent="0.2">
      <c r="D29" s="32" t="s">
        <v>86</v>
      </c>
      <c r="E29" s="33">
        <v>3</v>
      </c>
      <c r="J29" t="s">
        <v>43</v>
      </c>
      <c r="K29">
        <v>2</v>
      </c>
    </row>
    <row r="30" spans="1:18" ht="15" x14ac:dyDescent="0.2">
      <c r="D30" s="32" t="s">
        <v>84</v>
      </c>
      <c r="E30" s="33">
        <f>COUNTIF(Table1[Diagnosis],"*pending*")+COUNTIF(Table1[Diagnosis],"?")</f>
        <v>0</v>
      </c>
      <c r="J30" t="s">
        <v>46</v>
      </c>
      <c r="K30">
        <v>2</v>
      </c>
    </row>
    <row r="31" spans="1:18" ht="15.75" thickBot="1" x14ac:dyDescent="0.25">
      <c r="D31" s="47" t="s">
        <v>85</v>
      </c>
      <c r="E31" s="48">
        <f>SUM(E24:E30)</f>
        <v>22</v>
      </c>
      <c r="J31" t="s">
        <v>107</v>
      </c>
      <c r="K31">
        <v>1</v>
      </c>
    </row>
    <row r="32" spans="1:18" ht="15.75" thickBot="1" x14ac:dyDescent="0.25">
      <c r="D32" s="1"/>
      <c r="E32" s="1"/>
      <c r="J32" t="s">
        <v>67</v>
      </c>
      <c r="K32">
        <v>1</v>
      </c>
    </row>
    <row r="33" spans="4:11" ht="15" x14ac:dyDescent="0.2">
      <c r="D33" s="36" t="s">
        <v>5</v>
      </c>
      <c r="E33" s="46" t="s">
        <v>101</v>
      </c>
      <c r="F33" s="49"/>
      <c r="J33" t="s">
        <v>85</v>
      </c>
      <c r="K33">
        <v>12</v>
      </c>
    </row>
    <row r="34" spans="4:11" ht="15" x14ac:dyDescent="0.2">
      <c r="D34" s="32" t="s">
        <v>76</v>
      </c>
      <c r="E34" s="33">
        <f>COUNTIFS(Table1[cfDNA],"yes",Table1[Diagnosis],"*adenoma*")</f>
        <v>2</v>
      </c>
      <c r="F34" s="62"/>
    </row>
    <row r="35" spans="4:11" ht="15" x14ac:dyDescent="0.2">
      <c r="D35" s="32" t="s">
        <v>92</v>
      </c>
      <c r="E35" s="33">
        <f>COUNTIF(Table1[Diagnosis],"*arcinosarcoma")</f>
        <v>1</v>
      </c>
      <c r="F35" s="50"/>
    </row>
    <row r="36" spans="4:11" ht="15" x14ac:dyDescent="0.2">
      <c r="D36" s="32" t="s">
        <v>82</v>
      </c>
      <c r="E36" s="33">
        <f>COUNTIFS(Table1[cfDNA],"yes",Table1[Diagnosis],"*arcinoma*")</f>
        <v>9</v>
      </c>
      <c r="F36" s="50"/>
    </row>
    <row r="37" spans="4:11" ht="15" x14ac:dyDescent="0.2">
      <c r="D37" s="32" t="s">
        <v>83</v>
      </c>
      <c r="E37" s="33">
        <f>COUNTIFS(Table1[cfDNA],"yes",Table1[Diagnosis],"SCC")</f>
        <v>1</v>
      </c>
      <c r="F37" s="50"/>
    </row>
    <row r="38" spans="4:11" ht="15" x14ac:dyDescent="0.2">
      <c r="D38" s="32" t="s">
        <v>84</v>
      </c>
      <c r="E38" s="33">
        <f>COUNTIFS(Table1[cfDNA],"yes",Table1[Diagnosis],"*ending")+COUNTIFS(Table1[cfDNA],"yes",Table1[Diagnosis],"?")</f>
        <v>0</v>
      </c>
      <c r="F38" s="51"/>
    </row>
    <row r="39" spans="4:11" ht="15.75" thickBot="1" x14ac:dyDescent="0.25">
      <c r="D39" s="47" t="s">
        <v>85</v>
      </c>
      <c r="E39" s="48">
        <f>SUM(E34:E38)</f>
        <v>13</v>
      </c>
      <c r="F39" s="52"/>
    </row>
    <row r="40" spans="4:11" ht="15.75" thickBot="1" x14ac:dyDescent="0.25">
      <c r="D40" s="1"/>
      <c r="E40" s="1"/>
    </row>
    <row r="41" spans="4:11" ht="15" x14ac:dyDescent="0.2">
      <c r="D41" s="37" t="s">
        <v>87</v>
      </c>
      <c r="E41" s="46" t="s">
        <v>101</v>
      </c>
    </row>
    <row r="42" spans="4:11" ht="15" x14ac:dyDescent="0.2">
      <c r="D42" s="32" t="s">
        <v>82</v>
      </c>
      <c r="E42" s="33">
        <f>COUNTIF(Table1[Diagnosis],"*arcinoma*")</f>
        <v>14</v>
      </c>
    </row>
    <row r="43" spans="4:11" x14ac:dyDescent="0.2">
      <c r="D43" s="32" t="s">
        <v>75</v>
      </c>
      <c r="E43" s="33">
        <f>COUNTIF(Table1[Diagnosis],"*steo*")</f>
        <v>1</v>
      </c>
    </row>
    <row r="44" spans="4:11" x14ac:dyDescent="0.2">
      <c r="D44" s="32" t="s">
        <v>92</v>
      </c>
      <c r="E44" s="33">
        <f>COUNTIF(Table1[Diagnosis],"*arcinosarcoma")</f>
        <v>1</v>
      </c>
    </row>
    <row r="45" spans="4:11" x14ac:dyDescent="0.2">
      <c r="D45" s="32" t="s">
        <v>76</v>
      </c>
      <c r="E45" s="33">
        <f>COUNTIF(Table1[Diagnosis],"*adenoma*")</f>
        <v>2</v>
      </c>
    </row>
    <row r="46" spans="4:11" x14ac:dyDescent="0.2">
      <c r="D46" s="32" t="s">
        <v>84</v>
      </c>
      <c r="E46" s="33">
        <f>COUNTIF(Table1[Diagnosis],"*pending*")+COUNTIF(Table1[Diagnosis],"?")</f>
        <v>0</v>
      </c>
    </row>
    <row r="47" spans="4:11" x14ac:dyDescent="0.2">
      <c r="D47" s="32" t="s">
        <v>86</v>
      </c>
      <c r="E47" s="33">
        <v>3</v>
      </c>
    </row>
    <row r="48" spans="4:11" x14ac:dyDescent="0.2">
      <c r="D48" s="32" t="s">
        <v>83</v>
      </c>
      <c r="E48" s="33">
        <f>COUNTIF(Table1[Diagnosis],"SCC")</f>
        <v>1</v>
      </c>
    </row>
    <row r="49" spans="4:6" ht="17" thickBot="1" x14ac:dyDescent="0.25">
      <c r="D49" s="47" t="s">
        <v>85</v>
      </c>
      <c r="E49" s="48">
        <f>SUM(E42:E48)</f>
        <v>22</v>
      </c>
    </row>
    <row r="50" spans="4:6" ht="17" thickBot="1" x14ac:dyDescent="0.25"/>
    <row r="51" spans="4:6" ht="17" thickBot="1" x14ac:dyDescent="0.25">
      <c r="D51" s="38" t="s">
        <v>91</v>
      </c>
      <c r="E51" s="39">
        <f>COUNTA(H:H)-1+3</f>
        <v>17</v>
      </c>
    </row>
    <row r="52" spans="4:6" ht="17" thickBot="1" x14ac:dyDescent="0.25"/>
    <row r="53" spans="4:6" x14ac:dyDescent="0.2">
      <c r="D53" s="36" t="s">
        <v>98</v>
      </c>
      <c r="E53" s="46" t="s">
        <v>101</v>
      </c>
      <c r="F53" s="45" t="s">
        <v>5</v>
      </c>
    </row>
    <row r="54" spans="4:6" x14ac:dyDescent="0.2">
      <c r="D54" s="32" t="s">
        <v>95</v>
      </c>
      <c r="E54" s="33">
        <f>COUNTIF(H:H,1)</f>
        <v>4</v>
      </c>
      <c r="F54" s="33">
        <f>COUNTIFS(H:H,1,I:I,"Yes")</f>
        <v>4</v>
      </c>
    </row>
    <row r="55" spans="4:6" x14ac:dyDescent="0.2">
      <c r="D55" s="32" t="s">
        <v>96</v>
      </c>
      <c r="E55" s="33">
        <f>COUNTIF(H:H,2)</f>
        <v>5</v>
      </c>
      <c r="F55" s="33">
        <f>COUNTIFS(H:H,2,I:I,"Yes")</f>
        <v>2</v>
      </c>
    </row>
    <row r="56" spans="4:6" ht="17" thickBot="1" x14ac:dyDescent="0.25">
      <c r="D56" s="34" t="s">
        <v>97</v>
      </c>
      <c r="E56" s="35">
        <f>COUNTIF(H:H,3)</f>
        <v>5</v>
      </c>
      <c r="F56" s="35">
        <f>COUNTIFS(H:H,3,I:I,"Yes")</f>
        <v>3</v>
      </c>
    </row>
  </sheetData>
  <sortState xmlns:xlrd2="http://schemas.microsoft.com/office/spreadsheetml/2017/richdata2" ref="J24:K31">
    <sortCondition ref="J24"/>
  </sortState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For Kerstin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Emilie Søborg Agger</dc:creator>
  <cp:lastModifiedBy>Sophie Emilie Søborg Agger</cp:lastModifiedBy>
  <cp:lastPrinted>2020-07-07T13:21:24Z</cp:lastPrinted>
  <dcterms:created xsi:type="dcterms:W3CDTF">2020-04-29T07:35:38Z</dcterms:created>
  <dcterms:modified xsi:type="dcterms:W3CDTF">2020-11-19T11:39:14Z</dcterms:modified>
</cp:coreProperties>
</file>