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Manuskripter/FCR artikel/"/>
    </mc:Choice>
  </mc:AlternateContent>
  <xr:revisionPtr revIDLastSave="0" documentId="13_ncr:1_{AC37215B-363E-8D46-A6EC-1E62A3EDCCF9}" xr6:coauthVersionLast="45" xr6:coauthVersionMax="45" xr10:uidLastSave="{00000000-0000-0000-0000-000000000000}"/>
  <bookViews>
    <workbookView xWindow="6080" yWindow="0" windowWidth="25540" windowHeight="16440" firstSheet="4" activeTab="5" xr2:uid="{54146E89-B228-B948-8F86-78AB4428F156}"/>
  </bookViews>
  <sheets>
    <sheet name="Consequence" sheetId="17" r:id="rId1"/>
    <sheet name="Panther" sheetId="19" r:id="rId2"/>
    <sheet name="CMML" sheetId="11" r:id="rId3"/>
    <sheet name="HS" sheetId="13" r:id="rId4"/>
    <sheet name="Hedan" sheetId="20" r:id="rId5"/>
    <sheet name="Top20germline" sheetId="12" r:id="rId6"/>
    <sheet name="Top20cancer" sheetId="14" r:id="rId7"/>
    <sheet name="RD" sheetId="16" r:id="rId8"/>
    <sheet name="PL" sheetId="15" r:id="rId9"/>
    <sheet name="Gene lists" sheetId="8" r:id="rId10"/>
    <sheet name="SNPs for array" sheetId="21" r:id="rId11"/>
    <sheet name="cnv" sheetId="9" r:id="rId12"/>
    <sheet name="Liftover PL_genes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8" l="1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F7" i="17" l="1"/>
  <c r="G7" i="17" s="1"/>
  <c r="B33" i="17"/>
  <c r="G4" i="17" s="1"/>
  <c r="C30" i="17" l="1"/>
  <c r="C26" i="17"/>
  <c r="C22" i="17"/>
  <c r="C18" i="17"/>
  <c r="C14" i="17"/>
  <c r="C10" i="17"/>
  <c r="C6" i="17"/>
  <c r="C2" i="17"/>
  <c r="G5" i="17"/>
  <c r="C29" i="17"/>
  <c r="C25" i="17"/>
  <c r="C21" i="17"/>
  <c r="C17" i="17"/>
  <c r="C13" i="17"/>
  <c r="C9" i="17"/>
  <c r="C5" i="17"/>
  <c r="G2" i="17"/>
  <c r="G6" i="17"/>
  <c r="C32" i="17"/>
  <c r="C28" i="17"/>
  <c r="C24" i="17"/>
  <c r="C20" i="17"/>
  <c r="C16" i="17"/>
  <c r="C12" i="17"/>
  <c r="C8" i="17"/>
  <c r="C4" i="17"/>
  <c r="G3" i="17"/>
  <c r="C31" i="17"/>
  <c r="C27" i="17"/>
  <c r="C23" i="17"/>
  <c r="C19" i="17"/>
  <c r="C15" i="17"/>
  <c r="C11" i="17"/>
  <c r="C7" i="17"/>
  <c r="C3" i="17"/>
  <c r="V20" i="12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T3" i="14"/>
  <c r="T4" i="14"/>
  <c r="T5" i="14"/>
  <c r="T6" i="14"/>
  <c r="T7" i="14"/>
  <c r="T8" i="14"/>
  <c r="T9" i="14"/>
  <c r="T10" i="14"/>
  <c r="T11" i="14"/>
  <c r="T12" i="14"/>
  <c r="G25" i="13"/>
  <c r="C33" i="17" l="1"/>
  <c r="V14" i="15"/>
  <c r="V12" i="14"/>
  <c r="V26" i="16"/>
  <c r="V17" i="16"/>
  <c r="T50" i="16"/>
  <c r="A22" i="11" l="1"/>
  <c r="A13" i="14"/>
  <c r="A50" i="14"/>
  <c r="A24" i="13" l="1"/>
  <c r="A19" i="15" l="1"/>
</calcChain>
</file>

<file path=xl/sharedStrings.xml><?xml version="1.0" encoding="utf-8"?>
<sst xmlns="http://schemas.openxmlformats.org/spreadsheetml/2006/main" count="3011" uniqueCount="1106">
  <si>
    <t>Consequence</t>
  </si>
  <si>
    <t>external_gene_name</t>
  </si>
  <si>
    <t>Gene</t>
  </si>
  <si>
    <t>Location</t>
  </si>
  <si>
    <t>FST</t>
  </si>
  <si>
    <t>Z_FST</t>
  </si>
  <si>
    <t>MAF_A</t>
  </si>
  <si>
    <t>MAF_U</t>
  </si>
  <si>
    <t>Codons</t>
  </si>
  <si>
    <t>Extra</t>
  </si>
  <si>
    <t>missense_variant</t>
  </si>
  <si>
    <t>Gat/Cat</t>
  </si>
  <si>
    <t>IMPACT=MODERATE;STRAND=-1;SIFT=tolerated(0.1)</t>
  </si>
  <si>
    <t>IMPACT=MODERATE;STRAND=-1;SIFT=tolerated_low_confidence(1)</t>
  </si>
  <si>
    <t>IMPACT=MODERATE;STRAND=-1;SIFT=tolerated(1)</t>
  </si>
  <si>
    <t>IMPACT=MODERATE;STRAND=1;SIFT=deleterious(0)</t>
  </si>
  <si>
    <t>AKAP9</t>
  </si>
  <si>
    <t>ENSCAFG00000001935</t>
  </si>
  <si>
    <t>chr14:17635749</t>
  </si>
  <si>
    <t>cAa/cCa</t>
  </si>
  <si>
    <t>IMPACT=MODERATE;STRAND=1;SIFT=deleterious_low_confidence(0)</t>
  </si>
  <si>
    <t>Aaa/Gaa</t>
  </si>
  <si>
    <t>tCt/tTt</t>
  </si>
  <si>
    <t>IMPACT=MODERATE;STRAND=-1;SIFT=deleterious(0.04)</t>
  </si>
  <si>
    <t>IMPACT=MODERATE;STRAND=1;SIFT=tolerated(1)</t>
  </si>
  <si>
    <t>IMPACT=MODERATE;STRAND=-1;SIFT=deleterious(0.02)</t>
  </si>
  <si>
    <t>IMPACT=MODERATE;STRAND=-1;SIFT=deleterious(0.01)</t>
  </si>
  <si>
    <t>IMPACT=MODERATE;STRAND=-1;SIFT=deleterious(0)</t>
  </si>
  <si>
    <t>-</t>
  </si>
  <si>
    <t>T</t>
  </si>
  <si>
    <t>A</t>
  </si>
  <si>
    <t>C</t>
  </si>
  <si>
    <t>G</t>
  </si>
  <si>
    <t>Aca/Gca</t>
  </si>
  <si>
    <t>NF1</t>
  </si>
  <si>
    <t>ENSCAFG00000018592</t>
  </si>
  <si>
    <t>chr9:41486232</t>
  </si>
  <si>
    <t>cGa/cAa</t>
  </si>
  <si>
    <t>SLIT3</t>
  </si>
  <si>
    <t>ENSCAFG00000017027</t>
  </si>
  <si>
    <t>Ttc/Ctc</t>
  </si>
  <si>
    <t>missense_variant,splice_region_variant</t>
  </si>
  <si>
    <t>ENSCAFG00000018150</t>
  </si>
  <si>
    <t>NOTCH2</t>
  </si>
  <si>
    <t>ENSCAFG00000010476</t>
  </si>
  <si>
    <t>ENSCAFG00000012580</t>
  </si>
  <si>
    <t>RD</t>
  </si>
  <si>
    <t>A1</t>
  </si>
  <si>
    <t>JAK2</t>
  </si>
  <si>
    <t>ENSCAFG00000002102</t>
  </si>
  <si>
    <t>chr1:93423884</t>
  </si>
  <si>
    <t>cCt/cGt</t>
  </si>
  <si>
    <t>IDH2</t>
  </si>
  <si>
    <t>CMML</t>
  </si>
  <si>
    <t>Gta/Ata</t>
  </si>
  <si>
    <t>IMPACT=MODERATE;STRAND=1</t>
  </si>
  <si>
    <t>SETBP1</t>
  </si>
  <si>
    <t>ENSCAFG00000017676</t>
  </si>
  <si>
    <t>chr7:46044418</t>
  </si>
  <si>
    <t>IMPACT=MODERATE;STRAND=-1;SIFT=tolerated(0.69)</t>
  </si>
  <si>
    <t>CSF3R</t>
  </si>
  <si>
    <t>ENSCAFG00000003376</t>
  </si>
  <si>
    <t>chr15:5828618</t>
  </si>
  <si>
    <t>PHYH</t>
  </si>
  <si>
    <t>ENSCAFG00000023441</t>
  </si>
  <si>
    <t>chr2:23191787</t>
  </si>
  <si>
    <t>Gct/Cct</t>
  </si>
  <si>
    <t>chr2:23214889</t>
  </si>
  <si>
    <t>gTg/gAg</t>
  </si>
  <si>
    <t>C6</t>
  </si>
  <si>
    <t>ENSCAFG00000018598</t>
  </si>
  <si>
    <t>chr4:68283166</t>
  </si>
  <si>
    <t>aCc/aAc</t>
  </si>
  <si>
    <t>chr4:68296926</t>
  </si>
  <si>
    <t>Ata/Tta</t>
  </si>
  <si>
    <t>IMPACT=MODERATE;STRAND=1;SIFT=tolerated(0.14)</t>
  </si>
  <si>
    <t>chr4:68298582</t>
  </si>
  <si>
    <t>Tgg/Cgg</t>
  </si>
  <si>
    <t>IMPACT=MODERATE;STRAND=1;SIFT=tolerated(0.45)</t>
  </si>
  <si>
    <t>VCAM1</t>
  </si>
  <si>
    <t>ENSCAFG00000020004</t>
  </si>
  <si>
    <t>chr6:49348887</t>
  </si>
  <si>
    <t>Gtc/Atc</t>
  </si>
  <si>
    <t>IMPACT=MODERATE;STRAND=-1;SIFT=tolerated(0.99)</t>
  </si>
  <si>
    <t>SPIC</t>
  </si>
  <si>
    <t>ENSCAFG00000007012</t>
  </si>
  <si>
    <t>chr15:40452490</t>
  </si>
  <si>
    <t>GENE</t>
  </si>
  <si>
    <t>CHR</t>
  </si>
  <si>
    <t>POS</t>
  </si>
  <si>
    <t>TO</t>
  </si>
  <si>
    <t>ASXL1</t>
  </si>
  <si>
    <t>CBL</t>
  </si>
  <si>
    <t>DNMT3A</t>
  </si>
  <si>
    <t>EZH2</t>
  </si>
  <si>
    <t>FLT3</t>
  </si>
  <si>
    <t>chr25</t>
  </si>
  <si>
    <t>chr3</t>
  </si>
  <si>
    <t>chr1</t>
  </si>
  <si>
    <t>KRAS</t>
  </si>
  <si>
    <t>chr27</t>
  </si>
  <si>
    <t>NPM1</t>
  </si>
  <si>
    <t>chr4</t>
  </si>
  <si>
    <t>NRAS</t>
  </si>
  <si>
    <t>PTPN11</t>
  </si>
  <si>
    <t>RUNX1</t>
  </si>
  <si>
    <t>chr31</t>
  </si>
  <si>
    <t>chr7</t>
  </si>
  <si>
    <t>SF3B1</t>
  </si>
  <si>
    <t>SRSF2</t>
  </si>
  <si>
    <t>TET2</t>
  </si>
  <si>
    <t>U2AF1</t>
  </si>
  <si>
    <t>ZRSR2</t>
  </si>
  <si>
    <t>HUMAN Gene</t>
  </si>
  <si>
    <t>Alt name</t>
  </si>
  <si>
    <t>BRAF</t>
  </si>
  <si>
    <t>ENSCAFG00000003907</t>
  </si>
  <si>
    <t>FAT1</t>
  </si>
  <si>
    <t>ENSCAFG00000007273</t>
  </si>
  <si>
    <t>KMT2C</t>
  </si>
  <si>
    <t>ENSCAFG00000004955</t>
  </si>
  <si>
    <t>FAT4</t>
  </si>
  <si>
    <t>ENSCAFG00000003962</t>
  </si>
  <si>
    <t>ARID1A</t>
  </si>
  <si>
    <t>ENSCAFG00000012314</t>
  </si>
  <si>
    <t>PTEN</t>
  </si>
  <si>
    <t>ENSCAFG00000015670</t>
  </si>
  <si>
    <t>KMT2D</t>
  </si>
  <si>
    <t>ENSCAFG00000008718</t>
  </si>
  <si>
    <t>ENSCAFG00000011428</t>
  </si>
  <si>
    <t>APC</t>
  </si>
  <si>
    <t>ENSCAFG00000007343</t>
  </si>
  <si>
    <t>PIK3CA</t>
  </si>
  <si>
    <t>ENSCAFG00000011212</t>
  </si>
  <si>
    <t>ATM</t>
  </si>
  <si>
    <t>ENSCAFG00000014454</t>
  </si>
  <si>
    <t>KMT2A</t>
  </si>
  <si>
    <t>ENSCAFG00000012691</t>
  </si>
  <si>
    <t>TP53</t>
  </si>
  <si>
    <t>ENSCAFG00000016714</t>
  </si>
  <si>
    <t>ZFHX3</t>
  </si>
  <si>
    <t>ENSCAFG00000020243</t>
  </si>
  <si>
    <t>GRIN2A</t>
  </si>
  <si>
    <t>ENSCAFG00000018970</t>
  </si>
  <si>
    <t>TRRAP</t>
  </si>
  <si>
    <t>ENSCAFG00000015242</t>
  </si>
  <si>
    <t>RNF213</t>
  </si>
  <si>
    <t>ENSCAFG00000005675</t>
  </si>
  <si>
    <t>ATRX</t>
  </si>
  <si>
    <t>ENSCAFG00000017252</t>
  </si>
  <si>
    <t>Top 20 cancer</t>
  </si>
  <si>
    <t>ALK</t>
  </si>
  <si>
    <t>ENSCAFG00000005297</t>
  </si>
  <si>
    <t>ATR</t>
  </si>
  <si>
    <t>ENSCAFG00000007863</t>
  </si>
  <si>
    <t>BRCA2</t>
  </si>
  <si>
    <t>ENSCAFG00000006383</t>
  </si>
  <si>
    <t>CDH1</t>
  </si>
  <si>
    <t>ENSCAFG00000020305</t>
  </si>
  <si>
    <t>CDKN2A</t>
  </si>
  <si>
    <t>ENSCAFG00000001675</t>
  </si>
  <si>
    <t>EGFR</t>
  </si>
  <si>
    <t>ENSCAFG00000003465</t>
  </si>
  <si>
    <t>ERBB4</t>
  </si>
  <si>
    <t>ENSCAFG00000023258</t>
  </si>
  <si>
    <t>KDR</t>
  </si>
  <si>
    <t>ENSCAFG00000002079</t>
  </si>
  <si>
    <t>PDGFRA</t>
  </si>
  <si>
    <t>ENSCAFG00000002057</t>
  </si>
  <si>
    <t>POLE</t>
  </si>
  <si>
    <t>ENSCAFG00000006215</t>
  </si>
  <si>
    <t>PTCH1</t>
  </si>
  <si>
    <t>ENSCAFG00000001246</t>
  </si>
  <si>
    <t>PTPN13</t>
  </si>
  <si>
    <t>ENSCAFG00000009427</t>
  </si>
  <si>
    <t>RB1</t>
  </si>
  <si>
    <t>ENSCAFG00000004436</t>
  </si>
  <si>
    <t>SMAD4</t>
  </si>
  <si>
    <t>ENSCAFG00000000164</t>
  </si>
  <si>
    <t>Top 20 germline</t>
  </si>
  <si>
    <t>ASPN</t>
  </si>
  <si>
    <t>CCL5</t>
  </si>
  <si>
    <t>CD9</t>
  </si>
  <si>
    <t>CDKN2B</t>
  </si>
  <si>
    <t>CLEC12A</t>
  </si>
  <si>
    <t>Col3A1</t>
  </si>
  <si>
    <t>chr36</t>
  </si>
  <si>
    <t>ENPEP</t>
  </si>
  <si>
    <t>GTSF1</t>
  </si>
  <si>
    <t>JCHAIN</t>
  </si>
  <si>
    <t>LUM</t>
  </si>
  <si>
    <t>PPBP</t>
  </si>
  <si>
    <t>S100A12</t>
  </si>
  <si>
    <t>S100A8</t>
  </si>
  <si>
    <t>THY1</t>
  </si>
  <si>
    <t>TKTL1</t>
  </si>
  <si>
    <t>HS genes</t>
  </si>
  <si>
    <t>QJ-1615-CFA010766</t>
  </si>
  <si>
    <t>QJ-1615-CFA010674</t>
  </si>
  <si>
    <t>QJ-1615-CFA009911</t>
  </si>
  <si>
    <t>QJ-1615-CFA009017</t>
  </si>
  <si>
    <t>QJ-1615-CFA008491</t>
  </si>
  <si>
    <t>QJ-1615-CFA008473</t>
  </si>
  <si>
    <t>QJ-1615-CFA008455</t>
  </si>
  <si>
    <t>QJ-1615-CFA008068</t>
  </si>
  <si>
    <t>QJ-1615-CFA007614</t>
  </si>
  <si>
    <t>QJ-1615-CFA009655</t>
  </si>
  <si>
    <t>QJ-1615-CFA006591</t>
  </si>
  <si>
    <t>QJ-1615-CFA009192</t>
  </si>
  <si>
    <t>QJ-1615-CFA008731</t>
  </si>
  <si>
    <t>QJ-1615-CFA008537</t>
  </si>
  <si>
    <t>QJ-1615-CFA008433</t>
  </si>
  <si>
    <t>QJ-1615-CFA008402</t>
  </si>
  <si>
    <t>QJ-1615-CFA008193</t>
  </si>
  <si>
    <t>weight</t>
  </si>
  <si>
    <t>probes</t>
  </si>
  <si>
    <t>depth</t>
  </si>
  <si>
    <t>cn</t>
  </si>
  <si>
    <t>log2</t>
  </si>
  <si>
    <t>gene</t>
  </si>
  <si>
    <t>end</t>
  </si>
  <si>
    <t>start</t>
  </si>
  <si>
    <t>chromosome</t>
  </si>
  <si>
    <t>:1</t>
  </si>
  <si>
    <t>chr31:11856947-11856947</t>
  </si>
  <si>
    <t>NRIP1</t>
  </si>
  <si>
    <t>chr7:29195981-29195981</t>
  </si>
  <si>
    <t>BLZF1</t>
  </si>
  <si>
    <t>chr7:29183351-29183351</t>
  </si>
  <si>
    <t>chr7:28889865-28889865</t>
  </si>
  <si>
    <t>SELE</t>
  </si>
  <si>
    <t>chr7:27702128-27702128</t>
  </si>
  <si>
    <t>FMO6P</t>
  </si>
  <si>
    <t>chr7:27638745-27638745</t>
  </si>
  <si>
    <t>FMO2</t>
  </si>
  <si>
    <t>chr7:25362661-25362661</t>
  </si>
  <si>
    <t>KLHL20</t>
  </si>
  <si>
    <t>chr7:25328145-25328145</t>
  </si>
  <si>
    <t>SERPINC1</t>
  </si>
  <si>
    <t>chr7:24042353-24042353</t>
  </si>
  <si>
    <t>TNR</t>
  </si>
  <si>
    <t>chr36:26580699-26580699</t>
  </si>
  <si>
    <t>BICF2G630757990</t>
  </si>
  <si>
    <t>chr36:26521228-26521228</t>
  </si>
  <si>
    <t>BICF2S22944651</t>
  </si>
  <si>
    <t>chr31:12158978-12158978</t>
  </si>
  <si>
    <t>BICF2S23135348</t>
  </si>
  <si>
    <t>chr27:43572717-43572717</t>
  </si>
  <si>
    <t>BICF2G630154851</t>
  </si>
  <si>
    <t>chr27:40454439-40454439</t>
  </si>
  <si>
    <t>BICF2G630153501</t>
  </si>
  <si>
    <t>chr25:46835127-46835127</t>
  </si>
  <si>
    <t>BICF2P1461096</t>
  </si>
  <si>
    <t>chr7:29743397-29743397</t>
  </si>
  <si>
    <t>BICF2G630555333</t>
  </si>
  <si>
    <t>chr7:25326437-25326437</t>
  </si>
  <si>
    <t>BICF2P1386712</t>
  </si>
  <si>
    <t>chr7:24131087-24131087</t>
  </si>
  <si>
    <t>BICF2S2457585</t>
  </si>
  <si>
    <t>chr7:22522055-22522055</t>
  </si>
  <si>
    <t>BICF2P205579</t>
  </si>
  <si>
    <t>chr7:21217973-21217973</t>
  </si>
  <si>
    <t>BICF2P424667</t>
  </si>
  <si>
    <t>chr7:20149232-20149232</t>
  </si>
  <si>
    <t>BICF2P1060266</t>
  </si>
  <si>
    <t>chr7:19193653-19193653</t>
  </si>
  <si>
    <t>BICF2P233561</t>
  </si>
  <si>
    <t>chr7:18103149-18103149</t>
  </si>
  <si>
    <t>BICF2S23030368</t>
  </si>
  <si>
    <t>chr7:17185672-17185672</t>
  </si>
  <si>
    <t>BICF2P1335550</t>
  </si>
  <si>
    <t>chr7:17148697-17148697</t>
  </si>
  <si>
    <t>BICF2P1333659</t>
  </si>
  <si>
    <t>chr7:16786042-16786042</t>
  </si>
  <si>
    <t>BICF2G630553889</t>
  </si>
  <si>
    <t>chr7:16111171-16111171</t>
  </si>
  <si>
    <t>BICF2P1448362</t>
  </si>
  <si>
    <t>chr7:16009039-16009039</t>
  </si>
  <si>
    <t>BICF2G630553500</t>
  </si>
  <si>
    <t>chr7:14689293-14689293</t>
  </si>
  <si>
    <t>BICF2S2293048</t>
  </si>
  <si>
    <t>chr4:13790420-13790420</t>
  </si>
  <si>
    <t>BICF2S23034244</t>
  </si>
  <si>
    <t>chr3:64230695-64230695</t>
  </si>
  <si>
    <t>BICF2P309055</t>
  </si>
  <si>
    <t>chr1:96820392-96820392</t>
  </si>
  <si>
    <t>BICF2S2314252</t>
  </si>
  <si>
    <t>chr36:26105038-26105038</t>
  </si>
  <si>
    <t>chr36:25066361-25066361</t>
  </si>
  <si>
    <t>chr36:24741013-24741013</t>
  </si>
  <si>
    <t>chr36:24728286-24728286</t>
  </si>
  <si>
    <t>chr31:14079585-14079585</t>
  </si>
  <si>
    <t>chr31:11333912-11333912</t>
  </si>
  <si>
    <t>chr23</t>
  </si>
  <si>
    <t>chr23:19643711-19643711</t>
  </si>
  <si>
    <t>chr23:19577506-19577506</t>
  </si>
  <si>
    <t>chr7:29195180-29195180</t>
  </si>
  <si>
    <t>chr7:29046463-29046463</t>
  </si>
  <si>
    <t>chr7:28892386-28892386</t>
  </si>
  <si>
    <t>chr7:28889008-28889008</t>
  </si>
  <si>
    <t>chr7:28268688-28268688</t>
  </si>
  <si>
    <t>chr7:27638766-27638766</t>
  </si>
  <si>
    <t>chr7:26561282-26561282</t>
  </si>
  <si>
    <t>chr7:26343031-26343031</t>
  </si>
  <si>
    <t>chr7:25325053-25325053</t>
  </si>
  <si>
    <t>chr7:24270840-24270840</t>
  </si>
  <si>
    <t>chr7:22566025-22566025</t>
  </si>
  <si>
    <t>chr7:21735889-21735889</t>
  </si>
  <si>
    <t>chr7:21705081-21705081</t>
  </si>
  <si>
    <t>chr7:20581823-20581823</t>
  </si>
  <si>
    <t>chr7:19456794-19456794</t>
  </si>
  <si>
    <t>chr7:19209694-19209694</t>
  </si>
  <si>
    <t>chr7:19208308-19208308</t>
  </si>
  <si>
    <t>chr7:19071668-19071668</t>
  </si>
  <si>
    <t>chr7:18443544-18443544</t>
  </si>
  <si>
    <t>chr7:17828208-17828208</t>
  </si>
  <si>
    <t>chr7:16905077-16905077</t>
  </si>
  <si>
    <t>chr7:16340641-16340641</t>
  </si>
  <si>
    <t>chr7:16243676-16243676</t>
  </si>
  <si>
    <t>chr7:14427023-14427023</t>
  </si>
  <si>
    <t>chr7:13034042-13034042</t>
  </si>
  <si>
    <t>chr7:12595707-12595707</t>
  </si>
  <si>
    <t>chr3:64346369-64346369</t>
  </si>
  <si>
    <t>CanFam3.1</t>
  </si>
  <si>
    <t>BIC</t>
  </si>
  <si>
    <t>Canfam2</t>
  </si>
  <si>
    <t>PL</t>
  </si>
  <si>
    <t>AGTR2</t>
  </si>
  <si>
    <t>ENSCAFG00000018264</t>
  </si>
  <si>
    <t>X</t>
  </si>
  <si>
    <t>BBS1-BBS11</t>
  </si>
  <si>
    <t>BMP4</t>
  </si>
  <si>
    <t>ENSCAFG00000014880</t>
  </si>
  <si>
    <t>BMP7</t>
  </si>
  <si>
    <t>ENSCAFG00000012011</t>
  </si>
  <si>
    <t>CHD7</t>
  </si>
  <si>
    <t>ENSCAFG00000007167</t>
  </si>
  <si>
    <t>CREBBP</t>
  </si>
  <si>
    <t>ENSCAFG00000019251</t>
  </si>
  <si>
    <t>Del.22q11</t>
  </si>
  <si>
    <t>DHCR7</t>
  </si>
  <si>
    <t>ENSCAFG00000010424</t>
  </si>
  <si>
    <t>DNArepair</t>
  </si>
  <si>
    <t>EMX2</t>
  </si>
  <si>
    <t>ENSCAFG00000011987</t>
  </si>
  <si>
    <t>EYA1</t>
  </si>
  <si>
    <t>ENSCAFG00000007894</t>
  </si>
  <si>
    <t>FGF8</t>
  </si>
  <si>
    <t>ENSCAFG00000009918</t>
  </si>
  <si>
    <t>FGFR1</t>
  </si>
  <si>
    <t>ENSCAFG00000005970</t>
  </si>
  <si>
    <t>FGFR2</t>
  </si>
  <si>
    <t>ENSCAFG00000012374</t>
  </si>
  <si>
    <t>FOXD1</t>
  </si>
  <si>
    <t>ENSG00000251493</t>
  </si>
  <si>
    <t>FRAS1</t>
  </si>
  <si>
    <t>ENSCAFG00000008752</t>
  </si>
  <si>
    <t>FREM2</t>
  </si>
  <si>
    <t>ENSCAFG00000006019</t>
  </si>
  <si>
    <t>GATA3</t>
  </si>
  <si>
    <t>ENSCAFG00000005019</t>
  </si>
  <si>
    <t>GDNF</t>
  </si>
  <si>
    <t>ENSCAFG00000029135</t>
  </si>
  <si>
    <t>GLI3</t>
  </si>
  <si>
    <t>ENSCAFG00000003535</t>
  </si>
  <si>
    <t>GPC3</t>
  </si>
  <si>
    <t>ENSCAFG00000018864</t>
  </si>
  <si>
    <t>HOXA11</t>
  </si>
  <si>
    <t>ENSCAFG00000002966</t>
  </si>
  <si>
    <t>HOXD11</t>
  </si>
  <si>
    <t>ENSCAFG00000013436</t>
  </si>
  <si>
    <t>JAG1</t>
  </si>
  <si>
    <t>ENSCAFG00000005627</t>
  </si>
  <si>
    <t>KALL1</t>
  </si>
  <si>
    <t>ENSCAFG00000011318</t>
  </si>
  <si>
    <t>LHX1</t>
  </si>
  <si>
    <t>ENSCAFG00000017853</t>
  </si>
  <si>
    <t>LIM1</t>
  </si>
  <si>
    <t>LMX1B</t>
  </si>
  <si>
    <t>ENSCAFG00000030076</t>
  </si>
  <si>
    <t>NIPBL</t>
  </si>
  <si>
    <t>ENSCAFG00000018695</t>
  </si>
  <si>
    <t>p57(KIP2)</t>
  </si>
  <si>
    <t>Ukendt</t>
  </si>
  <si>
    <t>PAX2</t>
  </si>
  <si>
    <t>ENSCAFG00000009709</t>
  </si>
  <si>
    <t>PBX1</t>
  </si>
  <si>
    <t>ENSCAFG00000013289</t>
  </si>
  <si>
    <t>PEX-family</t>
  </si>
  <si>
    <t>RARA</t>
  </si>
  <si>
    <t>ENSCAFG00000016060</t>
  </si>
  <si>
    <t>RARB2</t>
  </si>
  <si>
    <t>RET</t>
  </si>
  <si>
    <t>ENSCAFG00000007076</t>
  </si>
  <si>
    <t>SALL1</t>
  </si>
  <si>
    <t>ENSCAFG00000009755</t>
  </si>
  <si>
    <t>SALL4</t>
  </si>
  <si>
    <t>ENSCAFG00000011738</t>
  </si>
  <si>
    <t>SIX1</t>
  </si>
  <si>
    <t>ENSCAFG00000029797</t>
  </si>
  <si>
    <t>SIX2</t>
  </si>
  <si>
    <t>ENSCAFG00000002550</t>
  </si>
  <si>
    <t>SOX9</t>
  </si>
  <si>
    <t>ENSCAFG00000004374</t>
  </si>
  <si>
    <t>TBX3</t>
  </si>
  <si>
    <t>ENSCAFG00000009216</t>
  </si>
  <si>
    <t>TCF2</t>
  </si>
  <si>
    <t>WNT11</t>
  </si>
  <si>
    <t>ENSCAFG00000005291</t>
  </si>
  <si>
    <t>WNT4</t>
  </si>
  <si>
    <t>ENSCAFG00000014661</t>
  </si>
  <si>
    <t>WT1</t>
  </si>
  <si>
    <t>ENSCAFG00000007426</t>
  </si>
  <si>
    <t>Column1</t>
  </si>
  <si>
    <t>SNP</t>
  </si>
  <si>
    <t>NMISS</t>
  </si>
  <si>
    <t>#Uploaded_variation</t>
  </si>
  <si>
    <t>Allele</t>
  </si>
  <si>
    <t>chr1_93423884</t>
  </si>
  <si>
    <t>chr1_93423884_C/G</t>
  </si>
  <si>
    <t>chr9_41486232</t>
  </si>
  <si>
    <t>chr9_41486232_C/T</t>
  </si>
  <si>
    <t>Amino_acids</t>
  </si>
  <si>
    <t>P/R</t>
  </si>
  <si>
    <t>G/R</t>
  </si>
  <si>
    <t>R/Q</t>
  </si>
  <si>
    <t>IMPACT=MODERATE;STRAND=-1;SIFT=deleterious_low_confidence(0.01)</t>
  </si>
  <si>
    <t>r_MAF_A</t>
  </si>
  <si>
    <t>Deleterious mutations</t>
  </si>
  <si>
    <t>chr1_93354662</t>
  </si>
  <si>
    <t>ENSCAFG00000049408</t>
  </si>
  <si>
    <t>chr1:93354662</t>
  </si>
  <si>
    <t>chr1_93354662_G/A</t>
  </si>
  <si>
    <t>chr7_46044418</t>
  </si>
  <si>
    <t>chr7_46044418_T/C</t>
  </si>
  <si>
    <t>chr9_41523321</t>
  </si>
  <si>
    <t>ENSCAFG00000029405</t>
  </si>
  <si>
    <t>chr9:41523321</t>
  </si>
  <si>
    <t>chr9_41523321_A/G</t>
  </si>
  <si>
    <t>chr9_41523354</t>
  </si>
  <si>
    <t>chr9:41523354</t>
  </si>
  <si>
    <t>chr9_41523354_G/A</t>
  </si>
  <si>
    <t>chr9_41523435</t>
  </si>
  <si>
    <t>chr9:41523435</t>
  </si>
  <si>
    <t>chr9_41523435_G/A</t>
  </si>
  <si>
    <t>chr15_5828618</t>
  </si>
  <si>
    <t>chr15_5828618_G/A</t>
  </si>
  <si>
    <t>V/I</t>
  </si>
  <si>
    <t>R/H</t>
  </si>
  <si>
    <t>cGc/cAc</t>
  </si>
  <si>
    <t>T/A</t>
  </si>
  <si>
    <t>A/T</t>
  </si>
  <si>
    <t>Gct/Act</t>
  </si>
  <si>
    <t>IMPACT=MODERATE;STRAND=1;SIFT=tolerated(0.88)</t>
  </si>
  <si>
    <t>IMPACT=MODERATE;STRAND=1;SIFT=tolerated(0.47)</t>
  </si>
  <si>
    <t>Missense mutations</t>
  </si>
  <si>
    <t>intron_variant</t>
  </si>
  <si>
    <t>Deleteroius mutations</t>
  </si>
  <si>
    <t>S/F</t>
  </si>
  <si>
    <t>IMPACT=MODERATE;STRAND=1;SIFT=deleterious(0.03)</t>
  </si>
  <si>
    <t>Highest Z_FST</t>
  </si>
  <si>
    <t>chr16_44128488</t>
  </si>
  <si>
    <t>chr16:44128488</t>
  </si>
  <si>
    <t>chr16_44128488_A/C</t>
  </si>
  <si>
    <t>K/Q</t>
  </si>
  <si>
    <t>Aag/Cag</t>
  </si>
  <si>
    <t>chr16_44129379</t>
  </si>
  <si>
    <t>chr16:44129379</t>
  </si>
  <si>
    <t>chr16_44129379_G/A</t>
  </si>
  <si>
    <t>D/N</t>
  </si>
  <si>
    <t>Gac/Aac</t>
  </si>
  <si>
    <t>IMPACT=MODERATE;STRAND=1;SIFT=tolerated(0.23)</t>
  </si>
  <si>
    <t>chr16_44131494</t>
  </si>
  <si>
    <t>chr16:44131494</t>
  </si>
  <si>
    <t>chr16_44131494_T/C</t>
  </si>
  <si>
    <t>S/P</t>
  </si>
  <si>
    <t>Tca/Cca</t>
  </si>
  <si>
    <t>chr16_44209737</t>
  </si>
  <si>
    <t>chr16:44209737</t>
  </si>
  <si>
    <t>chr16_44209737_G/A</t>
  </si>
  <si>
    <t>IMPACT=MODERATE;STRAND=1;SIFT=tolerated(0.44)</t>
  </si>
  <si>
    <t>chr32_30580051</t>
  </si>
  <si>
    <t>ENSCAFG00000028484</t>
  </si>
  <si>
    <t>chr32:30580051</t>
  </si>
  <si>
    <t>D/H</t>
  </si>
  <si>
    <t>A/P</t>
  </si>
  <si>
    <t>V/E</t>
  </si>
  <si>
    <t>T/N</t>
  </si>
  <si>
    <t>I/L</t>
  </si>
  <si>
    <t>W/R</t>
  </si>
  <si>
    <t>chr15_40452490</t>
  </si>
  <si>
    <t>chr27_36040756</t>
  </si>
  <si>
    <t>ENSCAFG00000025113</t>
  </si>
  <si>
    <t>chr27:36040756</t>
  </si>
  <si>
    <t>A/S</t>
  </si>
  <si>
    <t>chr32_30553738</t>
  </si>
  <si>
    <t>ENSCAFG00000011580</t>
  </si>
  <si>
    <t>chr32:30553738</t>
  </si>
  <si>
    <t>cCg/cGg</t>
  </si>
  <si>
    <t>chr32_30580318</t>
  </si>
  <si>
    <t>chr32:30580318</t>
  </si>
  <si>
    <t>M/T</t>
  </si>
  <si>
    <t>chr32_30580328</t>
  </si>
  <si>
    <t>chr32:30580328</t>
  </si>
  <si>
    <t>K/E</t>
  </si>
  <si>
    <t>chr32_30580373</t>
  </si>
  <si>
    <t>chr32:30580373</t>
  </si>
  <si>
    <t>G/S</t>
  </si>
  <si>
    <t>Ggc/Agc</t>
  </si>
  <si>
    <t>IMPACT=MODERATE;STRAND=-1;SIFT=tolerated_low_confidence(0.61)</t>
  </si>
  <si>
    <t>chr32_30637314</t>
  </si>
  <si>
    <t>chr32:30637314</t>
  </si>
  <si>
    <t>chr36_30536485</t>
  </si>
  <si>
    <t>ENSCAFG00000014812</t>
  </si>
  <si>
    <t>chr36:30536485</t>
  </si>
  <si>
    <t>H/R</t>
  </si>
  <si>
    <t>cAc/cGc</t>
  </si>
  <si>
    <t>IMPACT=MODERATE;STRAND=1;SIFT=tolerated(0.21)</t>
  </si>
  <si>
    <t>chr32_30580051_C/G</t>
  </si>
  <si>
    <t>chr2_23191787</t>
  </si>
  <si>
    <t>chr2_23191787_G/C</t>
  </si>
  <si>
    <t>chr2_23214889</t>
  </si>
  <si>
    <t>chr2_23214889_T/A</t>
  </si>
  <si>
    <t>chr4_68283166</t>
  </si>
  <si>
    <t>chr4_68283166_C/A</t>
  </si>
  <si>
    <t>chr4_68296926</t>
  </si>
  <si>
    <t>chr4_68296926_A/T</t>
  </si>
  <si>
    <t>chr4_68298582</t>
  </si>
  <si>
    <t>chr4_68298582_T/C</t>
  </si>
  <si>
    <t>chr6_49348887</t>
  </si>
  <si>
    <t>chr6_49348887_C/T</t>
  </si>
  <si>
    <t>chr15_40452490_A/G</t>
  </si>
  <si>
    <t>chr27_36040756_C/A</t>
  </si>
  <si>
    <t>Gcc/Tcc</t>
  </si>
  <si>
    <t>IMPACT=MODERATE;STRAND=-1;SIFT=tolerated(0.84)</t>
  </si>
  <si>
    <t>chr32_30553738_C/G</t>
  </si>
  <si>
    <t>IMPACT=MODERATE;STRAND=1;SIFT=tolerated(0.48)</t>
  </si>
  <si>
    <t>chr32_30580318_A/G</t>
  </si>
  <si>
    <t>aTg/aCg</t>
  </si>
  <si>
    <t>IMPACT=MODERATE;STRAND=-1;SIFT=tolerated(0.21)</t>
  </si>
  <si>
    <t>chr32_30580328_T/C</t>
  </si>
  <si>
    <t>chr32_30580373_C/T</t>
  </si>
  <si>
    <t>chr32_30637314_G/A</t>
  </si>
  <si>
    <t>chr36_30536485_A/G</t>
  </si>
  <si>
    <t>COL3A1</t>
  </si>
  <si>
    <t>chr25_11626082</t>
  </si>
  <si>
    <t>ENSCAFG00000006716</t>
  </si>
  <si>
    <t>chr25:11626082</t>
  </si>
  <si>
    <t>chr25_11626082_C/T</t>
  </si>
  <si>
    <t>T/I</t>
  </si>
  <si>
    <t>aCa/aTa</t>
  </si>
  <si>
    <t>chr25_11651237</t>
  </si>
  <si>
    <t>chr25:11651237</t>
  </si>
  <si>
    <t>chr25_11651237_A/G</t>
  </si>
  <si>
    <t>chr24_21800386</t>
  </si>
  <si>
    <t>ENSCAFG00000007219</t>
  </si>
  <si>
    <t>chr24:21800386</t>
  </si>
  <si>
    <t>chr24_21800386_T/C</t>
  </si>
  <si>
    <t>F/L</t>
  </si>
  <si>
    <t>IMPACT=MODERATE;STRAND=1;SIFT=tolerated_low_confidence(1)</t>
  </si>
  <si>
    <t>chr32_26142757</t>
  </si>
  <si>
    <t>ENSCAFG00000010876</t>
  </si>
  <si>
    <t>chr32:26142757</t>
  </si>
  <si>
    <t>chr32_26142757_G/A</t>
  </si>
  <si>
    <t>Gcc/Acc</t>
  </si>
  <si>
    <t>IMPACT=MODERATE;STRAND=1;SIFT=tolerated(0.16)</t>
  </si>
  <si>
    <t>chr23_38210409</t>
  </si>
  <si>
    <t>chr23:38210409</t>
  </si>
  <si>
    <t>chr23_38210409_G/A</t>
  </si>
  <si>
    <t>chr32_10282315</t>
  </si>
  <si>
    <t>chr32:10282315</t>
  </si>
  <si>
    <t>chr32_10282315_A/C</t>
  </si>
  <si>
    <t>K/N</t>
  </si>
  <si>
    <t>aaA/aaC</t>
  </si>
  <si>
    <t>IMPACT=MODERATE;STRAND=1;SIFT=deleterious(0.05)</t>
  </si>
  <si>
    <t>N/S</t>
  </si>
  <si>
    <t>IMPACT=MODERATE;STRAND=-1;SIFT=tolerated(0.22)</t>
  </si>
  <si>
    <t>chr5_78456158</t>
  </si>
  <si>
    <t>chr5:78456158</t>
  </si>
  <si>
    <t>chr5_78456158_G/T</t>
  </si>
  <si>
    <t>A/D</t>
  </si>
  <si>
    <t>gCc/gAc</t>
  </si>
  <si>
    <t>chr5_78460955</t>
  </si>
  <si>
    <t>chr5:78460955</t>
  </si>
  <si>
    <t>chr5_78460955_C/G</t>
  </si>
  <si>
    <t>Q/H</t>
  </si>
  <si>
    <t>caG/caC</t>
  </si>
  <si>
    <t>chr5_78462016</t>
  </si>
  <si>
    <t>chr5:78462016</t>
  </si>
  <si>
    <t>chr5_78462016_G/C</t>
  </si>
  <si>
    <t>P/A</t>
  </si>
  <si>
    <t>Cca/Gca</t>
  </si>
  <si>
    <t>chr5_78462510</t>
  </si>
  <si>
    <t>chr5:78462510</t>
  </si>
  <si>
    <t>chr5_78462510_G/A</t>
  </si>
  <si>
    <t>S/L</t>
  </si>
  <si>
    <t>tCg/tTg</t>
  </si>
  <si>
    <t>chr9_1483262</t>
  </si>
  <si>
    <t>chr9:1483262</t>
  </si>
  <si>
    <t>chr9_1483262_A/G</t>
  </si>
  <si>
    <t>V/A</t>
  </si>
  <si>
    <t>gTc/gCc</t>
  </si>
  <si>
    <t>chr14_17635749</t>
  </si>
  <si>
    <t>chr14_17635749_A/C</t>
  </si>
  <si>
    <t>Q/P</t>
  </si>
  <si>
    <t>chr14_17665479</t>
  </si>
  <si>
    <t>chr14:17665479</t>
  </si>
  <si>
    <t>chr14_17665479_C/T</t>
  </si>
  <si>
    <t>A/V</t>
  </si>
  <si>
    <t>gCg/gTg</t>
  </si>
  <si>
    <t>chr16_16043173</t>
  </si>
  <si>
    <t>chr16:16043173</t>
  </si>
  <si>
    <t>chr16_16043173_G/A</t>
  </si>
  <si>
    <t>H/Y</t>
  </si>
  <si>
    <t>Cac/Tac</t>
  </si>
  <si>
    <t>IMPACT=MODERATE;STRAND=-1;SIFT=deleterious(0.03)</t>
  </si>
  <si>
    <t>chr19_15199183</t>
  </si>
  <si>
    <t>chr19:15199183</t>
  </si>
  <si>
    <t>chr19_15199183_T/C</t>
  </si>
  <si>
    <t>chr5_24226831</t>
  </si>
  <si>
    <t>chr5:24226831</t>
  </si>
  <si>
    <t>chr5_24226831_A/G</t>
  </si>
  <si>
    <t>IMPACT=MODERATE;STRAND=-1;SIFT=tolerated(0.58)</t>
  </si>
  <si>
    <t>chr5_24251038</t>
  </si>
  <si>
    <t>chr5:24251038</t>
  </si>
  <si>
    <t>chr5_24251038_T/A</t>
  </si>
  <si>
    <t>H/L</t>
  </si>
  <si>
    <t>cAt/cTt</t>
  </si>
  <si>
    <t>IMPACT=MODERATE;STRAND=-1;SIFT=tolerated(0.6)</t>
  </si>
  <si>
    <t>chr5_78455859</t>
  </si>
  <si>
    <t>chr5:78455859</t>
  </si>
  <si>
    <t>chr5_78455859_T/C</t>
  </si>
  <si>
    <t>IMPACT=MODERATE;STRAND=-1;SIFT=tolerated(0.17)</t>
  </si>
  <si>
    <t>chr5_78456312</t>
  </si>
  <si>
    <t>chr5:78456312</t>
  </si>
  <si>
    <t>chr5_78456312_T/C</t>
  </si>
  <si>
    <t>IMPACT=MODERATE;STRAND=-1;SIFT=tolerated(0.85)</t>
  </si>
  <si>
    <t>chr5_78456383</t>
  </si>
  <si>
    <t>chr5:78456383</t>
  </si>
  <si>
    <t>chr5_78456383_C/T</t>
  </si>
  <si>
    <t>R/K</t>
  </si>
  <si>
    <t>aGg/aAg</t>
  </si>
  <si>
    <t>chr5_78456495</t>
  </si>
  <si>
    <t>chr5:78456495</t>
  </si>
  <si>
    <t>chr5_78456495_C/G</t>
  </si>
  <si>
    <t>V/L</t>
  </si>
  <si>
    <t>Gtg/Ctg</t>
  </si>
  <si>
    <t>IMPACT=MODERATE;STRAND=-1;SIFT=tolerated_low_confidence(0.35)</t>
  </si>
  <si>
    <t>chr5_78461559</t>
  </si>
  <si>
    <t>chr5:78461559</t>
  </si>
  <si>
    <t>chr5_78461559_G/A</t>
  </si>
  <si>
    <t>IMPACT=MODERATE;STRAND=-1;SIFT=tolerated(0.06)</t>
  </si>
  <si>
    <t>chr5_78462465</t>
  </si>
  <si>
    <t>chr5:78462465</t>
  </si>
  <si>
    <t>chr5_78462465_G/A</t>
  </si>
  <si>
    <t>gCa/gTa</t>
  </si>
  <si>
    <t>chr5_78463175</t>
  </si>
  <si>
    <t>chr5:78463175</t>
  </si>
  <si>
    <t>chr5_78463175_A/C</t>
  </si>
  <si>
    <t>D/E</t>
  </si>
  <si>
    <t>gaT/gaG</t>
  </si>
  <si>
    <t>IMPACT=MODERATE;STRAND=-1;SIFT=tolerated(0.62)</t>
  </si>
  <si>
    <t>chr9_1447748</t>
  </si>
  <si>
    <t>chr9:1447748</t>
  </si>
  <si>
    <t>chr9_1447748_C/G</t>
  </si>
  <si>
    <t>Ggg/Cgg</t>
  </si>
  <si>
    <t>IMPACT=MODERATE;STRAND=-1;SIFT=tolerated(0.75)</t>
  </si>
  <si>
    <t>chr9_1454911</t>
  </si>
  <si>
    <t>chr9:1454911</t>
  </si>
  <si>
    <t>chr9_1454911_C/T</t>
  </si>
  <si>
    <t>E/K</t>
  </si>
  <si>
    <t>Gag/Aag</t>
  </si>
  <si>
    <t>chr9_1481960</t>
  </si>
  <si>
    <t>chr9:1481960</t>
  </si>
  <si>
    <t>chr9_1481960_C/T</t>
  </si>
  <si>
    <t>IMPACT=MODERATE;STRAND=-1;SIFT=tolerated(0.59)</t>
  </si>
  <si>
    <t>chr9_1482311</t>
  </si>
  <si>
    <t>chr9:1482311</t>
  </si>
  <si>
    <t>chr9_1482311_A/T</t>
  </si>
  <si>
    <t>chr9_1483341</t>
  </si>
  <si>
    <t>chr9:1483341</t>
  </si>
  <si>
    <t>chr9_1483341_C/A</t>
  </si>
  <si>
    <t>Gtg/Ttg</t>
  </si>
  <si>
    <t>chr14_17635676</t>
  </si>
  <si>
    <t>chr14:17635676</t>
  </si>
  <si>
    <t>chr14_17635676_A/G</t>
  </si>
  <si>
    <t>chr19_15233197</t>
  </si>
  <si>
    <t>chr19:15233197</t>
  </si>
  <si>
    <t>chr19_15233197_T/C</t>
  </si>
  <si>
    <t>aAc/aGc</t>
  </si>
  <si>
    <t>synonymous_variant</t>
  </si>
  <si>
    <t>downstream_gene_variant</t>
  </si>
  <si>
    <t>intron_variant,non_coding_transcript_variant</t>
  </si>
  <si>
    <t>chr18_50818239</t>
  </si>
  <si>
    <t>None found</t>
  </si>
  <si>
    <t>C(HET)</t>
  </si>
  <si>
    <t>C(MISSING)</t>
  </si>
  <si>
    <t>C(HOMA1)</t>
  </si>
  <si>
    <t>C(HOMA2</t>
  </si>
  <si>
    <t>A2Delet</t>
  </si>
  <si>
    <t>Rendys dog homA2</t>
  </si>
  <si>
    <t>intergenic_variant</t>
  </si>
  <si>
    <t>upstream_gene_variant</t>
  </si>
  <si>
    <t>splice_region_variant,intron_variant</t>
  </si>
  <si>
    <t>non_coding_transcript_exon_variant</t>
  </si>
  <si>
    <t>#</t>
  </si>
  <si>
    <t>IMPACT=MODERATE;STRAND=1;SIFT=tolerated(0.67)</t>
  </si>
  <si>
    <t>Gtt/Att</t>
  </si>
  <si>
    <t>cGt/cAt</t>
  </si>
  <si>
    <t>I/M</t>
  </si>
  <si>
    <t>S/N</t>
  </si>
  <si>
    <t>aGc/aAc</t>
  </si>
  <si>
    <t>IMPACT=MODERATE;STRAND=1;SIFT=tolerated(0.12)</t>
  </si>
  <si>
    <t>chr23_38159757</t>
  </si>
  <si>
    <t>chr23:38159757</t>
  </si>
  <si>
    <t>chr23_38159757_G/A</t>
  </si>
  <si>
    <t>P/S</t>
  </si>
  <si>
    <t>Cca/Tca</t>
  </si>
  <si>
    <t>chr23_38212984</t>
  </si>
  <si>
    <t>chr23:38212984</t>
  </si>
  <si>
    <t>chr23_38212984_T/C</t>
  </si>
  <si>
    <t>aAt/aGt</t>
  </si>
  <si>
    <t>IMPACT=MODERATE;STRAND=-1;SIFT=tolerated_low_confidence(0.87)</t>
  </si>
  <si>
    <t>chr23_38215387</t>
  </si>
  <si>
    <t>chr23:38215387</t>
  </si>
  <si>
    <t>chr23_38215387_C/T</t>
  </si>
  <si>
    <t>IMPACT=MODERATE;STRAND=-1;SIFT=tolerated_low_confidence(0.06)</t>
  </si>
  <si>
    <t>chr25_7773147</t>
  </si>
  <si>
    <t>chr25:7773147</t>
  </si>
  <si>
    <t>chr25_7773147_T/C</t>
  </si>
  <si>
    <t>K/R</t>
  </si>
  <si>
    <t>aAa/aGa</t>
  </si>
  <si>
    <t>IMPACT=MODERATE;STRAND=-1;SIFT=tolerated(0.07)</t>
  </si>
  <si>
    <t>T/P</t>
  </si>
  <si>
    <t>Act/Cct</t>
  </si>
  <si>
    <t>chr25_7777441</t>
  </si>
  <si>
    <t>chr25:7777441</t>
  </si>
  <si>
    <t>chr25_7777441_A/C</t>
  </si>
  <si>
    <t>C/W</t>
  </si>
  <si>
    <t>tgT/tgG</t>
  </si>
  <si>
    <t>chr25_7787056</t>
  </si>
  <si>
    <t>chr25:7787056</t>
  </si>
  <si>
    <t>chr25_7787056_T/C</t>
  </si>
  <si>
    <t>cAt/cGt</t>
  </si>
  <si>
    <t>IMPACT=MODERATE;STRAND=-1;SIFT=tolerated(0.27)</t>
  </si>
  <si>
    <t>I/T</t>
  </si>
  <si>
    <t>aTt/aCt</t>
  </si>
  <si>
    <t>chr26_465826</t>
  </si>
  <si>
    <t>chr26:465826</t>
  </si>
  <si>
    <t>chr26_465826_G/A</t>
  </si>
  <si>
    <t>chr26_466766</t>
  </si>
  <si>
    <t>chr26:466766</t>
  </si>
  <si>
    <t>chr26_466766_G/A</t>
  </si>
  <si>
    <t>chr26_472789</t>
  </si>
  <si>
    <t>chr26:472789</t>
  </si>
  <si>
    <t>chr26_472789_A/C</t>
  </si>
  <si>
    <t>chr32_10243988</t>
  </si>
  <si>
    <t>chr32:10243988</t>
  </si>
  <si>
    <t>chr32_10243988_A/G</t>
  </si>
  <si>
    <t>D/G</t>
  </si>
  <si>
    <t>gAc/gGc</t>
  </si>
  <si>
    <t>chr32_10250974</t>
  </si>
  <si>
    <t>chr32:10250974</t>
  </si>
  <si>
    <t>chr32_10250974_A/G</t>
  </si>
  <si>
    <t>atA/atG</t>
  </si>
  <si>
    <t>chr37_19741439</t>
  </si>
  <si>
    <t>chr37:19741439</t>
  </si>
  <si>
    <t>chr37_19741439_C/T</t>
  </si>
  <si>
    <t>cGg/cAg</t>
  </si>
  <si>
    <t>chr7_16340641</t>
  </si>
  <si>
    <t>ENSCAFG00000013227</t>
  </si>
  <si>
    <t>chr7:16340641</t>
  </si>
  <si>
    <t>chr7_16340641_T/C</t>
  </si>
  <si>
    <t>IMPACT=MODERATE;STRAND=-1;SIFT=tolerated(0.3)</t>
  </si>
  <si>
    <t>SHCBP1L</t>
  </si>
  <si>
    <t>chr7_16905077</t>
  </si>
  <si>
    <t>ENSCAFG00000013276</t>
  </si>
  <si>
    <t>chr7:16905077</t>
  </si>
  <si>
    <t>chr7_16905077_A/G</t>
  </si>
  <si>
    <t>IMPACT=MODERATE;STRAND=1;SIFT=tolerated_low_confidence(0.36)</t>
  </si>
  <si>
    <t>SMG7</t>
  </si>
  <si>
    <t>chr7_19071668</t>
  </si>
  <si>
    <t>ENSCAFG00000013655</t>
  </si>
  <si>
    <t>chr7:19071668</t>
  </si>
  <si>
    <t>chr7_19071668_A/G</t>
  </si>
  <si>
    <t>HMCN1</t>
  </si>
  <si>
    <t>chr7_19209694</t>
  </si>
  <si>
    <t>chr7:19209694</t>
  </si>
  <si>
    <t>chr7_19209694_G/A</t>
  </si>
  <si>
    <t>chr7_27638766</t>
  </si>
  <si>
    <t>ENSCAFG00000014986</t>
  </si>
  <si>
    <t>chr7:27638766</t>
  </si>
  <si>
    <t>chr7_27638766_G/T</t>
  </si>
  <si>
    <t>H/Q</t>
  </si>
  <si>
    <t>caC/caA</t>
  </si>
  <si>
    <t>chr7_28889008</t>
  </si>
  <si>
    <t>ENSCAFG00000015169</t>
  </si>
  <si>
    <t>chr7:28889008</t>
  </si>
  <si>
    <t>chr7_28889008_T/C</t>
  </si>
  <si>
    <t>chr7_28892386</t>
  </si>
  <si>
    <t>chr7:28892386</t>
  </si>
  <si>
    <t>chr7_28892386_T/A</t>
  </si>
  <si>
    <t>S/T</t>
  </si>
  <si>
    <t>Tcc/Acc</t>
  </si>
  <si>
    <t>chr7_29046463</t>
  </si>
  <si>
    <t>ENSCAFG00000015215</t>
  </si>
  <si>
    <t>chr7:29046463</t>
  </si>
  <si>
    <t>chr7_29046463_A/G</t>
  </si>
  <si>
    <t>IMPACT=MODERATE;STRAND=1;SIFT=tolerated(0.17)</t>
  </si>
  <si>
    <t>F5</t>
  </si>
  <si>
    <t>chr7_29195180</t>
  </si>
  <si>
    <t>ENSCAFG00000015247</t>
  </si>
  <si>
    <t>chr7:29195180</t>
  </si>
  <si>
    <t>chr7_29195180_G/A</t>
  </si>
  <si>
    <t>R/W</t>
  </si>
  <si>
    <t>Cgg/Tgg</t>
  </si>
  <si>
    <t>IMPACT=MODERATE;STRAND=-1;SIFT=tolerated(0.15)</t>
  </si>
  <si>
    <t>chr23_19643711</t>
  </si>
  <si>
    <t>ENSCAFG00000005741</t>
  </si>
  <si>
    <t>chr23:19643711</t>
  </si>
  <si>
    <t>chr23_19643711_G/A</t>
  </si>
  <si>
    <t>IMPACT=MODERATE;STRAND=1;SIFT=tolerated(0.38)</t>
  </si>
  <si>
    <t>THRB</t>
  </si>
  <si>
    <t>chr31_11333912</t>
  </si>
  <si>
    <t>ENSCAFG00000044662</t>
  </si>
  <si>
    <t>chr31:11333912</t>
  </si>
  <si>
    <t>chr31_11333912_G/A</t>
  </si>
  <si>
    <t>chr36_25066361</t>
  </si>
  <si>
    <t>ENSCAFG00000014233</t>
  </si>
  <si>
    <t>chr36:25066361</t>
  </si>
  <si>
    <t>chr36_25066361_A/T</t>
  </si>
  <si>
    <t>M/L</t>
  </si>
  <si>
    <t>Atg/Ttg</t>
  </si>
  <si>
    <t>IMPACT=MODERATE;STRAND=1;SIFT=tolerated(0.18)</t>
  </si>
  <si>
    <t>ITPRID2</t>
  </si>
  <si>
    <t>chr4_43092574</t>
  </si>
  <si>
    <t>chr4:43092574</t>
  </si>
  <si>
    <t>chr4_43092574_T/C</t>
  </si>
  <si>
    <t>chr9_37492651</t>
  </si>
  <si>
    <t>chr9:37492651</t>
  </si>
  <si>
    <t>chr9_37492651_T/A</t>
  </si>
  <si>
    <t>S/C</t>
  </si>
  <si>
    <t>Agt/Tgt</t>
  </si>
  <si>
    <t>HNF1B</t>
  </si>
  <si>
    <t>chr17_56909015</t>
  </si>
  <si>
    <t>chr17:56909015</t>
  </si>
  <si>
    <t>chr17_56909015_G/A</t>
  </si>
  <si>
    <t>aCt/aTt</t>
  </si>
  <si>
    <t>chr18:50818239</t>
  </si>
  <si>
    <t>chr18_50818239_T/C</t>
  </si>
  <si>
    <t>Act/Gct</t>
  </si>
  <si>
    <t>IMPACT=MODERATE;STRAND=-1;SIFT=deleterious_low_confidence(0)</t>
  </si>
  <si>
    <t>chr24_37941884</t>
  </si>
  <si>
    <t>chr24:37941884</t>
  </si>
  <si>
    <t>chr24_37941884_C/T</t>
  </si>
  <si>
    <t>Ggg/Agg</t>
  </si>
  <si>
    <t>chr24_37941904</t>
  </si>
  <si>
    <t>chr24:37941904</t>
  </si>
  <si>
    <t>chr24_37941904_A/C</t>
  </si>
  <si>
    <t>I/S</t>
  </si>
  <si>
    <t>aTc/aGc</t>
  </si>
  <si>
    <t>chr24_37941910</t>
  </si>
  <si>
    <t>chr24:37941910</t>
  </si>
  <si>
    <t>chr24_37941910_T/A</t>
  </si>
  <si>
    <t>N/I</t>
  </si>
  <si>
    <t>aAt/aTt</t>
  </si>
  <si>
    <t>chr24_37941914</t>
  </si>
  <si>
    <t>chr24:37941914</t>
  </si>
  <si>
    <t>chr24_37941914_T/A</t>
  </si>
  <si>
    <t>T/S</t>
  </si>
  <si>
    <t>Acc/Tcc</t>
  </si>
  <si>
    <t>chr24_37945662</t>
  </si>
  <si>
    <t>chr24:37945662</t>
  </si>
  <si>
    <t>chr24_37945662_T/G</t>
  </si>
  <si>
    <t>caA/caC</t>
  </si>
  <si>
    <t>chr24_37945684</t>
  </si>
  <si>
    <t>chr24:37945684</t>
  </si>
  <si>
    <t>chr24_37945684_A/C</t>
  </si>
  <si>
    <t>F/C</t>
  </si>
  <si>
    <t>tTc/tGc</t>
  </si>
  <si>
    <t>chr24_37945744</t>
  </si>
  <si>
    <t>chr24:37945744</t>
  </si>
  <si>
    <t>chr24_37945744_A/G</t>
  </si>
  <si>
    <t>L/P</t>
  </si>
  <si>
    <t>cTa/cCa</t>
  </si>
  <si>
    <t>chr24_37945751</t>
  </si>
  <si>
    <t>chr24:37945751</t>
  </si>
  <si>
    <t>chr24_37945751_G/C</t>
  </si>
  <si>
    <t>Cct/Gct</t>
  </si>
  <si>
    <t>chr25_2106841</t>
  </si>
  <si>
    <t>chr25:2106841</t>
  </si>
  <si>
    <t>chr25_2106841_G/A</t>
  </si>
  <si>
    <t>chr32_2598674</t>
  </si>
  <si>
    <t>ENSCAFG00000015533</t>
  </si>
  <si>
    <t>chr32:2598674</t>
  </si>
  <si>
    <t>chr32_2598674_T/G</t>
  </si>
  <si>
    <t>E/A</t>
  </si>
  <si>
    <t>gAa/gCa</t>
  </si>
  <si>
    <t>V/M</t>
  </si>
  <si>
    <t>Gtg/Atg</t>
  </si>
  <si>
    <t>chr38_18529651</t>
  </si>
  <si>
    <t>ENSCAFG00000047895</t>
  </si>
  <si>
    <t>chr38:18529651</t>
  </si>
  <si>
    <t>chr38_18529651_T/G</t>
  </si>
  <si>
    <t>L/V</t>
  </si>
  <si>
    <t>Tta/Gta</t>
  </si>
  <si>
    <t>chr38_18529832</t>
  </si>
  <si>
    <t>chr38:18529832</t>
  </si>
  <si>
    <t>chr38_18529832_G/A</t>
  </si>
  <si>
    <t>IMPACT=MODERATE;STRAND=1;SIFT=deleterious(0.02)</t>
  </si>
  <si>
    <t>chr38_18529861</t>
  </si>
  <si>
    <t>chr38:18529861</t>
  </si>
  <si>
    <t>chr38_18529861_G/A</t>
  </si>
  <si>
    <t>chr4_43026550</t>
  </si>
  <si>
    <t>chr4:43026550</t>
  </si>
  <si>
    <t>chr4_43026550_A/G</t>
  </si>
  <si>
    <t>S/G</t>
  </si>
  <si>
    <t>Agc/Ggc</t>
  </si>
  <si>
    <t>chr17_56863659</t>
  </si>
  <si>
    <t>chr17:56863659</t>
  </si>
  <si>
    <t>chr17_56863659_C/T</t>
  </si>
  <si>
    <t>aGt/aAt</t>
  </si>
  <si>
    <t>IMPACT=MODERATE;STRAND=-1;SIFT=tolerated(0.61)</t>
  </si>
  <si>
    <t>chr17_56895235</t>
  </si>
  <si>
    <t>chr17:56895235</t>
  </si>
  <si>
    <t>chr17_56895235_T/C</t>
  </si>
  <si>
    <t>aAg/aGg</t>
  </si>
  <si>
    <t>IMPACT=MODERATE;STRAND=-1;SIFT=tolerated(0.44)</t>
  </si>
  <si>
    <t>chr18_47267610</t>
  </si>
  <si>
    <t>chr18:47267610</t>
  </si>
  <si>
    <t>chr18_47267610_G/A</t>
  </si>
  <si>
    <t>IMPACT=MODERATE;STRAND=1;SIFT=tolerated(0.54)</t>
  </si>
  <si>
    <t>chr18_50819401</t>
  </si>
  <si>
    <t>chr18:50819401</t>
  </si>
  <si>
    <t>chr18_50819401_C/T</t>
  </si>
  <si>
    <t>IMPACT=MODERATE;STRAND=-1;SIFT=tolerated(0.5)</t>
  </si>
  <si>
    <t>chr18_8065831</t>
  </si>
  <si>
    <t>chr18:8065831</t>
  </si>
  <si>
    <t>chr18_8065831_A/G</t>
  </si>
  <si>
    <t>chr24_37941830</t>
  </si>
  <si>
    <t>chr24:37941830</t>
  </si>
  <si>
    <t>chr24_37941830_T/G</t>
  </si>
  <si>
    <t>chr24_37945699</t>
  </si>
  <si>
    <t>chr24:37945699</t>
  </si>
  <si>
    <t>chr24_37945699_C/T</t>
  </si>
  <si>
    <t>IMPACT=MODERATE;STRAND=-1;SIFT=tolerated(0.45)</t>
  </si>
  <si>
    <t>chr24_37945735</t>
  </si>
  <si>
    <t>chr24:37945735</t>
  </si>
  <si>
    <t>chr24_37945735_T/C</t>
  </si>
  <si>
    <t>Q/R</t>
  </si>
  <si>
    <t>cAg/cGg</t>
  </si>
  <si>
    <t>chr24_37945742</t>
  </si>
  <si>
    <t>chr24:37945742</t>
  </si>
  <si>
    <t>chr24_37945742_T/C</t>
  </si>
  <si>
    <t>Acg/Gcg</t>
  </si>
  <si>
    <t>chr25_2103426</t>
  </si>
  <si>
    <t>chr25:2103426</t>
  </si>
  <si>
    <t>chr25_2103426_A/C</t>
  </si>
  <si>
    <t>S/A</t>
  </si>
  <si>
    <t>Tcc/Gcc</t>
  </si>
  <si>
    <t>chr25_2103678</t>
  </si>
  <si>
    <t>chr25:2103678</t>
  </si>
  <si>
    <t>chr25_2103678_G/A</t>
  </si>
  <si>
    <t>chr25_2105515</t>
  </si>
  <si>
    <t>chr25:2105515</t>
  </si>
  <si>
    <t>chr25_2105515_A/G</t>
  </si>
  <si>
    <t>aTc/aCc</t>
  </si>
  <si>
    <t>chr25_2253914</t>
  </si>
  <si>
    <t>chr25:2253914</t>
  </si>
  <si>
    <t>chr25_2253914_T/C</t>
  </si>
  <si>
    <t>I/V</t>
  </si>
  <si>
    <t>Att/Gtt</t>
  </si>
  <si>
    <t>chr25_2259176</t>
  </si>
  <si>
    <t>chr25:2259176</t>
  </si>
  <si>
    <t>chr25_2259176_G/A</t>
  </si>
  <si>
    <t>gCc/gTc</t>
  </si>
  <si>
    <t>chr25_2261313</t>
  </si>
  <si>
    <t>chr25:2261313</t>
  </si>
  <si>
    <t>chr25_2261313_C/T</t>
  </si>
  <si>
    <t>chr25_2262047</t>
  </si>
  <si>
    <t>chr25:2262047</t>
  </si>
  <si>
    <t>chr25_2262047_T/A</t>
  </si>
  <si>
    <t>Q/L</t>
  </si>
  <si>
    <t>cAg/cTg</t>
  </si>
  <si>
    <t>chr32_2613800</t>
  </si>
  <si>
    <t>ENSCAFG00000008809</t>
  </si>
  <si>
    <t>chr32:2613800</t>
  </si>
  <si>
    <t>chr32_2613800_C/T</t>
  </si>
  <si>
    <t>chr32_2773123</t>
  </si>
  <si>
    <t>chr32:2773123</t>
  </si>
  <si>
    <t>chr32_2773123_T/A</t>
  </si>
  <si>
    <t>caT/caA</t>
  </si>
  <si>
    <t>chr32_2903074</t>
  </si>
  <si>
    <t>chr32:2903074</t>
  </si>
  <si>
    <t>chr32_2903074_A/T</t>
  </si>
  <si>
    <t>cAc/cTc</t>
  </si>
  <si>
    <t>chr32_2903097</t>
  </si>
  <si>
    <t>chr32:2903097</t>
  </si>
  <si>
    <t>chr32_2903097_T/C</t>
  </si>
  <si>
    <t>chr32_2923576</t>
  </si>
  <si>
    <t>chr32:2923576</t>
  </si>
  <si>
    <t>chr32_2923576_T/G</t>
  </si>
  <si>
    <t>atT/atG</t>
  </si>
  <si>
    <t>chr32_2989854</t>
  </si>
  <si>
    <t>chr32:2989854</t>
  </si>
  <si>
    <t>chr32_2989854_G/A</t>
  </si>
  <si>
    <t>chr38_18529448</t>
  </si>
  <si>
    <t>chr38:18529448</t>
  </si>
  <si>
    <t>chr38_18529448_A/G</t>
  </si>
  <si>
    <t>E/G</t>
  </si>
  <si>
    <t>gAa/gGa</t>
  </si>
  <si>
    <t>IMPACT=MODERATE;STRAND=1;SIFT=tolerated(0.06)</t>
  </si>
  <si>
    <t>IMPACT=MODERATE;STRAND=1;SIFT=tolerated(0.93)</t>
  </si>
  <si>
    <t>IMPACT=MODERATE;STRAND=1;SIFT=tolerated(0.42)</t>
  </si>
  <si>
    <t>IMPACT=MODERATE;STRAND=1;SIFT=tolerated(0.43)</t>
  </si>
  <si>
    <t>IMPACT=MODERATE;STRAND=1;SIFT=tolerated(0.05)</t>
  </si>
  <si>
    <t>IMPACT=MODERATE;STRAND=1;SIFT=tolerated(0.63)</t>
  </si>
  <si>
    <t>IMPACT=MODERATE;STRAND=1;SIFT=tolerated(0.39)</t>
  </si>
  <si>
    <t>IMPACT=MODERATE;STRAND=-1;SIFT=tolerated(0.08)</t>
  </si>
  <si>
    <t>IMPACT=MODERATE;STRAND=-1;SIFT=tolerated(0.83)</t>
  </si>
  <si>
    <t>IMPACT=MODERATE;STRAND=-1;SIFT=tolerated(0.73)</t>
  </si>
  <si>
    <t>IMPACT=MODERATE;STRAND=-1;SIFT=tolerated(0.13)</t>
  </si>
  <si>
    <t>IMPACT=MODERATE;STRAND=-1;SIFT=tolerated(0.23)</t>
  </si>
  <si>
    <t>IMPACT=MODERATE;STRAND=1;SIFT=tolerated(0.22)</t>
  </si>
  <si>
    <t>3_prime_UTR_variant</t>
  </si>
  <si>
    <t>5_prime_UTR_variant</t>
  </si>
  <si>
    <t>splice_region_variant,intron_variant,non_coding_transcript_variant</t>
  </si>
  <si>
    <t>splice_region_variant,synonymous_variant</t>
  </si>
  <si>
    <t>splice_region_variant,non_coding_transcript_exon_variant</t>
  </si>
  <si>
    <t>stop_gained</t>
  </si>
  <si>
    <t>splice_donor_variant,non_coding_transcript_variant</t>
  </si>
  <si>
    <t>splice_acceptor_variant,non_coding_transcript_variant</t>
  </si>
  <si>
    <t>splice_donor_variant</t>
  </si>
  <si>
    <t>start_lost</t>
  </si>
  <si>
    <t>splice_acceptor_variant</t>
  </si>
  <si>
    <t>stop_lost</t>
  </si>
  <si>
    <t>splice_region_variant,5_prime_UTR_variant</t>
  </si>
  <si>
    <t>stop_retained_variant</t>
  </si>
  <si>
    <t>splice_region_variant,3_prime_UTR_variant</t>
  </si>
  <si>
    <t>coding_sequence_variant</t>
  </si>
  <si>
    <t>non_coding_transcript_variant</t>
  </si>
  <si>
    <t>stop_gained,splice_region_variant</t>
  </si>
  <si>
    <t>mature_miRNA_variant</t>
  </si>
  <si>
    <t>stop_lost,splice_region_variant</t>
  </si>
  <si>
    <t>splice_acceptor_variant,non_coding_transcript_exon_variant</t>
  </si>
  <si>
    <t>%</t>
  </si>
  <si>
    <t>Total</t>
  </si>
  <si>
    <t>Intergenic variant</t>
  </si>
  <si>
    <t>Intron variant</t>
  </si>
  <si>
    <t>Upstream gene variant</t>
  </si>
  <si>
    <t>Downstream gene variant</t>
  </si>
  <si>
    <t>Consequences</t>
  </si>
  <si>
    <t>Intron variant, Non-coding transcript variant</t>
  </si>
  <si>
    <t>Non-coding transcript exon variant</t>
  </si>
  <si>
    <t>Correction:</t>
  </si>
  <si>
    <t>FDR</t>
  </si>
  <si>
    <t>Analysis Type:</t>
  </si>
  <si>
    <t>PANTHER Overrepresentation Test (Released 20200728)</t>
  </si>
  <si>
    <t>Annotation Version and Release Date:</t>
  </si>
  <si>
    <t>PANTHER version 15.0 Released 2020-02-14</t>
  </si>
  <si>
    <t>Analyzed List:</t>
  </si>
  <si>
    <t>Reference List:</t>
  </si>
  <si>
    <t>Test Type:</t>
  </si>
  <si>
    <t>PANTHER Pathways</t>
  </si>
  <si>
    <t>upload_1 (expected)</t>
  </si>
  <si>
    <t>upload_1 (over/under)</t>
  </si>
  <si>
    <t>upload_1 (fold Enrichment)</t>
  </si>
  <si>
    <t>upload_1 (raw P-value)</t>
  </si>
  <si>
    <t>upload_1 (FDR)</t>
  </si>
  <si>
    <t>Histamine H1 receptor mediated signaling pathway (P04385)</t>
  </si>
  <si>
    <t>+</t>
  </si>
  <si>
    <t>5HT2 type receptor mediated signaling pathway (P04374)</t>
  </si>
  <si>
    <t>Oxytocin receptor mediated signaling pathway (P04391)</t>
  </si>
  <si>
    <t>Thyrotropin-releasing hormone receptor signaling pathway (P04394)</t>
  </si>
  <si>
    <t>upload_1 (Mus musculus)</t>
  </si>
  <si>
    <t>Mus musculus (all genes in database)</t>
  </si>
  <si>
    <t>BINOMIAL</t>
  </si>
  <si>
    <t>Mus musculus - REFLIST (22265)</t>
  </si>
  <si>
    <t>upload_1 (133)</t>
  </si>
  <si>
    <t>upload_1 (Canis lupus familiaris)</t>
  </si>
  <si>
    <t>Canis lupus familiaris (all genes in database)</t>
  </si>
  <si>
    <t>Canis lupus familiaris - REFLIST (19942)</t>
  </si>
  <si>
    <t>upload_1 (139)</t>
  </si>
  <si>
    <t>Table 2</t>
  </si>
  <si>
    <t>subset(fcr_all,CHR==11&amp;POS==40298068|POS==40831903|POS==41161441|POS==41176819|POS==41196587|POS==41217026|POS==42570967)</t>
  </si>
  <si>
    <t>RAF1</t>
  </si>
  <si>
    <t>BACH2</t>
  </si>
  <si>
    <t>DOK1</t>
  </si>
  <si>
    <t>DOK3</t>
  </si>
  <si>
    <t>DOK2</t>
  </si>
  <si>
    <t>CYP1B1</t>
  </si>
  <si>
    <t>MYC</t>
  </si>
  <si>
    <t>PCF11</t>
  </si>
  <si>
    <t>DENND2C</t>
  </si>
  <si>
    <t>SERPINF2</t>
  </si>
  <si>
    <t>NCOA2</t>
  </si>
  <si>
    <t>DCTN4</t>
  </si>
  <si>
    <t>KIF2C</t>
  </si>
  <si>
    <t>BASP1</t>
  </si>
  <si>
    <t>Control</t>
  </si>
  <si>
    <t>Column2</t>
  </si>
  <si>
    <t>CDK5RAP2</t>
  </si>
  <si>
    <t>List</t>
  </si>
  <si>
    <t>T20g</t>
  </si>
  <si>
    <t>T20c</t>
  </si>
  <si>
    <t>CMML+JMML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</si>
</sst>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Monaco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Monaco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/>
    <xf numFmtId="1" fontId="5" fillId="0" borderId="0" xfId="1" applyNumberFormat="1" applyFont="1"/>
    <xf numFmtId="1" fontId="5" fillId="0" borderId="0" xfId="0" applyNumberFormat="1" applyFont="1"/>
    <xf numFmtId="0" fontId="0" fillId="0" borderId="0" xfId="0" applyFont="1"/>
    <xf numFmtId="0" fontId="6" fillId="0" borderId="0" xfId="0" applyFont="1"/>
    <xf numFmtId="0" fontId="7" fillId="4" borderId="0" xfId="0" applyFont="1" applyFill="1"/>
    <xf numFmtId="1" fontId="7" fillId="4" borderId="0" xfId="0" applyNumberFormat="1" applyFont="1" applyFill="1"/>
    <xf numFmtId="0" fontId="8" fillId="0" borderId="0" xfId="0" applyFont="1"/>
    <xf numFmtId="0" fontId="7" fillId="3" borderId="0" xfId="0" applyFont="1" applyFill="1" applyBorder="1"/>
    <xf numFmtId="1" fontId="7" fillId="3" borderId="0" xfId="0" applyNumberFormat="1" applyFont="1" applyFill="1" applyBorder="1"/>
    <xf numFmtId="0" fontId="7" fillId="5" borderId="0" xfId="0" applyFont="1" applyFill="1"/>
    <xf numFmtId="1" fontId="7" fillId="5" borderId="0" xfId="0" applyNumberFormat="1" applyFont="1" applyFill="1"/>
    <xf numFmtId="0" fontId="7" fillId="6" borderId="0" xfId="0" applyFont="1" applyFill="1" applyBorder="1"/>
    <xf numFmtId="1" fontId="7" fillId="6" borderId="0" xfId="0" applyNumberFormat="1" applyFont="1" applyFill="1" applyBorder="1"/>
    <xf numFmtId="0" fontId="7" fillId="6" borderId="0" xfId="0" applyFont="1" applyFill="1"/>
    <xf numFmtId="1" fontId="7" fillId="6" borderId="0" xfId="0" applyNumberFormat="1" applyFont="1" applyFill="1"/>
    <xf numFmtId="0" fontId="7" fillId="7" borderId="0" xfId="0" applyFont="1" applyFill="1"/>
    <xf numFmtId="1" fontId="7" fillId="7" borderId="0" xfId="0" applyNumberFormat="1" applyFont="1" applyFill="1"/>
    <xf numFmtId="0" fontId="7" fillId="0" borderId="0" xfId="0" applyFont="1"/>
    <xf numFmtId="0" fontId="9" fillId="0" borderId="0" xfId="0" applyFont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4" xfId="0" applyFont="1" applyFill="1" applyBorder="1"/>
    <xf numFmtId="0" fontId="4" fillId="0" borderId="0" xfId="0" applyFont="1"/>
    <xf numFmtId="1" fontId="4" fillId="0" borderId="0" xfId="1" applyNumberFormat="1" applyFont="1"/>
    <xf numFmtId="1" fontId="1" fillId="2" borderId="0" xfId="1" applyNumberFormat="1" applyFont="1" applyFill="1" applyBorder="1"/>
    <xf numFmtId="1" fontId="1" fillId="2" borderId="4" xfId="1" applyNumberFormat="1" applyFont="1" applyFill="1" applyBorder="1"/>
    <xf numFmtId="0" fontId="0" fillId="8" borderId="0" xfId="0" applyFill="1"/>
    <xf numFmtId="0" fontId="0" fillId="8" borderId="2" xfId="0" applyFont="1" applyFill="1" applyBorder="1"/>
    <xf numFmtId="0" fontId="0" fillId="0" borderId="0" xfId="0" applyAlignment="1"/>
    <xf numFmtId="0" fontId="10" fillId="0" borderId="0" xfId="0" applyFont="1"/>
    <xf numFmtId="0" fontId="1" fillId="2" borderId="1" xfId="0" applyFont="1" applyFill="1" applyBorder="1"/>
    <xf numFmtId="0" fontId="0" fillId="0" borderId="6" xfId="0" applyFont="1" applyBorder="1"/>
    <xf numFmtId="0" fontId="1" fillId="2" borderId="6" xfId="0" applyFont="1" applyFill="1" applyBorder="1"/>
    <xf numFmtId="9" fontId="0" fillId="0" borderId="0" xfId="2" applyFont="1"/>
    <xf numFmtId="9" fontId="1" fillId="2" borderId="2" xfId="2" applyNumberFormat="1" applyFont="1" applyFill="1" applyBorder="1"/>
    <xf numFmtId="9" fontId="0" fillId="0" borderId="2" xfId="2" applyNumberFormat="1" applyFont="1" applyBorder="1"/>
    <xf numFmtId="9" fontId="2" fillId="0" borderId="0" xfId="0" applyNumberFormat="1" applyFont="1"/>
    <xf numFmtId="0" fontId="2" fillId="0" borderId="0" xfId="0" applyNumberFormat="1" applyFont="1"/>
    <xf numFmtId="14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11" fillId="0" borderId="6" xfId="0" applyFont="1" applyBorder="1"/>
    <xf numFmtId="0" fontId="11" fillId="0" borderId="7" xfId="0" applyFont="1" applyBorder="1"/>
    <xf numFmtId="0" fontId="12" fillId="0" borderId="6" xfId="0" applyFont="1" applyBorder="1"/>
    <xf numFmtId="0" fontId="12" fillId="0" borderId="7" xfId="0" applyFont="1" applyBorder="1"/>
    <xf numFmtId="0" fontId="0" fillId="0" borderId="8" xfId="0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colors>
    <mruColors>
      <color rgb="FFF0E7E7"/>
      <color rgb="FFE0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37D4CB-B822-874F-80F1-6C7D0601AC9D}" name="Table8" displayName="Table8" ref="A1:C33" totalsRowCount="1">
  <autoFilter ref="A1:C32" xr:uid="{9603AFB7-E4B3-0449-ACF8-21ED74EBBB87}"/>
  <tableColumns count="3">
    <tableColumn id="1" xr3:uid="{B6A56884-C042-884A-9795-3BF6ACB44B26}" name="Consequences" totalsRowLabel="Total"/>
    <tableColumn id="2" xr3:uid="{E823AD5A-F261-C24D-8B5C-DB657370B650}" name="#" totalsRowFunction="sum"/>
    <tableColumn id="3" xr3:uid="{2E2B94A4-E810-584C-87BC-3C8F43A7BB2F}" name="%" totalsRowFunction="count" dataDxfId="47" totalsRowDxfId="46">
      <calculatedColumnFormula>Table8[[#This Row],['#]]/Table8[[#Totals],['#]]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9C33E5F-FE02-D845-93F9-F3732305C3A1}" name="Table25" displayName="Table25" ref="A15:S49" totalsRowCount="1">
  <autoFilter ref="A15:S48" xr:uid="{1A343F5C-4892-014E-AEBD-1ECE15AA6EF9}"/>
  <tableColumns count="19">
    <tableColumn id="1" xr3:uid="{4746DB3F-9104-6847-B825-EEECC1A196A0}" name="CHR"/>
    <tableColumn id="2" xr3:uid="{142DA615-CE30-8C46-8D5D-8B1C9A596D83}" name="SNP"/>
    <tableColumn id="3" xr3:uid="{46B2DDF3-7700-3F47-B09F-AF320F2E9D02}" name="Gene"/>
    <tableColumn id="4" xr3:uid="{6B22E839-7670-C740-9F9C-083972977F14}" name="Location"/>
    <tableColumn id="5" xr3:uid="{51A4783B-93D3-FA42-BF49-836C8E414C83}" name="POS"/>
    <tableColumn id="6" xr3:uid="{D6F25F8A-467D-E04E-87DE-600CA0F5E83C}" name="NMISS"/>
    <tableColumn id="7" xr3:uid="{B54557D0-5CF0-234B-8946-7B2BB9D1FD32}" name="FST"/>
    <tableColumn id="8" xr3:uid="{4BB12CB3-F9CE-3C4E-97C1-20FE2715FCFA}" name="Z_FST"/>
    <tableColumn id="9" xr3:uid="{3897CCFF-9770-EB47-9AF1-2FDE4AE1017D}" name="#Uploaded_variation"/>
    <tableColumn id="10" xr3:uid="{59B54547-0D7D-5A44-A717-DB6C4914B52A}" name="Allele"/>
    <tableColumn id="11" xr3:uid="{E0C3EC6B-C2E4-524E-A50C-C7D6999CBA39}" name="Consequence"/>
    <tableColumn id="12" xr3:uid="{1150572C-CCA6-0043-B00B-2F7A2B32D056}" name="Amino_acids"/>
    <tableColumn id="13" xr3:uid="{3CA6F1E2-4923-154F-A98E-DE306AE87CC8}" name="Codons"/>
    <tableColumn id="14" xr3:uid="{2BDEB65E-EC01-9842-9C7D-2C222604497B}" name="Extra"/>
    <tableColumn id="15" xr3:uid="{44AD0CC1-4325-2945-9706-F04692931BCD}" name="external_gene_name"/>
    <tableColumn id="16" xr3:uid="{D7D69FBF-3016-1746-8F70-E3C57CC4468B}" name="A1"/>
    <tableColumn id="17" xr3:uid="{CE99E881-38A9-7B43-A779-95E303E50640}" name="MAF_A"/>
    <tableColumn id="18" xr3:uid="{8EE18033-CAD1-F847-9987-B7784E9B508A}" name="MAF_U"/>
    <tableColumn id="19" xr3:uid="{599F7EE6-6273-F444-91B1-B5E00E7EB94A}" name="r_MAF_A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EA64DDE-3890-904B-8EB1-15A6ADE2B5BC}" name="Table29" displayName="Table29" ref="A67:S77" totalsRowShown="0">
  <autoFilter ref="A67:S77" xr:uid="{661FD882-73DB-CE4F-92D2-C730A0785A5E}"/>
  <tableColumns count="19">
    <tableColumn id="1" xr3:uid="{C9D52A2F-5B73-3248-9FBC-92BA7FD0A693}" name="CHR"/>
    <tableColumn id="2" xr3:uid="{9C650193-2E14-6E48-8821-A2F488D441F4}" name="SNP"/>
    <tableColumn id="3" xr3:uid="{0B097542-DA5F-AF47-B1D3-8E2B52C91087}" name="Gene"/>
    <tableColumn id="4" xr3:uid="{D7A539E1-7C89-2249-8548-CE42C06F6011}" name="Location"/>
    <tableColumn id="5" xr3:uid="{80C5311F-CE44-C046-A511-2DAB453FE286}" name="POS"/>
    <tableColumn id="6" xr3:uid="{5167411A-78E2-6A47-B3A8-D9B95EBA2A45}" name="NMISS"/>
    <tableColumn id="7" xr3:uid="{A90A6B77-B8F7-CA44-B46D-0E127E4F8893}" name="FST"/>
    <tableColumn id="8" xr3:uid="{BC22F60E-34AD-E14E-8848-9F2B612A89A9}" name="Z_FST"/>
    <tableColumn id="9" xr3:uid="{DCBF67A9-E1CE-4E43-A04D-AF4A9CCB889A}" name="#Uploaded_variation"/>
    <tableColumn id="10" xr3:uid="{D8FBA224-2D41-8546-9CD1-6A4DB62332EC}" name="Allele"/>
    <tableColumn id="11" xr3:uid="{D7E264B0-50F6-9C47-A979-6DAD9235FBA5}" name="Consequence"/>
    <tableColumn id="12" xr3:uid="{4D5CBC87-44C1-9941-9BD4-BC3ED6683737}" name="Amino_acids"/>
    <tableColumn id="13" xr3:uid="{D4635C14-26B4-644B-92D4-86875F2860E0}" name="Codons"/>
    <tableColumn id="14" xr3:uid="{C0902D47-90F2-4C47-B417-20510BB64160}" name="Extra"/>
    <tableColumn id="15" xr3:uid="{A6CBD797-0933-1445-B41E-67DBAD8CCCB1}" name="external_gene_name"/>
    <tableColumn id="16" xr3:uid="{248A302E-48ED-404A-9A59-82B3CEC0F712}" name="A1"/>
    <tableColumn id="17" xr3:uid="{303459A3-FA5A-F544-B097-EB50EC232EC4}" name="MAF_A"/>
    <tableColumn id="18" xr3:uid="{E6B5BB1F-DA69-0C4A-BC97-E23CF5F1B825}" name="MAF_U"/>
    <tableColumn id="19" xr3:uid="{98819E10-CE5C-D140-A341-C7179834E489}" name="r_MAF_A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AD5EC6A-91D3-1E45-B220-1B90B565D6E3}" name="Table30" displayName="Table30" ref="A22:T65" totalsRowShown="0">
  <autoFilter ref="A22:T65" xr:uid="{873FC174-3BAC-114D-9F35-0F5F1373A989}"/>
  <sortState xmlns:xlrd2="http://schemas.microsoft.com/office/spreadsheetml/2017/richdata2" ref="A23:S65">
    <sortCondition ref="O22:O65"/>
  </sortState>
  <tableColumns count="20">
    <tableColumn id="1" xr3:uid="{89204B01-0A4C-934A-9548-94642ADFA901}" name="CHR"/>
    <tableColumn id="2" xr3:uid="{A4816B6C-80F4-064C-B7A6-470A0989AEAD}" name="SNP"/>
    <tableColumn id="3" xr3:uid="{62AA2796-8816-2247-A429-88A1DA64ACC5}" name="Gene"/>
    <tableColumn id="4" xr3:uid="{637E7917-8B9C-704B-86B9-BC39E6B526D1}" name="Location"/>
    <tableColumn id="5" xr3:uid="{64C350F3-61F0-964C-8013-44BC4202DFE7}" name="POS"/>
    <tableColumn id="6" xr3:uid="{578C79C3-203F-FF40-B078-CD86C7DAA87D}" name="NMISS"/>
    <tableColumn id="7" xr3:uid="{646E52F2-7AC7-C347-92FE-CD93F6C0A7C0}" name="FST"/>
    <tableColumn id="8" xr3:uid="{39C76ECE-A1AE-6E40-A390-E90B8F462F56}" name="Z_FST"/>
    <tableColumn id="9" xr3:uid="{364CF3BC-FFB4-8744-9826-1530C3ECEFDD}" name="#Uploaded_variation"/>
    <tableColumn id="10" xr3:uid="{B6830A6B-4F3B-DB41-863D-4F9DB0F86628}" name="Allele"/>
    <tableColumn id="11" xr3:uid="{8C21D4EC-2900-3249-8876-DFCBB7ADA0C9}" name="Consequence"/>
    <tableColumn id="12" xr3:uid="{14187D81-8CA3-9649-BB3E-CF4AFF5A1FF3}" name="Amino_acids"/>
    <tableColumn id="13" xr3:uid="{A4320E10-BB4B-BE47-894A-8882459CCCDC}" name="Codons"/>
    <tableColumn id="14" xr3:uid="{77F7DA1D-0D8E-0B47-B3FB-AE9F35247B23}" name="Extra"/>
    <tableColumn id="15" xr3:uid="{B862FBCF-5D63-634D-AF51-C28414E783A2}" name="external_gene_name"/>
    <tableColumn id="16" xr3:uid="{8C44F7E2-5BD7-C747-82AD-73F66FB0A26B}" name="A1"/>
    <tableColumn id="17" xr3:uid="{16422A84-748F-FC4C-8521-6858468F1C19}" name="MAF_A"/>
    <tableColumn id="18" xr3:uid="{702AB79E-4FD7-1D41-AD39-D0F79D12E785}" name="MAF_U"/>
    <tableColumn id="19" xr3:uid="{15ADB169-1C57-A449-9B1F-68619C816B93}" name="r_MAF_A"/>
    <tableColumn id="20" xr3:uid="{B42CF9F0-1A4F-9942-BDD9-B19231F46AAA}" name="Column1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54FF30-FCA0-DD40-BE4E-9C3E003966B5}" name="Table31" displayName="Table31" ref="A2:S19" totalsRowShown="0">
  <autoFilter ref="A2:S19" xr:uid="{0DC4B0D6-375A-0B4E-8CC2-0E291B9DD098}"/>
  <tableColumns count="19">
    <tableColumn id="1" xr3:uid="{D3D690D7-EDFC-4443-9975-78452EA21317}" name="CHR"/>
    <tableColumn id="2" xr3:uid="{83FE154F-A4DE-AC44-A4DF-4EC072A6AACE}" name="SNP"/>
    <tableColumn id="3" xr3:uid="{3F43D6B9-7F34-2347-8D56-C678A1CA66E5}" name="Gene"/>
    <tableColumn id="4" xr3:uid="{34E72897-1889-3F47-8C86-CB1F6881BE1F}" name="Location"/>
    <tableColumn id="5" xr3:uid="{91CA37D4-176E-D54F-9FB6-25E3828644E6}" name="POS"/>
    <tableColumn id="6" xr3:uid="{76B60145-96DD-8843-8CF7-A2F6111B6C8D}" name="NMISS"/>
    <tableColumn id="7" xr3:uid="{D5C5E774-9F6E-3044-A6F2-170EDE32AB75}" name="FST"/>
    <tableColumn id="8" xr3:uid="{D75703B4-B07A-BC41-8E4C-006EDEE7775C}" name="Z_FST"/>
    <tableColumn id="9" xr3:uid="{212AF78C-0D01-EF44-B5C7-9997EF2DB752}" name="#Uploaded_variation"/>
    <tableColumn id="10" xr3:uid="{6B51127D-1EF1-6740-A1E9-B75529B35908}" name="Allele"/>
    <tableColumn id="11" xr3:uid="{C0441A29-FCBC-4A4A-8CEC-B180F6B95925}" name="Consequence"/>
    <tableColumn id="12" xr3:uid="{D165A835-BDF5-2147-88BC-07972D3DDC1E}" name="Amino_acids"/>
    <tableColumn id="13" xr3:uid="{B7834CEE-98AC-3649-93AF-B47A123F755D}" name="Codons"/>
    <tableColumn id="14" xr3:uid="{AE5C48B6-6E60-8649-9D5B-7B93B0F60BEE}" name="Extra"/>
    <tableColumn id="15" xr3:uid="{FE70193C-481D-D84C-A4EE-A29118A04BE8}" name="external_gene_name"/>
    <tableColumn id="16" xr3:uid="{A0D5D2A9-BE1F-914E-9334-CAA053F707EF}" name="A1"/>
    <tableColumn id="17" xr3:uid="{AE8083B6-A613-8D46-B280-B041C691FB7D}" name="MAF_A"/>
    <tableColumn id="18" xr3:uid="{3F20DCAD-5920-044C-AD87-6EE90AE1040B}" name="MAF_U"/>
    <tableColumn id="19" xr3:uid="{0675CDDB-6B59-8B4C-B0F9-4743B1CF16C1}" name="r_MAF_A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362890E-40F0-B64F-B1C6-FDFA1A82892D}" name="Table27" displayName="Table27" ref="A21:S31" totalsRowShown="0">
  <autoFilter ref="A21:S31" xr:uid="{61887615-3AC9-2046-A066-C29847E4A643}"/>
  <tableColumns count="19">
    <tableColumn id="1" xr3:uid="{B353EF10-120B-1B42-B151-33DB1098F663}" name="CHR"/>
    <tableColumn id="2" xr3:uid="{6CEFC390-4C73-0C44-86D4-EE9F7BA9F719}" name="SNP"/>
    <tableColumn id="3" xr3:uid="{7C25D455-1523-FE4D-9093-C3150DC72543}" name="Gene"/>
    <tableColumn id="4" xr3:uid="{44E812D8-3666-D048-8188-6CB3F3AD651F}" name="Location"/>
    <tableColumn id="5" xr3:uid="{9B0299FF-3BF0-8146-BF14-BF6BA2FC9E81}" name="POS"/>
    <tableColumn id="6" xr3:uid="{DFF2B05B-C896-2740-AF28-4C9A1D39B9E5}" name="NMISS"/>
    <tableColumn id="7" xr3:uid="{4042ECC5-A8BA-D84A-BDC8-8E11D3F5E245}" name="FST"/>
    <tableColumn id="8" xr3:uid="{A4F4A5AE-7893-184F-ADE7-841D691C2CB3}" name="Z_FST"/>
    <tableColumn id="9" xr3:uid="{97658AE7-8C1F-2D4E-8E97-6906B56C9041}" name="#Uploaded_variation"/>
    <tableColumn id="10" xr3:uid="{FD6F8299-376F-9C44-B1A5-EFD1C516A212}" name="Allele"/>
    <tableColumn id="11" xr3:uid="{0A6A2338-2E56-3748-910B-E2C26E843150}" name="Consequence"/>
    <tableColumn id="12" xr3:uid="{7EF4B10D-96E2-1745-925C-0DBEA6F5E98E}" name="Amino_acids"/>
    <tableColumn id="13" xr3:uid="{4A47AAB1-162B-A641-858C-7AF6AA12C145}" name="Codons"/>
    <tableColumn id="14" xr3:uid="{69A5E002-840B-CA47-A1DA-23A0D03EC46E}" name="Extra"/>
    <tableColumn id="15" xr3:uid="{B6EF5E3B-5A5C-8347-8F4B-8ED854075A02}" name="external_gene_name"/>
    <tableColumn id="16" xr3:uid="{0DA8A425-7EAC-9E4E-9DBA-4A8508856DEC}" name="A1"/>
    <tableColumn id="17" xr3:uid="{8066D229-777F-2F45-99F3-1AA401D77916}" name="MAF_A"/>
    <tableColumn id="18" xr3:uid="{C75F87DA-F4F8-364D-A134-20C8FA6E1916}" name="MAF_U"/>
    <tableColumn id="19" xr3:uid="{F18432E1-B63A-DF4F-841E-BC50F1031DCD}" name="r_MAF_A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310F3CD-D04C-D543-B03A-0FBB07633052}" name="Table28" displayName="Table28" ref="A6:S19" totalsRowCount="1">
  <autoFilter ref="A6:S18" xr:uid="{6E33121A-CB42-E741-825D-6A0B37E412D0}"/>
  <tableColumns count="19">
    <tableColumn id="1" xr3:uid="{BA50F0EF-10AA-754B-A166-36ECB255595B}" name="CHR" totalsRowFunction="custom">
      <totalsRowFormula>COUNTA(Table28[CHR])</totalsRowFormula>
    </tableColumn>
    <tableColumn id="2" xr3:uid="{D4B6FB32-B1F9-A44A-B47E-DBE5F6518FE0}" name="SNP"/>
    <tableColumn id="3" xr3:uid="{DA0BB157-A538-4645-9E1D-30174C86E7F7}" name="Gene"/>
    <tableColumn id="4" xr3:uid="{96D6453E-D952-0249-A9CB-CD3856D1E5F6}" name="Location"/>
    <tableColumn id="5" xr3:uid="{1F5B5F2C-30EB-2946-B236-31795AA71537}" name="POS"/>
    <tableColumn id="6" xr3:uid="{EF825C81-55B2-4C4C-8A4A-A940B7B3E005}" name="NMISS"/>
    <tableColumn id="7" xr3:uid="{4301C2D0-81AE-C349-94C1-B54CAABC70B1}" name="FST"/>
    <tableColumn id="8" xr3:uid="{BA495875-05D9-DF49-915D-FE2F6C7836AE}" name="Z_FST"/>
    <tableColumn id="9" xr3:uid="{E413FA44-9F1B-524F-AB00-27BC73A9B0F1}" name="#Uploaded_variation"/>
    <tableColumn id="10" xr3:uid="{C4E53DC1-F914-4640-A916-F79159502440}" name="Allele"/>
    <tableColumn id="11" xr3:uid="{FF6FDE48-9A8A-FF48-B821-67E8FB47EB76}" name="Consequence"/>
    <tableColumn id="12" xr3:uid="{1A7B1C4F-CBDA-8D46-BE05-4027A61420DA}" name="Amino_acids"/>
    <tableColumn id="13" xr3:uid="{39409BB8-50D2-2546-ADD0-9177FA3E1640}" name="Codons"/>
    <tableColumn id="14" xr3:uid="{AE95B475-2B19-344A-8782-1738A3153B17}" name="Extra"/>
    <tableColumn id="15" xr3:uid="{B19DE0D0-302F-3A4D-B4F8-94BBEA348A34}" name="external_gene_name"/>
    <tableColumn id="16" xr3:uid="{6116363D-39C3-EB4B-8921-34EDC637F741}" name="A1"/>
    <tableColumn id="17" xr3:uid="{58CDCD71-F8AB-AB45-B4A1-048DC205B4B8}" name="MAF_A"/>
    <tableColumn id="18" xr3:uid="{9A99B3CC-67B1-8847-BF35-12D6E5F7D98E}" name="MAF_U"/>
    <tableColumn id="19" xr3:uid="{87C2D9A9-F4CB-2F42-B9A7-A8B98C81EE91}" name="r_MAF_A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69350CE-A1FA-B348-B667-0869F6A0C068}" name="Table33" displayName="Table33" ref="A2:S3" totalsRowShown="0" dataDxfId="38">
  <autoFilter ref="A2:S3" xr:uid="{647FE271-E3F6-A44F-BB70-F6F4634CA81E}"/>
  <tableColumns count="19">
    <tableColumn id="1" xr3:uid="{336F78C4-924C-6845-93B1-3EC7AB225AC0}" name="CHR" dataDxfId="37"/>
    <tableColumn id="2" xr3:uid="{917DE26C-2B6F-1C4E-B858-E2B84B19A413}" name="SNP" dataDxfId="36"/>
    <tableColumn id="3" xr3:uid="{C4CD4CD7-5C70-1545-AA46-A14F81D770C1}" name="Gene" dataDxfId="35"/>
    <tableColumn id="4" xr3:uid="{B5A7B2C7-3D3C-6349-AB27-BDF758A3C439}" name="Location" dataDxfId="34"/>
    <tableColumn id="5" xr3:uid="{86B2F859-7BDB-1845-8A52-81824F4678C7}" name="POS" dataDxfId="33"/>
    <tableColumn id="6" xr3:uid="{904EF0CA-06BF-4646-B812-CB2071C1233A}" name="NMISS" dataDxfId="32"/>
    <tableColumn id="7" xr3:uid="{2D707F6F-FE11-8542-90E2-5B00C06524CC}" name="FST" dataDxfId="31"/>
    <tableColumn id="8" xr3:uid="{1CD45166-34B9-8E4B-B3ED-F500E2064B54}" name="Z_FST" dataDxfId="30"/>
    <tableColumn id="9" xr3:uid="{6FE3E97F-E54F-8D45-A23F-1D9014D4579E}" name="#Uploaded_variation" dataDxfId="29"/>
    <tableColumn id="10" xr3:uid="{8E415948-3E5F-2F4B-A630-077EC5A93350}" name="Allele" dataDxfId="28"/>
    <tableColumn id="11" xr3:uid="{E732312C-7DC1-B444-9DD9-45F8A5410549}" name="Consequence" dataDxfId="27"/>
    <tableColumn id="12" xr3:uid="{CC7E624D-5FA4-5041-9537-ED4D262C1B9E}" name="Amino_acids" dataDxfId="26"/>
    <tableColumn id="13" xr3:uid="{411AE348-BE28-2942-A791-9779D665AA78}" name="Codons" dataDxfId="25"/>
    <tableColumn id="14" xr3:uid="{74A1E238-6047-A64E-B7BA-5382AB2825B6}" name="Extra" dataDxfId="24"/>
    <tableColumn id="15" xr3:uid="{4536EFE8-0D1A-1A40-8216-F8A953C7B454}" name="external_gene_name" dataDxfId="23"/>
    <tableColumn id="16" xr3:uid="{FD7993A2-C728-3D4C-9B1D-EBD92ADBC60D}" name="A1" dataDxfId="22"/>
    <tableColumn id="17" xr3:uid="{545CCCB7-443F-2348-9696-983871D3DBE9}" name="MAF_A" dataDxfId="21"/>
    <tableColumn id="18" xr3:uid="{7F223922-1D98-184F-9FAB-57A90B1BF662}" name="MAF_U" dataDxfId="20"/>
    <tableColumn id="19" xr3:uid="{0EC09107-DF95-0C49-899F-83782E60B3D8}" name="r_MAF_A" dataDxfId="19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8773F-D0AB-7540-A065-FA3F7B35D478}" name="CMML" displayName="CMML" ref="A2:D22" totalsRowShown="0">
  <autoFilter ref="A2:D22" xr:uid="{AA766D8C-1CD6-5B43-9231-7DA2C382D90E}"/>
  <tableColumns count="4">
    <tableColumn id="1" xr3:uid="{11462EE2-63A5-984E-8EF3-AE054B6091C6}" name="GENE"/>
    <tableColumn id="2" xr3:uid="{31CA663F-205F-DC46-8935-045D10C2E8E5}" name="Column1"/>
    <tableColumn id="3" xr3:uid="{60B3B4CA-9487-E048-BD61-F8F1EF042D8E}" name="POS"/>
    <tableColumn id="4" xr3:uid="{8950636A-ECA4-7C42-B198-D384B3EAE823}" name="TO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FDE70-9641-AA4B-8162-5375EEBF8134}" name="Top20cancergenes" displayName="Top20cancergenes" ref="F2:J22" totalsRowShown="0">
  <autoFilter ref="F2:J22" xr:uid="{287949DE-0F87-204D-A9CF-4C5EB1C0A495}"/>
  <sortState xmlns:xlrd2="http://schemas.microsoft.com/office/spreadsheetml/2017/richdata2" ref="F3:J22">
    <sortCondition ref="F2:F22"/>
  </sortState>
  <tableColumns count="5">
    <tableColumn id="1" xr3:uid="{B864C800-8EFB-5045-9CF8-417575073D6E}" name="HUMAN Gene"/>
    <tableColumn id="2" xr3:uid="{E0BAC0CF-E716-234B-A393-684E9E574E2A}" name="Alt name"/>
    <tableColumn id="3" xr3:uid="{8DB6BF74-30D0-1E42-BB34-16542B9FDBCF}" name="Column1"/>
    <tableColumn id="4" xr3:uid="{FAE37A2C-B5B7-D047-9AF6-AC335486B37D}" name="POS" dataDxfId="18" dataCellStyle="Currency"/>
    <tableColumn id="5" xr3:uid="{22125DB2-5190-D948-9AEA-C1A4CEF42053}" name="TO" dataDxfId="17" dataCellStyle="Currency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3F234-5F07-CD45-9171-176E94EDF271}" name="Top20germ" displayName="Top20germ" ref="L2:P22" totalsRowShown="0" headerRowDxfId="16" dataDxfId="15">
  <autoFilter ref="L2:P22" xr:uid="{4C646F15-0C15-F147-BFAC-B446FE6156FB}"/>
  <tableColumns count="5">
    <tableColumn id="1" xr3:uid="{6D0CF2C6-D8FE-6941-AC23-6600091489E0}" name="HUMAN Gene" dataDxfId="14"/>
    <tableColumn id="2" xr3:uid="{01119B2B-B37F-9945-A8B0-5D04657E61FD}" name="Alt name" dataDxfId="13"/>
    <tableColumn id="3" xr3:uid="{B1282DED-3E35-8745-ABAF-3EB4C5558357}" name="Column1" dataDxfId="12"/>
    <tableColumn id="4" xr3:uid="{1EF39DD0-F5E2-5C4B-A325-E53FE33A52F5}" name="POS" dataDxfId="11"/>
    <tableColumn id="5" xr3:uid="{FFEC947B-51E9-0C4D-8C9C-16E1594F9436}" name="TO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0F8F0F7-2CE6-1841-B2AE-D7439B353478}" name="Table17" displayName="Table17" ref="A2:T6" totalsRowShown="0">
  <autoFilter ref="A2:T6" xr:uid="{C634B55B-89F1-794A-BE43-FDE490004BAA}"/>
  <tableColumns count="20">
    <tableColumn id="1" xr3:uid="{23EED41F-4864-C540-8603-D484A77C7E4D}" name="CHR"/>
    <tableColumn id="2" xr3:uid="{DE8D6C07-5E25-9641-A630-35C603F8879E}" name="SNP"/>
    <tableColumn id="3" xr3:uid="{FB479B8C-D472-6A40-990E-898692B98796}" name="Gene"/>
    <tableColumn id="4" xr3:uid="{E5712F53-2803-3140-9DB5-5948F983CF99}" name="Location"/>
    <tableColumn id="5" xr3:uid="{B174F573-3871-0B41-829E-6D12E07EDA1E}" name="POS"/>
    <tableColumn id="6" xr3:uid="{9C3F67E5-7668-6A40-A57B-596325715C70}" name="NMISS"/>
    <tableColumn id="7" xr3:uid="{AFDD3AEF-FA61-2242-A43A-6F289A50D214}" name="FST"/>
    <tableColumn id="8" xr3:uid="{FBA24858-309C-4848-999E-9948F33F6BD8}" name="Z_FST"/>
    <tableColumn id="9" xr3:uid="{42E55911-6317-CC41-9B82-79B0C45D6B6F}" name="#Uploaded_variation"/>
    <tableColumn id="10" xr3:uid="{30C50813-0BE7-9240-97A5-976C7A6B1CDF}" name="Allele"/>
    <tableColumn id="11" xr3:uid="{D6C70310-2117-BB4F-B891-25B151251045}" name="Consequence"/>
    <tableColumn id="12" xr3:uid="{B9230E6F-BCC6-9F43-8B22-82D1CC55FA74}" name="Amino_acids"/>
    <tableColumn id="13" xr3:uid="{3F5ED087-546E-0D47-A9D2-CC1D3FA247EC}" name="Codons"/>
    <tableColumn id="14" xr3:uid="{6AEA554F-D915-824A-A14B-163B9D9A6E50}" name="Extra"/>
    <tableColumn id="15" xr3:uid="{B0F7EA36-67BC-5D44-A268-D79F95F7BB80}" name="external_gene_name"/>
    <tableColumn id="16" xr3:uid="{063CDE13-B5CE-854C-9AC9-CD388973D9B2}" name="A1"/>
    <tableColumn id="17" xr3:uid="{D02E51E7-0A49-1C4B-BEFD-A071DE21438A}" name="MAF_A"/>
    <tableColumn id="18" xr3:uid="{FC41F698-1D7C-4246-A149-A18BD2E11BD5}" name="MAF_U"/>
    <tableColumn id="19" xr3:uid="{7AF8977F-01C8-3542-A04C-DD6B1744E783}" name="r_MAF_A"/>
    <tableColumn id="20" xr3:uid="{FECE81C8-3D14-1644-8B34-D347C84C6AA7}" name="Column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78B195-A8AE-6A42-A072-693610EBEDB9}" name="HSgenes" displayName="HSgenes" ref="R2:V45" totalsRowShown="0">
  <autoFilter ref="R2:V45" xr:uid="{F602A5EE-B399-0846-8C7A-862CBFE3134C}"/>
  <sortState xmlns:xlrd2="http://schemas.microsoft.com/office/spreadsheetml/2017/richdata2" ref="R3:V45">
    <sortCondition ref="R2:R45"/>
  </sortState>
  <tableColumns count="5">
    <tableColumn id="1" xr3:uid="{541C3BA2-06F3-214A-BF52-C8D0CF8836B2}" name="GENE"/>
    <tableColumn id="2" xr3:uid="{E5F96A41-58E3-2449-AB16-56559E69F3BD}" name="Column1"/>
    <tableColumn id="3" xr3:uid="{CD1B56AC-CCA5-E44D-976C-8A3C01E89DE6}" name="POS"/>
    <tableColumn id="4" xr3:uid="{B6B9AB0C-309F-AB49-AABB-972D05E05F11}" name="TO"/>
    <tableColumn id="5" xr3:uid="{FAB6BC00-F633-2444-A7B1-4D60686117AA}" name="Column2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E52A3F-1598-FD41-B57A-D2021062BE2F}" name="Table5" displayName="Table5" ref="W2:AA74" totalsRowShown="0" headerRowDxfId="9" tableBorderDxfId="8">
  <autoFilter ref="W2:AA74" xr:uid="{584FDEE4-FD94-1A44-8140-A3B2EED18C28}"/>
  <tableColumns count="5">
    <tableColumn id="1" xr3:uid="{103451D2-A87B-054F-87D4-DED406183E64}" name="GENE"/>
    <tableColumn id="2" xr3:uid="{C2A06AB2-EB97-004C-B601-EEC7E15AB00F}" name="Column1"/>
    <tableColumn id="3" xr3:uid="{CF293ACC-D041-894A-842E-A74FB4C0C907}" name="POS"/>
    <tableColumn id="4" xr3:uid="{1CE38B32-8C60-DC4C-91BE-9337F8179433}" name="TO"/>
    <tableColumn id="5" xr3:uid="{375EF108-D488-794E-B4C4-2BDCAAD09F74}" name="Column2" dataDxfId="7">
      <calculatedColumnFormula>COUNTA(AB2)</calculatedColumnFormula>
    </tableColumn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D050B0-4C1B-3442-94CE-21213F341670}" name="Table6" displayName="Table6" ref="AB2:AF50" totalsRowShown="0" headerRowDxfId="6" tableBorderDxfId="5">
  <autoFilter ref="AB2:AF50" xr:uid="{B7012DC4-20F9-7B4C-A0AD-2E6A51295FAD}"/>
  <tableColumns count="5">
    <tableColumn id="1" xr3:uid="{1619F544-C52B-8C4B-B319-9704E3C649DA}" name="HUMAN Gene"/>
    <tableColumn id="2" xr3:uid="{F283231F-DC9E-4B43-94D6-8374445EB5FA}" name="Alt name"/>
    <tableColumn id="3" xr3:uid="{A8A4E257-15B5-D644-B574-0BCFBC4FB891}" name="Column1"/>
    <tableColumn id="4" xr3:uid="{51910E29-2BD6-6F41-9322-49D57DC9193F}" name="POS"/>
    <tableColumn id="5" xr3:uid="{DE2E6460-5828-EA4E-8A27-894964729AB9}" name="T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C3867D-14E1-0A44-B0E1-AFA4F59C4F7E}" name="Table18" displayName="Table18" ref="A8:T22" totalsRowCount="1">
  <autoFilter ref="A8:T21" xr:uid="{DFCD0B8B-41FC-6E42-9734-9AAE68C7DD3D}"/>
  <sortState xmlns:xlrd2="http://schemas.microsoft.com/office/spreadsheetml/2017/richdata2" ref="A9:S21">
    <sortCondition ref="O8:O21"/>
  </sortState>
  <tableColumns count="20">
    <tableColumn id="1" xr3:uid="{DF1CAE4B-B37E-8A4B-A6B6-C31D68F2BC35}" name="CHR" totalsRowFunction="custom">
      <totalsRowFormula>COUNTA(A9:A20)</totalsRowFormula>
    </tableColumn>
    <tableColumn id="2" xr3:uid="{00BBB79A-CCF8-6F41-8872-AB62E04B16D3}" name="SNP"/>
    <tableColumn id="3" xr3:uid="{929D1BBF-D272-1347-AC77-F5A1494EF239}" name="Gene"/>
    <tableColumn id="4" xr3:uid="{C2667B23-F354-9B47-81EA-27ED0F23CE73}" name="Location"/>
    <tableColumn id="5" xr3:uid="{4CC2F3CB-4A0C-BC4F-9084-7F437BBCDE8F}" name="POS"/>
    <tableColumn id="6" xr3:uid="{F2805488-C51C-BD42-A4BE-B66124573CAF}" name="NMISS"/>
    <tableColumn id="7" xr3:uid="{FFDED618-AA95-3E49-875C-3C4BA4B99A74}" name="FST"/>
    <tableColumn id="8" xr3:uid="{E68E0537-DD6D-5D44-91BB-11EF3D4D227D}" name="Z_FST"/>
    <tableColumn id="9" xr3:uid="{70DD6D24-E742-FE4A-9C94-0C8EB3581CA1}" name="#Uploaded_variation"/>
    <tableColumn id="10" xr3:uid="{DB67771A-872E-7E4C-9951-665E5582291C}" name="Allele"/>
    <tableColumn id="11" xr3:uid="{18E71F0F-009D-6844-BB51-3CF7BE744671}" name="Consequence"/>
    <tableColumn id="12" xr3:uid="{9CE55487-67F7-A34D-B905-CCD9E3763AFF}" name="Amino_acids"/>
    <tableColumn id="13" xr3:uid="{D06D261D-B00A-9C44-9D10-D17AB7784408}" name="Codons"/>
    <tableColumn id="14" xr3:uid="{8E733F2C-23CC-7F44-8E25-92E41EC32F5D}" name="Extra"/>
    <tableColumn id="15" xr3:uid="{4C154657-5ECF-6640-87CB-9D55B7CE8285}" name="external_gene_name"/>
    <tableColumn id="16" xr3:uid="{E93B291B-920D-2247-ABE1-CC0CA07398A8}" name="A1"/>
    <tableColumn id="17" xr3:uid="{62FE27BC-6F74-A840-A8D5-38711BD28498}" name="MAF_A"/>
    <tableColumn id="18" xr3:uid="{ED5BE891-A7E2-984D-9C6F-BC5EB4B0A578}" name="MAF_U"/>
    <tableColumn id="19" xr3:uid="{E32A1558-196F-6546-9B18-39A6CD2CB150}" name="r_MAF_A"/>
    <tableColumn id="20" xr3:uid="{05828435-D7BD-8145-B914-0AB0FCAEEBA2}" name="Column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BBD9B8-2424-8540-B246-8A62F0545C22}" name="Table14" displayName="Table14" ref="A2:S3" totalsRowShown="0">
  <autoFilter ref="A2:S3" xr:uid="{0CA6D298-9E7E-044A-9BE9-BCBFDA9DB3A9}"/>
  <tableColumns count="19">
    <tableColumn id="1" xr3:uid="{07307B6E-C697-C54C-8A84-167B14A23F90}" name="CHR"/>
    <tableColumn id="2" xr3:uid="{BF9A34CE-879A-EF42-9F92-131BBD69C273}" name="SNP"/>
    <tableColumn id="3" xr3:uid="{466AEE93-2AC1-1D4D-8220-C541C453086E}" name="Gene"/>
    <tableColumn id="4" xr3:uid="{4DBDE40D-B5EC-A34C-B589-95FDC376E4F6}" name="Location"/>
    <tableColumn id="5" xr3:uid="{1481076B-C9C6-6943-81BC-614820FA0A5B}" name="POS"/>
    <tableColumn id="6" xr3:uid="{92D6D3EA-0DC3-A54B-9D3E-2F82D4982980}" name="NMISS"/>
    <tableColumn id="7" xr3:uid="{CDE3AC8E-6AF7-524B-B79D-0B740361B99F}" name="FST"/>
    <tableColumn id="8" xr3:uid="{7FDD447D-3005-134C-93ED-6D6879F6E66F}" name="Z_FST"/>
    <tableColumn id="9" xr3:uid="{820B513E-D8D7-C44D-8839-98FC8D0F9D29}" name="#Uploaded_variation"/>
    <tableColumn id="10" xr3:uid="{0E0BD4E6-007E-DD49-A926-167B0390E8A5}" name="Allele"/>
    <tableColumn id="11" xr3:uid="{2944BD10-E445-7743-B3FE-AF60D9E8050D}" name="Consequence"/>
    <tableColumn id="12" xr3:uid="{D9EC5569-4F01-9343-89BD-32074FDCB9EA}" name="Amino_acids"/>
    <tableColumn id="13" xr3:uid="{4840A9CB-89FE-BE42-94C1-7F2628433398}" name="Codons"/>
    <tableColumn id="14" xr3:uid="{7BB7185D-4223-A14A-8A27-C083A71FA9DA}" name="Extra"/>
    <tableColumn id="15" xr3:uid="{04C379AE-3A5C-E349-97F2-A8FBFA5BB4CB}" name="external_gene_name"/>
    <tableColumn id="16" xr3:uid="{D23FE1CC-1BD6-044D-8763-D517124A5D82}" name="A1"/>
    <tableColumn id="17" xr3:uid="{B9743ED4-CA49-BB48-A7E0-1C80106C8C96}" name="MAF_A"/>
    <tableColumn id="18" xr3:uid="{806B7B36-770D-C445-8064-3D4255B029A9}" name="MAF_U"/>
    <tableColumn id="19" xr3:uid="{6E2C44CD-26CE-524A-BB92-9888A634D8D1}" name="r_MAF_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A74B1B0-BD63-7D41-A15A-2DBF3C9F8647}" name="Table15" displayName="Table15" ref="A6:S22" totalsRowShown="0">
  <autoFilter ref="A6:S22" xr:uid="{B38D72DE-F0DC-E043-9C27-F3DBB4AFB44D}"/>
  <sortState xmlns:xlrd2="http://schemas.microsoft.com/office/spreadsheetml/2017/richdata2" ref="A7:S22">
    <sortCondition ref="O6:O22"/>
  </sortState>
  <tableColumns count="19">
    <tableColumn id="1" xr3:uid="{88FB5F67-CC4D-9243-9C8B-7A189EDE7CFF}" name="CHR"/>
    <tableColumn id="2" xr3:uid="{2D86D984-EF81-EF47-B0C3-7358FFDA0022}" name="SNP"/>
    <tableColumn id="3" xr3:uid="{D8A6B00A-8B65-E440-A508-1C3AB1A56E3C}" name="Gene"/>
    <tableColumn id="4" xr3:uid="{A1ABC619-15D3-E145-BD2E-4B22F2184392}" name="Location"/>
    <tableColumn id="5" xr3:uid="{817B9C80-A377-9A45-93BF-DC0EE5C96E5D}" name="POS"/>
    <tableColumn id="6" xr3:uid="{BAA02856-265B-554B-AAC7-8D59D9F989F3}" name="NMISS"/>
    <tableColumn id="7" xr3:uid="{52EDCC2E-E891-D649-9A6E-7D77F9E1CB92}" name="FST"/>
    <tableColumn id="8" xr3:uid="{33490063-1254-564A-B2F1-8624B4DF4244}" name="Z_FST"/>
    <tableColumn id="9" xr3:uid="{AF2F799D-D24D-9F43-9503-7810576ED338}" name="#Uploaded_variation"/>
    <tableColumn id="10" xr3:uid="{B95CCD49-5DC9-7842-BE0C-D63797898DF2}" name="Allele"/>
    <tableColumn id="11" xr3:uid="{4EF9D977-41E8-FA4F-9E9E-F4597BC62B20}" name="Consequence"/>
    <tableColumn id="12" xr3:uid="{38A52344-ED37-E347-8E5F-41678CA35181}" name="Amino_acids"/>
    <tableColumn id="13" xr3:uid="{18B512AA-8622-5D47-89FD-3EBD1CC5D30B}" name="Codons"/>
    <tableColumn id="14" xr3:uid="{10547A81-2403-014A-B44F-94DC79814B28}" name="Extra"/>
    <tableColumn id="15" xr3:uid="{844D204A-3D02-994D-9C2C-CAA5A0DEDB11}" name="external_gene_name"/>
    <tableColumn id="16" xr3:uid="{8A02D35C-354A-E74B-80C7-68DA19B0EFB9}" name="A1"/>
    <tableColumn id="17" xr3:uid="{6E5A0052-BA83-E841-AFF9-1F80E90D73C1}" name="MAF_A"/>
    <tableColumn id="18" xr3:uid="{984482BA-9D27-7B45-A584-AE2808CBF5D7}" name="MAF_U"/>
    <tableColumn id="19" xr3:uid="{F181DCBA-05A2-4045-A963-B2284305E224}" name="r_MAF_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8A15CF1-2C3C-6149-8945-60FAD36A129A}" name="Table21" displayName="Table21" ref="A2:S3" totalsRowShown="0">
  <autoFilter ref="A2:S3" xr:uid="{AEECBDFB-B15A-3245-98EB-2B619F51E68D}"/>
  <tableColumns count="19">
    <tableColumn id="1" xr3:uid="{6C4B45D7-AA0D-A24B-A79A-B990A28C14AC}" name="CHR"/>
    <tableColumn id="2" xr3:uid="{24406E1A-42DF-C246-BEFB-A920949E1C79}" name="SNP"/>
    <tableColumn id="3" xr3:uid="{8735241D-92FE-D14B-A376-103D5256A4EA}" name="Gene"/>
    <tableColumn id="4" xr3:uid="{03DACD9A-51E7-5D41-A94D-46C767DE4C43}" name="Location"/>
    <tableColumn id="5" xr3:uid="{ECEA2B7F-4C0D-134B-B4A5-66117F40FB24}" name="POS"/>
    <tableColumn id="6" xr3:uid="{1C89E6E3-AB8D-894E-B8EB-B4A90D8DB1F6}" name="NMISS"/>
    <tableColumn id="7" xr3:uid="{C1164589-E927-BE45-BF54-609FB0F39D47}" name="FST"/>
    <tableColumn id="8" xr3:uid="{A9D934AB-CD0A-A14E-B803-BC7BE1BCB008}" name="Z_FST"/>
    <tableColumn id="9" xr3:uid="{2E082A7B-E551-C54A-90B1-4D4CA44BFDD5}" name="#Uploaded_variation"/>
    <tableColumn id="10" xr3:uid="{5B07B8EB-321B-2A4E-A868-AFB0147ADAE0}" name="Allele"/>
    <tableColumn id="11" xr3:uid="{AA3B4E5B-8848-0049-A162-4137098BCEBB}" name="Consequence"/>
    <tableColumn id="12" xr3:uid="{E9263965-7E72-EA45-9594-3425402EC801}" name="Amino_acids"/>
    <tableColumn id="13" xr3:uid="{379E3538-77D5-3C4D-B188-9E8518E184EC}" name="Codons"/>
    <tableColumn id="14" xr3:uid="{AC581BF4-CB14-E140-BDD9-402E29948CDF}" name="Extra"/>
    <tableColumn id="15" xr3:uid="{DAB96DBE-B872-8047-AEF2-E2CDD28B82E1}" name="external_gene_name"/>
    <tableColumn id="16" xr3:uid="{989741B5-6EA7-C24F-B2AA-D851ECF3C5E8}" name="A1"/>
    <tableColumn id="17" xr3:uid="{596E9F2C-E091-5943-BDCC-EC7B49285719}" name="MAF_A"/>
    <tableColumn id="18" xr3:uid="{D5D0B89B-6296-CC4F-8433-6B7F191D1335}" name="MAF_U"/>
    <tableColumn id="19" xr3:uid="{D24662B1-FBED-FC4E-9D12-2A3ED40E7990}" name="r_MAF_A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922E107-3B37-A84E-9F1D-1D3E1E98EA1F}" name="Table22" displayName="Table22" ref="A6:S29" totalsRowShown="0">
  <autoFilter ref="A6:S29" xr:uid="{648EEC1D-697F-3F42-9A8D-904B850DCAD9}"/>
  <sortState xmlns:xlrd2="http://schemas.microsoft.com/office/spreadsheetml/2017/richdata2" ref="A7:S28">
    <sortCondition ref="A6:A28"/>
  </sortState>
  <tableColumns count="19">
    <tableColumn id="1" xr3:uid="{DA6DAF77-92AC-0C46-8EA8-CE010B356B5D}" name="CHR"/>
    <tableColumn id="2" xr3:uid="{4A1C5BCA-EE48-E74D-824C-7336DE64069F}" name="SNP"/>
    <tableColumn id="3" xr3:uid="{5B5D2322-5BAF-9341-9BAC-5356E52F60ED}" name="Gene"/>
    <tableColumn id="4" xr3:uid="{F34C0F2E-AC99-A244-BE21-01507E738B95}" name="Location"/>
    <tableColumn id="5" xr3:uid="{899CE7F6-BDE8-9F4D-9373-837F03A8AF27}" name="POS"/>
    <tableColumn id="6" xr3:uid="{72009A7A-BB47-7140-840F-EAB491B956BC}" name="NMISS"/>
    <tableColumn id="7" xr3:uid="{0F743AB4-2233-0143-9EC5-C4A59FFF604B}" name="FST"/>
    <tableColumn id="8" xr3:uid="{6EE617DD-0FF8-C745-8F53-D4D83879C81C}" name="Z_FST"/>
    <tableColumn id="9" xr3:uid="{E6B1337A-55E0-C248-A101-C0371C763BB7}" name="#Uploaded_variation"/>
    <tableColumn id="10" xr3:uid="{A9C574D5-99F4-BB44-8840-3CA2D7E49C40}" name="Allele"/>
    <tableColumn id="11" xr3:uid="{6436122F-0743-4E4A-A7E2-546BF137702C}" name="Consequence"/>
    <tableColumn id="12" xr3:uid="{93F16BEB-B33A-FA45-9F82-BAC134109CC0}" name="Amino_acids"/>
    <tableColumn id="13" xr3:uid="{784EB86D-7DC3-BE4A-8487-CBC8F1C4B9A2}" name="Codons"/>
    <tableColumn id="14" xr3:uid="{12811105-DAE6-6E46-B33B-1BDB2D37E328}" name="Extra"/>
    <tableColumn id="15" xr3:uid="{5DDF62BE-62ED-FB49-9B13-3E8CA02FFA2E}" name="external_gene_name"/>
    <tableColumn id="16" xr3:uid="{7D3D5B82-0DAB-4A44-A763-74B0E8C57685}" name="A1"/>
    <tableColumn id="17" xr3:uid="{6211B991-6631-754C-B36D-185E0EA00713}" name="MAF_A"/>
    <tableColumn id="18" xr3:uid="{10916755-21BC-A844-BBFD-633E37E4DD3B}" name="MAF_U"/>
    <tableColumn id="19" xr3:uid="{E4782445-18F4-5E4B-B3BE-ABB3E55CD663}" name="r_MAF_A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1995900-E9BD-534C-B530-CA1868ECAF07}" name="Table23" displayName="Table23" ref="A31:S41" totalsRowShown="0">
  <autoFilter ref="A31:S41" xr:uid="{907D625F-B064-654C-A154-235048FD3930}"/>
  <tableColumns count="19">
    <tableColumn id="1" xr3:uid="{4F441E2C-5BC6-9443-AB5E-CA1E1FF06658}" name="CHR"/>
    <tableColumn id="2" xr3:uid="{FAB4B507-2394-F14B-BFE2-CCBBFE63A046}" name="SNP"/>
    <tableColumn id="3" xr3:uid="{5ACB5148-4F23-B74F-9307-170225D7737B}" name="Gene"/>
    <tableColumn id="4" xr3:uid="{76BA52E9-D749-9741-BDC8-740CB3A220E1}" name="Location"/>
    <tableColumn id="5" xr3:uid="{6B100684-3786-FF42-B54B-17368916C98F}" name="POS"/>
    <tableColumn id="6" xr3:uid="{10628E3C-8BC7-6142-8DFA-3EADA8D6BB5D}" name="NMISS"/>
    <tableColumn id="7" xr3:uid="{1490D75C-ACF9-494C-80EA-E3763764019A}" name="FST"/>
    <tableColumn id="8" xr3:uid="{13DD716D-7690-414C-A1B7-F7AE827280D4}" name="Z_FST"/>
    <tableColumn id="9" xr3:uid="{DE07B981-C256-D548-8285-F8E2A98A9B68}" name="#Uploaded_variation"/>
    <tableColumn id="10" xr3:uid="{96F37A4F-266D-1B4B-AD73-6B418BDF9278}" name="Allele"/>
    <tableColumn id="11" xr3:uid="{BF41D009-F94B-1B4D-AF0C-3924CA3DF93B}" name="Consequence"/>
    <tableColumn id="12" xr3:uid="{28CB67E8-D13F-954F-A9A7-75D79FD4AA1A}" name="Amino_acids"/>
    <tableColumn id="13" xr3:uid="{E2BB8D26-8835-3743-AA1D-BF5CFCCE7E18}" name="Codons"/>
    <tableColumn id="14" xr3:uid="{9FAA00E9-7AC5-7143-813E-6B248B148282}" name="Extra"/>
    <tableColumn id="15" xr3:uid="{D9DAF6C4-595B-724B-9032-5044CB2FE54C}" name="external_gene_name"/>
    <tableColumn id="16" xr3:uid="{A2BD08C2-F6B7-E445-85C6-AD07FD13D233}" name="A1"/>
    <tableColumn id="17" xr3:uid="{3D6C9E12-7DC1-B645-83A9-80E4EFE06D0E}" name="MAF_A"/>
    <tableColumn id="18" xr3:uid="{B809ABD4-A398-494B-B5FC-67901EE8CC27}" name="MAF_U"/>
    <tableColumn id="19" xr3:uid="{815F393E-D5F0-2645-BD77-12252A33A330}" name="r_MAF_A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00C0951-417B-C54A-AFD5-01F26E4B7074}" name="Table24" displayName="Table24" ref="A2:T13" totalsRowCount="1">
  <autoFilter ref="A2:T12" xr:uid="{02D5AA53-B772-F04E-A135-2A8E2FFA0EA7}"/>
  <tableColumns count="20">
    <tableColumn id="1" xr3:uid="{8EFC08E6-AAAC-B648-9A94-C7ECD7C8988C}" name="CHR" totalsRowFunction="custom">
      <totalsRowFormula>COUNTA(Table24[CHR])</totalsRowFormula>
    </tableColumn>
    <tableColumn id="2" xr3:uid="{CE731A05-C0DD-7A46-9896-8D5EE234A3A0}" name="SNP"/>
    <tableColumn id="3" xr3:uid="{840A081A-4129-8645-AECC-424B280E792F}" name="Gene"/>
    <tableColumn id="4" xr3:uid="{CB30F072-86A5-EE4D-B024-7E7E49DFE671}" name="Location"/>
    <tableColumn id="5" xr3:uid="{8F9FDDBB-356C-9A4A-969C-B8E542044EBD}" name="POS"/>
    <tableColumn id="6" xr3:uid="{D3D73E66-68E6-7942-8D4C-D69C58B4AED3}" name="NMISS"/>
    <tableColumn id="7" xr3:uid="{0A59F102-7A99-2446-9593-9D0A21CB6F2C}" name="FST"/>
    <tableColumn id="8" xr3:uid="{965CE941-6672-7848-A6EC-498A1E1EA6CD}" name="Z_FST"/>
    <tableColumn id="9" xr3:uid="{32CAD4E4-60AD-3942-A6F2-C2D9D0435250}" name="#Uploaded_variation"/>
    <tableColumn id="10" xr3:uid="{A412C7CF-FAAF-7B45-A24A-F1502D66E3D8}" name="Allele"/>
    <tableColumn id="11" xr3:uid="{0398314A-5399-244B-97BA-8B88EAB78751}" name="Consequence"/>
    <tableColumn id="12" xr3:uid="{E7C42FB6-A8FE-CC4B-B08D-5C8DF2EB26EB}" name="Amino_acids"/>
    <tableColumn id="13" xr3:uid="{021FA68D-40B8-9844-852E-E36A835BBF22}" name="Codons"/>
    <tableColumn id="14" xr3:uid="{D127FA1A-B902-2A47-BA65-E67DB9E299A9}" name="Extra"/>
    <tableColumn id="15" xr3:uid="{0FB36C58-A1C6-4E42-91F5-93D1B255178F}" name="external_gene_name"/>
    <tableColumn id="16" xr3:uid="{4BD1CB76-A8DA-534F-9010-87C1513B57C4}" name="A1"/>
    <tableColumn id="17" xr3:uid="{11F11A20-F0B2-4C44-9D88-B22EC505804A}" name="MAF_A"/>
    <tableColumn id="18" xr3:uid="{C60D7879-7256-3741-B4F8-4F277604379F}" name="MAF_U"/>
    <tableColumn id="19" xr3:uid="{CB59CC1D-D101-034C-B4D0-CCC1A51CE1F6}" name="r_MAF_A"/>
    <tableColumn id="20" xr3:uid="{37A1D51D-FE28-1D44-9D6F-B8C920A77034}" name="Column1" dataDxfId="41">
      <calculatedColumnFormula>1-Table24[[#This Row],[MAF_U]]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3489-6CE2-4245-BF1C-D35EC000A82E}">
  <dimension ref="A1:G34"/>
  <sheetViews>
    <sheetView workbookViewId="0"/>
  </sheetViews>
  <sheetFormatPr baseColWidth="10" defaultRowHeight="16" x14ac:dyDescent="0.2"/>
  <cols>
    <col min="1" max="1" width="57.33203125" bestFit="1" customWidth="1"/>
    <col min="3" max="3" width="10.83203125" style="42"/>
    <col min="5" max="5" width="37.6640625" bestFit="1" customWidth="1"/>
  </cols>
  <sheetData>
    <row r="1" spans="1:7" x14ac:dyDescent="0.2">
      <c r="A1" t="s">
        <v>1051</v>
      </c>
      <c r="B1" t="s">
        <v>705</v>
      </c>
      <c r="C1" s="42" t="s">
        <v>1045</v>
      </c>
      <c r="E1" s="41" t="s">
        <v>1051</v>
      </c>
      <c r="F1" s="39" t="s">
        <v>705</v>
      </c>
      <c r="G1" s="43" t="s">
        <v>1045</v>
      </c>
    </row>
    <row r="2" spans="1:7" x14ac:dyDescent="0.2">
      <c r="A2" t="s">
        <v>701</v>
      </c>
      <c r="B2">
        <v>2481987</v>
      </c>
      <c r="C2" s="42">
        <f>Table8[[#This Row],['#]]/Table8[[#Totals],['#]]</f>
        <v>0.45972350875711193</v>
      </c>
      <c r="E2" s="40" t="s">
        <v>1047</v>
      </c>
      <c r="F2" s="1">
        <v>2481987</v>
      </c>
      <c r="G2" s="44">
        <f>Table8[[#This Row],['#]]/Table8[[#Totals],['#]]</f>
        <v>0.45972350875711193</v>
      </c>
    </row>
    <row r="3" spans="1:7" x14ac:dyDescent="0.2">
      <c r="A3" t="s">
        <v>456</v>
      </c>
      <c r="B3">
        <v>1923827</v>
      </c>
      <c r="C3" s="42">
        <f>Table8[[#This Row],['#]]/Table8[[#Totals],['#]]</f>
        <v>0.35633889246062461</v>
      </c>
      <c r="E3" s="40" t="s">
        <v>1048</v>
      </c>
      <c r="F3" s="1">
        <v>1923827</v>
      </c>
      <c r="G3" s="44">
        <f>Table8[[#This Row],['#]]/Table8[[#Totals],['#]]</f>
        <v>0.35633889246062461</v>
      </c>
    </row>
    <row r="4" spans="1:7" x14ac:dyDescent="0.2">
      <c r="A4" t="s">
        <v>692</v>
      </c>
      <c r="B4">
        <v>414206</v>
      </c>
      <c r="C4" s="42">
        <f>Table8[[#This Row],['#]]/Table8[[#Totals],['#]]</f>
        <v>7.6720883577653026E-2</v>
      </c>
      <c r="E4" s="40" t="s">
        <v>1052</v>
      </c>
      <c r="F4" s="1">
        <v>414206</v>
      </c>
      <c r="G4" s="44">
        <f>Table8[[#This Row],['#]]/Table8[[#Totals],['#]]</f>
        <v>7.6720883577653026E-2</v>
      </c>
    </row>
    <row r="5" spans="1:7" x14ac:dyDescent="0.2">
      <c r="A5" t="s">
        <v>702</v>
      </c>
      <c r="B5">
        <v>272213</v>
      </c>
      <c r="C5" s="42">
        <f>Table8[[#This Row],['#]]/Table8[[#Totals],['#]]</f>
        <v>5.0420375082262603E-2</v>
      </c>
      <c r="E5" s="40" t="s">
        <v>1049</v>
      </c>
      <c r="F5" s="1">
        <v>272213</v>
      </c>
      <c r="G5" s="44">
        <f>Table8[[#This Row],['#]]/Table8[[#Totals],['#]]</f>
        <v>5.0420375082262603E-2</v>
      </c>
    </row>
    <row r="6" spans="1:7" x14ac:dyDescent="0.2">
      <c r="A6" t="s">
        <v>691</v>
      </c>
      <c r="B6">
        <v>240308</v>
      </c>
      <c r="C6" s="42">
        <f>Table8[[#This Row],['#]]/Table8[[#Totals],['#]]</f>
        <v>4.4510804022101669E-2</v>
      </c>
      <c r="E6" s="40" t="s">
        <v>1050</v>
      </c>
      <c r="F6" s="1">
        <v>240308</v>
      </c>
      <c r="G6" s="44">
        <f>Table8[[#This Row],['#]]/Table8[[#Totals],['#]]</f>
        <v>4.4510804022101669E-2</v>
      </c>
    </row>
    <row r="7" spans="1:7" x14ac:dyDescent="0.2">
      <c r="A7" t="s">
        <v>704</v>
      </c>
      <c r="B7">
        <v>21900</v>
      </c>
      <c r="C7" s="42">
        <f>Table8[[#This Row],['#]]/Table8[[#Totals],['#]]</f>
        <v>4.0564051470780267E-3</v>
      </c>
      <c r="E7" s="40" t="s">
        <v>1053</v>
      </c>
      <c r="F7" s="1">
        <f>SUM(B7:B32)</f>
        <v>66328</v>
      </c>
      <c r="G7" s="44">
        <f>F7/Table8[[#Totals],['#]]</f>
        <v>1.2285536100246181E-2</v>
      </c>
    </row>
    <row r="8" spans="1:7" x14ac:dyDescent="0.2">
      <c r="A8" t="s">
        <v>690</v>
      </c>
      <c r="B8">
        <v>17677</v>
      </c>
      <c r="C8" s="42">
        <f>Table8[[#This Row],['#]]/Table8[[#Totals],['#]]</f>
        <v>3.2742042824154467E-3</v>
      </c>
      <c r="E8" s="40"/>
      <c r="F8" s="1"/>
      <c r="G8" s="44"/>
    </row>
    <row r="9" spans="1:7" x14ac:dyDescent="0.2">
      <c r="A9" t="s">
        <v>10</v>
      </c>
      <c r="B9">
        <v>12195</v>
      </c>
      <c r="C9" s="42">
        <f>Table8[[#This Row],['#]]/Table8[[#Totals],['#]]</f>
        <v>2.2588064277907095E-3</v>
      </c>
    </row>
    <row r="10" spans="1:7" x14ac:dyDescent="0.2">
      <c r="A10" t="s">
        <v>1024</v>
      </c>
      <c r="B10">
        <v>7624</v>
      </c>
      <c r="C10" s="42">
        <f>Table8[[#This Row],['#]]/Table8[[#Totals],['#]]</f>
        <v>1.4121476183252455E-3</v>
      </c>
    </row>
    <row r="11" spans="1:7" x14ac:dyDescent="0.2">
      <c r="A11" t="s">
        <v>1025</v>
      </c>
      <c r="B11">
        <v>2888</v>
      </c>
      <c r="C11" s="42">
        <f>Table8[[#This Row],['#]]/Table8[[#Totals],['#]]</f>
        <v>5.3492685227220736E-4</v>
      </c>
    </row>
    <row r="12" spans="1:7" x14ac:dyDescent="0.2">
      <c r="A12" t="s">
        <v>703</v>
      </c>
      <c r="B12">
        <v>2380</v>
      </c>
      <c r="C12" s="42">
        <f>Table8[[#This Row],['#]]/Table8[[#Totals],['#]]</f>
        <v>4.4083307077834267E-4</v>
      </c>
    </row>
    <row r="13" spans="1:7" x14ac:dyDescent="0.2">
      <c r="A13" t="s">
        <v>1026</v>
      </c>
      <c r="B13">
        <v>366</v>
      </c>
      <c r="C13" s="42">
        <f>Table8[[#This Row],['#]]/Table8[[#Totals],['#]]</f>
        <v>6.7791976430619074E-5</v>
      </c>
    </row>
    <row r="14" spans="1:7" x14ac:dyDescent="0.2">
      <c r="A14" t="s">
        <v>1027</v>
      </c>
      <c r="B14">
        <v>331</v>
      </c>
      <c r="C14" s="42">
        <f>Table8[[#This Row],['#]]/Table8[[#Totals],['#]]</f>
        <v>6.1309137154466988E-5</v>
      </c>
    </row>
    <row r="15" spans="1:7" x14ac:dyDescent="0.2">
      <c r="A15" t="s">
        <v>41</v>
      </c>
      <c r="B15">
        <v>243</v>
      </c>
      <c r="C15" s="42">
        <f>Table8[[#This Row],['#]]/Table8[[#Totals],['#]]</f>
        <v>4.5009426974427422E-5</v>
      </c>
    </row>
    <row r="16" spans="1:7" x14ac:dyDescent="0.2">
      <c r="A16" t="s">
        <v>1028</v>
      </c>
      <c r="B16">
        <v>186</v>
      </c>
      <c r="C16" s="42">
        <f>Table8[[#This Row],['#]]/Table8[[#Totals],['#]]</f>
        <v>3.4451660153265433E-5</v>
      </c>
    </row>
    <row r="17" spans="1:3" x14ac:dyDescent="0.2">
      <c r="A17" t="s">
        <v>1029</v>
      </c>
      <c r="B17">
        <v>170</v>
      </c>
      <c r="C17" s="42">
        <f>Table8[[#This Row],['#]]/Table8[[#Totals],['#]]</f>
        <v>3.1488076484167335E-5</v>
      </c>
    </row>
    <row r="18" spans="1:3" x14ac:dyDescent="0.2">
      <c r="A18" t="s">
        <v>1030</v>
      </c>
      <c r="B18">
        <v>76</v>
      </c>
      <c r="C18" s="42">
        <f>Table8[[#This Row],['#]]/Table8[[#Totals],['#]]</f>
        <v>1.4077022428215983E-5</v>
      </c>
    </row>
    <row r="19" spans="1:3" x14ac:dyDescent="0.2">
      <c r="A19" t="s">
        <v>1032</v>
      </c>
      <c r="B19">
        <v>55</v>
      </c>
      <c r="C19" s="42">
        <f>Table8[[#This Row],['#]]/Table8[[#Totals],['#]]</f>
        <v>1.0187318862524725E-5</v>
      </c>
    </row>
    <row r="20" spans="1:3" x14ac:dyDescent="0.2">
      <c r="A20" t="s">
        <v>1033</v>
      </c>
      <c r="B20">
        <v>54</v>
      </c>
      <c r="C20" s="42">
        <f>Table8[[#This Row],['#]]/Table8[[#Totals],['#]]</f>
        <v>1.0002094883206093E-5</v>
      </c>
    </row>
    <row r="21" spans="1:3" x14ac:dyDescent="0.2">
      <c r="A21" t="s">
        <v>1031</v>
      </c>
      <c r="B21">
        <v>52</v>
      </c>
      <c r="C21" s="42">
        <f>Table8[[#This Row],['#]]/Table8[[#Totals],['#]]</f>
        <v>9.6316469245688307E-6</v>
      </c>
    </row>
    <row r="22" spans="1:3" x14ac:dyDescent="0.2">
      <c r="A22" t="s">
        <v>1035</v>
      </c>
      <c r="B22">
        <v>36</v>
      </c>
      <c r="C22" s="42">
        <f>Table8[[#This Row],['#]]/Table8[[#Totals],['#]]</f>
        <v>6.6680632554707292E-6</v>
      </c>
    </row>
    <row r="23" spans="1:3" x14ac:dyDescent="0.2">
      <c r="A23" t="s">
        <v>1034</v>
      </c>
      <c r="B23">
        <v>30</v>
      </c>
      <c r="C23" s="42">
        <f>Table8[[#This Row],['#]]/Table8[[#Totals],['#]]</f>
        <v>5.5567193795589407E-6</v>
      </c>
    </row>
    <row r="24" spans="1:3" x14ac:dyDescent="0.2">
      <c r="A24" t="s">
        <v>1036</v>
      </c>
      <c r="B24">
        <v>25</v>
      </c>
      <c r="C24" s="42">
        <f>Table8[[#This Row],['#]]/Table8[[#Totals],['#]]</f>
        <v>4.6305994829657842E-6</v>
      </c>
    </row>
    <row r="25" spans="1:3" x14ac:dyDescent="0.2">
      <c r="A25" t="s">
        <v>1039</v>
      </c>
      <c r="B25">
        <v>10</v>
      </c>
      <c r="C25" s="42">
        <f>Table8[[#This Row],['#]]/Table8[[#Totals],['#]]</f>
        <v>1.8522397931863136E-6</v>
      </c>
    </row>
    <row r="26" spans="1:3" x14ac:dyDescent="0.2">
      <c r="A26" t="s">
        <v>1038</v>
      </c>
      <c r="B26">
        <v>9</v>
      </c>
      <c r="C26" s="42">
        <f>Table8[[#This Row],['#]]/Table8[[#Totals],['#]]</f>
        <v>1.6670158138676823E-6</v>
      </c>
    </row>
    <row r="27" spans="1:3" x14ac:dyDescent="0.2">
      <c r="A27" t="s">
        <v>1037</v>
      </c>
      <c r="B27">
        <v>9</v>
      </c>
      <c r="C27" s="42">
        <f>Table8[[#This Row],['#]]/Table8[[#Totals],['#]]</f>
        <v>1.6670158138676823E-6</v>
      </c>
    </row>
    <row r="28" spans="1:3" x14ac:dyDescent="0.2">
      <c r="A28" t="s">
        <v>1040</v>
      </c>
      <c r="B28">
        <v>4</v>
      </c>
      <c r="C28" s="42">
        <f>Table8[[#This Row],['#]]/Table8[[#Totals],['#]]</f>
        <v>7.4089591727452548E-7</v>
      </c>
    </row>
    <row r="29" spans="1:3" x14ac:dyDescent="0.2">
      <c r="A29" t="s">
        <v>1041</v>
      </c>
      <c r="B29">
        <v>3</v>
      </c>
      <c r="C29" s="42">
        <f>Table8[[#This Row],['#]]/Table8[[#Totals],['#]]</f>
        <v>5.5567193795589414E-7</v>
      </c>
    </row>
    <row r="30" spans="1:3" x14ac:dyDescent="0.2">
      <c r="A30" t="s">
        <v>1042</v>
      </c>
      <c r="B30">
        <v>2</v>
      </c>
      <c r="C30" s="42">
        <f>Table8[[#This Row],['#]]/Table8[[#Totals],['#]]</f>
        <v>3.7044795863726274E-7</v>
      </c>
    </row>
    <row r="31" spans="1:3" x14ac:dyDescent="0.2">
      <c r="A31" t="s">
        <v>1043</v>
      </c>
      <c r="B31">
        <v>2</v>
      </c>
      <c r="C31" s="42">
        <f>Table8[[#This Row],['#]]/Table8[[#Totals],['#]]</f>
        <v>3.7044795863726274E-7</v>
      </c>
    </row>
    <row r="32" spans="1:3" x14ac:dyDescent="0.2">
      <c r="A32" t="s">
        <v>1044</v>
      </c>
      <c r="B32">
        <v>1</v>
      </c>
      <c r="C32" s="42">
        <f>Table8[[#This Row],['#]]/Table8[[#Totals],['#]]</f>
        <v>1.8522397931863137E-7</v>
      </c>
    </row>
    <row r="33" spans="1:3" x14ac:dyDescent="0.2">
      <c r="A33" t="s">
        <v>1046</v>
      </c>
      <c r="B33">
        <f>SUBTOTAL(109,Table8['#])</f>
        <v>5398869</v>
      </c>
      <c r="C33" s="46">
        <f>SUBTOTAL(103,Table8[%])</f>
        <v>31</v>
      </c>
    </row>
    <row r="34" spans="1:3" x14ac:dyDescent="0.2">
      <c r="C34" s="45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C42A-5EAE-9245-80B7-D1BFDACE3A81}">
  <dimension ref="A1:AF127"/>
  <sheetViews>
    <sheetView workbookViewId="0">
      <selection sqref="A1:D1"/>
    </sheetView>
  </sheetViews>
  <sheetFormatPr baseColWidth="10" defaultRowHeight="16" x14ac:dyDescent="0.2"/>
  <cols>
    <col min="6" max="6" width="15" customWidth="1"/>
    <col min="7" max="7" width="11" customWidth="1"/>
    <col min="12" max="12" width="15" customWidth="1"/>
    <col min="13" max="13" width="11" customWidth="1"/>
    <col min="28" max="28" width="15.1640625" customWidth="1"/>
    <col min="29" max="29" width="11" customWidth="1"/>
  </cols>
  <sheetData>
    <row r="1" spans="1:32" x14ac:dyDescent="0.2">
      <c r="A1" s="56" t="s">
        <v>1105</v>
      </c>
      <c r="B1" s="56"/>
      <c r="C1" s="56"/>
      <c r="D1" s="56"/>
      <c r="F1" s="56" t="s">
        <v>150</v>
      </c>
      <c r="G1" s="56"/>
      <c r="H1" s="56"/>
      <c r="I1" s="56"/>
      <c r="J1" s="56"/>
      <c r="L1" s="56" t="s">
        <v>179</v>
      </c>
      <c r="M1" s="56"/>
      <c r="N1" s="56"/>
      <c r="O1" s="56"/>
      <c r="P1" s="56"/>
      <c r="R1" s="56" t="s">
        <v>196</v>
      </c>
      <c r="S1" s="56"/>
      <c r="T1" s="56"/>
      <c r="U1" s="56"/>
      <c r="W1" s="56" t="s">
        <v>326</v>
      </c>
      <c r="X1" s="56"/>
      <c r="Y1" s="56"/>
      <c r="Z1" s="56"/>
      <c r="AB1" s="57" t="s">
        <v>46</v>
      </c>
      <c r="AC1" s="57"/>
      <c r="AD1" s="57"/>
      <c r="AE1" s="57"/>
      <c r="AF1" s="57"/>
    </row>
    <row r="2" spans="1:32" x14ac:dyDescent="0.2">
      <c r="A2" t="s">
        <v>87</v>
      </c>
      <c r="B2" t="s">
        <v>413</v>
      </c>
      <c r="C2" t="s">
        <v>89</v>
      </c>
      <c r="D2" t="s">
        <v>90</v>
      </c>
      <c r="F2" t="s">
        <v>113</v>
      </c>
      <c r="G2" t="s">
        <v>114</v>
      </c>
      <c r="H2" t="s">
        <v>413</v>
      </c>
      <c r="I2" s="3" t="s">
        <v>89</v>
      </c>
      <c r="J2" s="3" t="s">
        <v>90</v>
      </c>
      <c r="L2" s="31" t="s">
        <v>113</v>
      </c>
      <c r="M2" s="31" t="s">
        <v>114</v>
      </c>
      <c r="N2" s="31" t="s">
        <v>413</v>
      </c>
      <c r="O2" s="32" t="s">
        <v>89</v>
      </c>
      <c r="P2" s="32" t="s">
        <v>90</v>
      </c>
      <c r="R2" t="s">
        <v>87</v>
      </c>
      <c r="S2" t="s">
        <v>413</v>
      </c>
      <c r="T2" t="s">
        <v>89</v>
      </c>
      <c r="U2" t="s">
        <v>90</v>
      </c>
      <c r="V2" t="s">
        <v>1100</v>
      </c>
      <c r="W2" s="28" t="s">
        <v>87</v>
      </c>
      <c r="X2" s="29" t="s">
        <v>413</v>
      </c>
      <c r="Y2" s="29" t="s">
        <v>89</v>
      </c>
      <c r="Z2" s="30" t="s">
        <v>90</v>
      </c>
      <c r="AA2" s="49" t="s">
        <v>1100</v>
      </c>
      <c r="AB2" s="28" t="s">
        <v>113</v>
      </c>
      <c r="AC2" s="29" t="s">
        <v>114</v>
      </c>
      <c r="AD2" s="29" t="s">
        <v>413</v>
      </c>
      <c r="AE2" s="33" t="s">
        <v>89</v>
      </c>
      <c r="AF2" s="34" t="s">
        <v>90</v>
      </c>
    </row>
    <row r="3" spans="1:32" x14ac:dyDescent="0.2">
      <c r="A3" t="s">
        <v>91</v>
      </c>
      <c r="B3">
        <v>24</v>
      </c>
      <c r="C3">
        <v>21661059</v>
      </c>
      <c r="D3">
        <v>21802815</v>
      </c>
      <c r="F3" t="s">
        <v>16</v>
      </c>
      <c r="G3" t="s">
        <v>17</v>
      </c>
      <c r="H3">
        <v>14</v>
      </c>
      <c r="I3" s="4">
        <v>17590772</v>
      </c>
      <c r="J3" s="5">
        <v>17740294</v>
      </c>
      <c r="L3" s="8" t="s">
        <v>151</v>
      </c>
      <c r="M3" s="8" t="s">
        <v>152</v>
      </c>
      <c r="N3" s="8">
        <v>17</v>
      </c>
      <c r="O3" s="10">
        <v>23010308</v>
      </c>
      <c r="P3" s="10">
        <v>23688841</v>
      </c>
      <c r="R3" t="s">
        <v>180</v>
      </c>
      <c r="S3">
        <v>1</v>
      </c>
      <c r="T3">
        <v>98881690</v>
      </c>
      <c r="U3">
        <v>98904945</v>
      </c>
      <c r="X3">
        <v>3</v>
      </c>
      <c r="Y3">
        <v>64346369</v>
      </c>
      <c r="Z3">
        <v>64346369</v>
      </c>
      <c r="AA3">
        <f t="shared" ref="AA3:AA34" si="0">COUNTA(AB2)</f>
        <v>1</v>
      </c>
      <c r="AB3" t="s">
        <v>327</v>
      </c>
      <c r="AC3" t="s">
        <v>328</v>
      </c>
      <c r="AD3" t="s">
        <v>329</v>
      </c>
      <c r="AE3">
        <v>88705765</v>
      </c>
      <c r="AF3">
        <v>88706853</v>
      </c>
    </row>
    <row r="4" spans="1:32" x14ac:dyDescent="0.2">
      <c r="A4" t="s">
        <v>92</v>
      </c>
      <c r="B4">
        <v>5</v>
      </c>
      <c r="C4">
        <v>14607013</v>
      </c>
      <c r="D4">
        <v>14676956</v>
      </c>
      <c r="F4" t="s">
        <v>130</v>
      </c>
      <c r="G4" t="s">
        <v>131</v>
      </c>
      <c r="H4">
        <v>3</v>
      </c>
      <c r="I4" s="5">
        <v>253081</v>
      </c>
      <c r="J4" s="5">
        <v>322993</v>
      </c>
      <c r="L4" s="8" t="s">
        <v>130</v>
      </c>
      <c r="M4" s="8" t="s">
        <v>131</v>
      </c>
      <c r="N4" s="8">
        <v>3</v>
      </c>
      <c r="O4" s="9">
        <v>253081</v>
      </c>
      <c r="P4" s="9">
        <v>322993</v>
      </c>
      <c r="R4" t="s">
        <v>1086</v>
      </c>
      <c r="X4">
        <v>7</v>
      </c>
      <c r="Y4">
        <v>12595707</v>
      </c>
      <c r="Z4">
        <v>12595707</v>
      </c>
      <c r="AA4">
        <f t="shared" si="0"/>
        <v>1</v>
      </c>
      <c r="AB4" t="s">
        <v>330</v>
      </c>
      <c r="AC4" t="s">
        <v>45</v>
      </c>
      <c r="AD4">
        <v>18</v>
      </c>
      <c r="AE4">
        <v>50818234</v>
      </c>
      <c r="AF4">
        <v>50835079</v>
      </c>
    </row>
    <row r="5" spans="1:32" x14ac:dyDescent="0.2">
      <c r="A5" t="s">
        <v>60</v>
      </c>
      <c r="B5">
        <v>15</v>
      </c>
      <c r="C5">
        <v>5822025</v>
      </c>
      <c r="D5">
        <v>5831882</v>
      </c>
      <c r="F5" t="s">
        <v>123</v>
      </c>
      <c r="G5" t="s">
        <v>124</v>
      </c>
      <c r="H5">
        <v>2</v>
      </c>
      <c r="I5" s="5">
        <v>73324852</v>
      </c>
      <c r="J5" s="5">
        <v>73401102</v>
      </c>
      <c r="L5" s="8" t="s">
        <v>153</v>
      </c>
      <c r="M5" s="8" t="s">
        <v>154</v>
      </c>
      <c r="N5" s="8">
        <v>23</v>
      </c>
      <c r="O5" s="10">
        <v>38132788</v>
      </c>
      <c r="P5" s="10">
        <v>38224016</v>
      </c>
      <c r="R5" t="s">
        <v>1098</v>
      </c>
      <c r="X5">
        <v>7</v>
      </c>
      <c r="Y5">
        <v>13034042</v>
      </c>
      <c r="Z5">
        <v>13034042</v>
      </c>
      <c r="AA5">
        <f t="shared" si="0"/>
        <v>1</v>
      </c>
      <c r="AB5" t="s">
        <v>331</v>
      </c>
      <c r="AC5" t="s">
        <v>332</v>
      </c>
      <c r="AD5">
        <v>8</v>
      </c>
      <c r="AE5">
        <v>29997569</v>
      </c>
      <c r="AF5">
        <v>30004557</v>
      </c>
    </row>
    <row r="6" spans="1:32" x14ac:dyDescent="0.2">
      <c r="A6" t="s">
        <v>93</v>
      </c>
      <c r="B6">
        <v>17</v>
      </c>
      <c r="C6">
        <v>19492193</v>
      </c>
      <c r="D6">
        <v>19563902</v>
      </c>
      <c r="F6" t="s">
        <v>134</v>
      </c>
      <c r="G6" t="s">
        <v>135</v>
      </c>
      <c r="H6">
        <v>5</v>
      </c>
      <c r="I6" s="5">
        <v>24182135</v>
      </c>
      <c r="J6" s="5">
        <v>24297207</v>
      </c>
      <c r="L6" s="8" t="s">
        <v>155</v>
      </c>
      <c r="M6" s="8" t="s">
        <v>156</v>
      </c>
      <c r="N6" s="8">
        <v>25</v>
      </c>
      <c r="O6" s="10">
        <v>7734453</v>
      </c>
      <c r="P6" s="10">
        <v>7797815</v>
      </c>
      <c r="R6" t="s">
        <v>115</v>
      </c>
      <c r="S6">
        <v>16</v>
      </c>
      <c r="T6">
        <v>8222907</v>
      </c>
      <c r="U6">
        <v>8317906</v>
      </c>
      <c r="X6">
        <v>7</v>
      </c>
      <c r="Y6">
        <v>14427023</v>
      </c>
      <c r="Z6">
        <v>14427023</v>
      </c>
      <c r="AA6">
        <f t="shared" si="0"/>
        <v>1</v>
      </c>
      <c r="AB6" t="s">
        <v>333</v>
      </c>
      <c r="AC6" t="s">
        <v>334</v>
      </c>
      <c r="AD6">
        <v>24</v>
      </c>
      <c r="AE6">
        <v>42204823</v>
      </c>
      <c r="AF6">
        <v>42294653</v>
      </c>
    </row>
    <row r="7" spans="1:32" x14ac:dyDescent="0.2">
      <c r="A7" t="s">
        <v>94</v>
      </c>
      <c r="B7">
        <v>16</v>
      </c>
      <c r="C7">
        <v>1925956</v>
      </c>
      <c r="D7">
        <v>1991838</v>
      </c>
      <c r="F7" t="s">
        <v>148</v>
      </c>
      <c r="G7" t="s">
        <v>149</v>
      </c>
      <c r="H7" t="s">
        <v>329</v>
      </c>
      <c r="I7" s="5">
        <v>59774585</v>
      </c>
      <c r="J7" s="5">
        <v>60106980</v>
      </c>
      <c r="L7" s="8" t="s">
        <v>157</v>
      </c>
      <c r="M7" s="8" t="s">
        <v>158</v>
      </c>
      <c r="N7" s="8">
        <v>5</v>
      </c>
      <c r="O7" s="10">
        <v>80757508</v>
      </c>
      <c r="P7" s="10">
        <v>80834878</v>
      </c>
      <c r="R7" t="s">
        <v>69</v>
      </c>
      <c r="S7">
        <v>4</v>
      </c>
      <c r="T7">
        <v>68253255</v>
      </c>
      <c r="U7">
        <v>68318252</v>
      </c>
      <c r="X7">
        <v>7</v>
      </c>
      <c r="Y7">
        <v>16243676</v>
      </c>
      <c r="Z7">
        <v>16243676</v>
      </c>
      <c r="AA7">
        <f t="shared" si="0"/>
        <v>1</v>
      </c>
      <c r="AB7" t="s">
        <v>335</v>
      </c>
      <c r="AC7" t="s">
        <v>336</v>
      </c>
      <c r="AD7">
        <v>29</v>
      </c>
      <c r="AE7">
        <v>11156340</v>
      </c>
      <c r="AF7">
        <v>11283627</v>
      </c>
    </row>
    <row r="8" spans="1:32" x14ac:dyDescent="0.2">
      <c r="A8" t="s">
        <v>95</v>
      </c>
      <c r="B8">
        <v>25</v>
      </c>
      <c r="C8">
        <v>11581206</v>
      </c>
      <c r="D8">
        <v>11692284</v>
      </c>
      <c r="F8" t="s">
        <v>115</v>
      </c>
      <c r="G8" t="s">
        <v>116</v>
      </c>
      <c r="H8">
        <v>16</v>
      </c>
      <c r="I8" s="5">
        <v>8222907</v>
      </c>
      <c r="J8" s="5">
        <v>8317906</v>
      </c>
      <c r="L8" s="8" t="s">
        <v>159</v>
      </c>
      <c r="M8" s="8" t="s">
        <v>160</v>
      </c>
      <c r="N8" s="8">
        <v>11</v>
      </c>
      <c r="O8" s="10">
        <v>41223315</v>
      </c>
      <c r="P8" s="10">
        <v>41264379</v>
      </c>
      <c r="R8" t="s">
        <v>181</v>
      </c>
      <c r="S8">
        <v>9</v>
      </c>
      <c r="T8">
        <v>37817305</v>
      </c>
      <c r="U8">
        <v>37823852</v>
      </c>
      <c r="X8">
        <v>7</v>
      </c>
      <c r="Y8">
        <v>16340641</v>
      </c>
      <c r="Z8">
        <v>16340641</v>
      </c>
      <c r="AA8">
        <f t="shared" si="0"/>
        <v>1</v>
      </c>
      <c r="AB8" t="s">
        <v>337</v>
      </c>
      <c r="AC8" t="s">
        <v>338</v>
      </c>
      <c r="AD8">
        <v>6</v>
      </c>
      <c r="AE8">
        <v>37409930</v>
      </c>
      <c r="AF8">
        <v>37534176</v>
      </c>
    </row>
    <row r="9" spans="1:32" x14ac:dyDescent="0.2">
      <c r="A9" t="s">
        <v>52</v>
      </c>
      <c r="B9">
        <v>3</v>
      </c>
      <c r="C9">
        <v>53070695</v>
      </c>
      <c r="D9">
        <v>53087496</v>
      </c>
      <c r="F9" t="s">
        <v>117</v>
      </c>
      <c r="G9" t="s">
        <v>118</v>
      </c>
      <c r="H9">
        <v>16</v>
      </c>
      <c r="I9" s="5">
        <v>44128386</v>
      </c>
      <c r="J9" s="5">
        <v>44241192</v>
      </c>
      <c r="L9" s="8" t="s">
        <v>161</v>
      </c>
      <c r="M9" s="8" t="s">
        <v>162</v>
      </c>
      <c r="N9" s="8">
        <v>18</v>
      </c>
      <c r="O9" s="10">
        <v>5982770</v>
      </c>
      <c r="P9" s="10">
        <v>6042631</v>
      </c>
      <c r="R9" t="s">
        <v>182</v>
      </c>
      <c r="S9">
        <v>27</v>
      </c>
      <c r="T9">
        <v>38742963</v>
      </c>
      <c r="U9">
        <v>38774576</v>
      </c>
      <c r="X9">
        <v>7</v>
      </c>
      <c r="Y9">
        <v>16905077</v>
      </c>
      <c r="Z9">
        <v>16905077</v>
      </c>
      <c r="AA9">
        <f t="shared" si="0"/>
        <v>1</v>
      </c>
      <c r="AB9" t="s">
        <v>339</v>
      </c>
    </row>
    <row r="10" spans="1:32" x14ac:dyDescent="0.2">
      <c r="A10" t="s">
        <v>48</v>
      </c>
      <c r="B10">
        <v>1</v>
      </c>
      <c r="C10">
        <v>93142635</v>
      </c>
      <c r="D10">
        <v>93435997</v>
      </c>
      <c r="F10" t="s">
        <v>121</v>
      </c>
      <c r="G10" t="s">
        <v>122</v>
      </c>
      <c r="H10">
        <v>19</v>
      </c>
      <c r="I10" s="5">
        <v>15158922</v>
      </c>
      <c r="J10" s="5">
        <v>15332045</v>
      </c>
      <c r="L10" s="8" t="s">
        <v>163</v>
      </c>
      <c r="M10" s="8" t="s">
        <v>164</v>
      </c>
      <c r="N10" s="8">
        <v>37</v>
      </c>
      <c r="O10" s="10">
        <v>19037217</v>
      </c>
      <c r="P10" s="10">
        <v>20134426</v>
      </c>
      <c r="R10" t="s">
        <v>1101</v>
      </c>
      <c r="X10">
        <v>7</v>
      </c>
      <c r="Y10">
        <v>17828208</v>
      </c>
      <c r="Z10">
        <v>17828208</v>
      </c>
      <c r="AA10">
        <f t="shared" si="0"/>
        <v>1</v>
      </c>
      <c r="AB10" t="s">
        <v>340</v>
      </c>
      <c r="AC10" t="s">
        <v>341</v>
      </c>
      <c r="AD10">
        <v>18</v>
      </c>
      <c r="AE10">
        <v>47261730</v>
      </c>
      <c r="AF10">
        <v>47274236</v>
      </c>
    </row>
    <row r="11" spans="1:32" x14ac:dyDescent="0.2">
      <c r="A11" t="s">
        <v>99</v>
      </c>
      <c r="B11">
        <v>27</v>
      </c>
      <c r="C11">
        <v>22257941</v>
      </c>
      <c r="D11">
        <v>22293369</v>
      </c>
      <c r="F11" t="s">
        <v>142</v>
      </c>
      <c r="G11" t="s">
        <v>143</v>
      </c>
      <c r="H11">
        <v>6</v>
      </c>
      <c r="I11" s="5">
        <v>32303121</v>
      </c>
      <c r="J11" s="5">
        <v>32668960</v>
      </c>
      <c r="L11" s="8" t="s">
        <v>117</v>
      </c>
      <c r="M11" s="8" t="s">
        <v>118</v>
      </c>
      <c r="N11" s="8">
        <v>16</v>
      </c>
      <c r="O11" s="9">
        <v>44128386</v>
      </c>
      <c r="P11" s="9">
        <v>44241192</v>
      </c>
      <c r="R11" t="s">
        <v>159</v>
      </c>
      <c r="S11">
        <v>11</v>
      </c>
      <c r="T11">
        <v>40835885</v>
      </c>
      <c r="U11">
        <v>40863014</v>
      </c>
      <c r="X11">
        <v>7</v>
      </c>
      <c r="Y11">
        <v>18443544</v>
      </c>
      <c r="Z11">
        <v>18443544</v>
      </c>
      <c r="AA11">
        <f t="shared" si="0"/>
        <v>1</v>
      </c>
      <c r="AB11" t="s">
        <v>342</v>
      </c>
    </row>
    <row r="12" spans="1:32" x14ac:dyDescent="0.2">
      <c r="A12" t="s">
        <v>34</v>
      </c>
      <c r="B12">
        <v>9</v>
      </c>
      <c r="C12">
        <v>41469416</v>
      </c>
      <c r="D12">
        <v>41679382</v>
      </c>
      <c r="F12" t="s">
        <v>136</v>
      </c>
      <c r="G12" t="s">
        <v>137</v>
      </c>
      <c r="H12">
        <v>5</v>
      </c>
      <c r="I12" s="5">
        <v>15217348</v>
      </c>
      <c r="J12" s="5">
        <v>15270971</v>
      </c>
      <c r="L12" s="8" t="s">
        <v>165</v>
      </c>
      <c r="M12" s="8" t="s">
        <v>166</v>
      </c>
      <c r="N12" s="8">
        <v>13</v>
      </c>
      <c r="O12" s="10">
        <v>47442764</v>
      </c>
      <c r="P12" s="10">
        <v>47485042</v>
      </c>
      <c r="R12" t="s">
        <v>183</v>
      </c>
      <c r="S12">
        <v>11</v>
      </c>
      <c r="T12">
        <v>41223315</v>
      </c>
      <c r="U12">
        <v>41264379</v>
      </c>
      <c r="X12">
        <v>7</v>
      </c>
      <c r="Y12">
        <v>19071668</v>
      </c>
      <c r="Z12">
        <v>19071668</v>
      </c>
      <c r="AA12">
        <f t="shared" si="0"/>
        <v>1</v>
      </c>
      <c r="AB12" t="s">
        <v>343</v>
      </c>
      <c r="AC12" t="s">
        <v>344</v>
      </c>
      <c r="AD12">
        <v>28</v>
      </c>
      <c r="AE12">
        <v>28003710</v>
      </c>
      <c r="AF12">
        <v>28009035</v>
      </c>
    </row>
    <row r="13" spans="1:32" x14ac:dyDescent="0.2">
      <c r="A13" t="s">
        <v>101</v>
      </c>
      <c r="B13">
        <v>4</v>
      </c>
      <c r="C13">
        <v>40756465</v>
      </c>
      <c r="D13">
        <v>40770175</v>
      </c>
      <c r="F13" t="s">
        <v>119</v>
      </c>
      <c r="G13" t="s">
        <v>120</v>
      </c>
      <c r="H13">
        <v>16</v>
      </c>
      <c r="I13" s="5">
        <v>15963901</v>
      </c>
      <c r="J13" s="5">
        <v>16158408</v>
      </c>
      <c r="L13" s="8" t="s">
        <v>34</v>
      </c>
      <c r="M13" s="8" t="s">
        <v>35</v>
      </c>
      <c r="N13" s="8">
        <v>9</v>
      </c>
      <c r="O13" s="9">
        <v>41469416</v>
      </c>
      <c r="P13" s="9">
        <v>41679382</v>
      </c>
      <c r="R13" t="s">
        <v>184</v>
      </c>
      <c r="S13">
        <v>27</v>
      </c>
      <c r="T13">
        <v>36040577</v>
      </c>
      <c r="U13">
        <v>36051184</v>
      </c>
      <c r="X13">
        <v>7</v>
      </c>
      <c r="Y13">
        <v>19208308</v>
      </c>
      <c r="Z13">
        <v>19208308</v>
      </c>
      <c r="AA13">
        <f t="shared" si="0"/>
        <v>1</v>
      </c>
      <c r="AB13" t="s">
        <v>345</v>
      </c>
      <c r="AC13" t="s">
        <v>346</v>
      </c>
      <c r="AD13">
        <v>29</v>
      </c>
      <c r="AE13">
        <v>20177014</v>
      </c>
      <c r="AF13">
        <v>20525653</v>
      </c>
    </row>
    <row r="14" spans="1:32" x14ac:dyDescent="0.2">
      <c r="A14" t="s">
        <v>103</v>
      </c>
      <c r="B14">
        <v>17</v>
      </c>
      <c r="C14">
        <v>52411733</v>
      </c>
      <c r="D14">
        <v>52418788</v>
      </c>
      <c r="F14" t="s">
        <v>127</v>
      </c>
      <c r="G14" t="s">
        <v>128</v>
      </c>
      <c r="H14">
        <v>27</v>
      </c>
      <c r="I14" s="5">
        <v>5521804</v>
      </c>
      <c r="J14" s="5">
        <v>5553490</v>
      </c>
      <c r="L14" s="8" t="s">
        <v>167</v>
      </c>
      <c r="M14" s="8" t="s">
        <v>168</v>
      </c>
      <c r="N14" s="8">
        <v>13</v>
      </c>
      <c r="O14" s="10">
        <v>46730703</v>
      </c>
      <c r="P14" s="10">
        <v>46773278</v>
      </c>
      <c r="R14" t="s">
        <v>185</v>
      </c>
      <c r="S14">
        <v>36</v>
      </c>
      <c r="T14">
        <v>30488488</v>
      </c>
      <c r="U14">
        <v>30536765</v>
      </c>
      <c r="X14">
        <v>7</v>
      </c>
      <c r="Y14">
        <v>19209694</v>
      </c>
      <c r="Z14">
        <v>19209694</v>
      </c>
      <c r="AA14">
        <f t="shared" si="0"/>
        <v>1</v>
      </c>
      <c r="AB14" t="s">
        <v>347</v>
      </c>
      <c r="AC14" t="s">
        <v>348</v>
      </c>
      <c r="AD14">
        <v>28</v>
      </c>
      <c r="AE14">
        <v>14362109</v>
      </c>
      <c r="AF14">
        <v>14367468</v>
      </c>
    </row>
    <row r="15" spans="1:32" x14ac:dyDescent="0.2">
      <c r="A15" t="s">
        <v>104</v>
      </c>
      <c r="B15">
        <v>9</v>
      </c>
      <c r="C15">
        <v>41469416</v>
      </c>
      <c r="D15">
        <v>41679382</v>
      </c>
      <c r="F15" t="s">
        <v>99</v>
      </c>
      <c r="G15" t="s">
        <v>129</v>
      </c>
      <c r="H15">
        <v>27</v>
      </c>
      <c r="I15" s="5">
        <v>22257941</v>
      </c>
      <c r="J15" s="5">
        <v>22293369</v>
      </c>
      <c r="L15" s="8" t="s">
        <v>169</v>
      </c>
      <c r="M15" s="8" t="s">
        <v>170</v>
      </c>
      <c r="N15" s="8">
        <v>26</v>
      </c>
      <c r="O15" s="10">
        <v>433879</v>
      </c>
      <c r="P15" s="10">
        <v>479917</v>
      </c>
      <c r="R15" t="s">
        <v>1090</v>
      </c>
      <c r="X15">
        <v>7</v>
      </c>
      <c r="Y15">
        <v>19456794</v>
      </c>
      <c r="Z15">
        <v>19456794</v>
      </c>
      <c r="AA15">
        <f t="shared" si="0"/>
        <v>1</v>
      </c>
      <c r="AB15" t="s">
        <v>349</v>
      </c>
      <c r="AC15" t="s">
        <v>350</v>
      </c>
      <c r="AD15">
        <v>16</v>
      </c>
      <c r="AE15">
        <v>27031588</v>
      </c>
      <c r="AF15">
        <v>27078261</v>
      </c>
    </row>
    <row r="16" spans="1:32" x14ac:dyDescent="0.2">
      <c r="A16" t="s">
        <v>105</v>
      </c>
      <c r="B16">
        <v>31</v>
      </c>
      <c r="C16">
        <v>30170605</v>
      </c>
      <c r="D16">
        <v>30420839</v>
      </c>
      <c r="F16" t="s">
        <v>34</v>
      </c>
      <c r="G16" t="s">
        <v>35</v>
      </c>
      <c r="H16">
        <v>9</v>
      </c>
      <c r="I16" s="5">
        <v>41469416</v>
      </c>
      <c r="J16" s="5">
        <v>41679382</v>
      </c>
      <c r="L16" s="8" t="s">
        <v>171</v>
      </c>
      <c r="M16" s="8" t="s">
        <v>172</v>
      </c>
      <c r="N16" s="8">
        <v>1</v>
      </c>
      <c r="O16" s="10">
        <v>71238195</v>
      </c>
      <c r="P16" s="10">
        <v>71305662</v>
      </c>
      <c r="R16" t="s">
        <v>1096</v>
      </c>
      <c r="X16">
        <v>7</v>
      </c>
      <c r="Y16">
        <v>20581823</v>
      </c>
      <c r="Z16">
        <v>20581823</v>
      </c>
      <c r="AA16">
        <f t="shared" si="0"/>
        <v>1</v>
      </c>
      <c r="AB16" t="s">
        <v>351</v>
      </c>
      <c r="AC16" t="s">
        <v>352</v>
      </c>
      <c r="AD16">
        <v>28</v>
      </c>
      <c r="AE16">
        <v>31303894</v>
      </c>
      <c r="AF16">
        <v>31411621</v>
      </c>
    </row>
    <row r="17" spans="1:32" x14ac:dyDescent="0.2">
      <c r="A17" t="s">
        <v>56</v>
      </c>
      <c r="B17">
        <v>7</v>
      </c>
      <c r="C17">
        <v>46020889</v>
      </c>
      <c r="D17">
        <v>46378005</v>
      </c>
      <c r="F17" t="s">
        <v>132</v>
      </c>
      <c r="G17" t="s">
        <v>133</v>
      </c>
      <c r="H17">
        <v>34</v>
      </c>
      <c r="I17" s="5">
        <v>12600233</v>
      </c>
      <c r="J17" s="5">
        <v>12675910</v>
      </c>
      <c r="L17" s="8" t="s">
        <v>125</v>
      </c>
      <c r="M17" s="8" t="s">
        <v>126</v>
      </c>
      <c r="N17" s="8">
        <v>26</v>
      </c>
      <c r="O17" s="9">
        <v>37835661</v>
      </c>
      <c r="P17" s="9">
        <v>37913176</v>
      </c>
      <c r="R17" t="s">
        <v>1093</v>
      </c>
      <c r="X17">
        <v>7</v>
      </c>
      <c r="Y17">
        <v>21705081</v>
      </c>
      <c r="Z17">
        <v>21705081</v>
      </c>
      <c r="AA17">
        <f t="shared" si="0"/>
        <v>1</v>
      </c>
      <c r="AB17" t="s">
        <v>353</v>
      </c>
      <c r="AC17" t="s">
        <v>354</v>
      </c>
      <c r="AD17">
        <v>5</v>
      </c>
      <c r="AE17">
        <v>73444827</v>
      </c>
      <c r="AF17">
        <v>73448777</v>
      </c>
    </row>
    <row r="18" spans="1:32" x14ac:dyDescent="0.2">
      <c r="A18" t="s">
        <v>108</v>
      </c>
      <c r="B18">
        <v>37</v>
      </c>
      <c r="C18">
        <v>6924047</v>
      </c>
      <c r="D18">
        <v>6962896</v>
      </c>
      <c r="F18" t="s">
        <v>125</v>
      </c>
      <c r="G18" t="s">
        <v>126</v>
      </c>
      <c r="H18">
        <v>26</v>
      </c>
      <c r="I18" s="5">
        <v>37835661</v>
      </c>
      <c r="J18" s="5">
        <v>37913176</v>
      </c>
      <c r="L18" s="8" t="s">
        <v>173</v>
      </c>
      <c r="M18" s="8" t="s">
        <v>174</v>
      </c>
      <c r="N18" s="8">
        <v>32</v>
      </c>
      <c r="O18" s="10">
        <v>10125441</v>
      </c>
      <c r="P18" s="10">
        <v>10328757</v>
      </c>
      <c r="R18" t="s">
        <v>1087</v>
      </c>
      <c r="X18">
        <v>7</v>
      </c>
      <c r="Y18">
        <v>21735889</v>
      </c>
      <c r="Z18">
        <v>21735889</v>
      </c>
      <c r="AA18">
        <f t="shared" si="0"/>
        <v>1</v>
      </c>
      <c r="AB18" t="s">
        <v>355</v>
      </c>
      <c r="AC18" t="s">
        <v>356</v>
      </c>
      <c r="AD18">
        <v>32</v>
      </c>
      <c r="AE18">
        <v>2558354</v>
      </c>
      <c r="AF18">
        <v>2991063</v>
      </c>
    </row>
    <row r="19" spans="1:32" x14ac:dyDescent="0.2">
      <c r="A19" t="s">
        <v>109</v>
      </c>
      <c r="B19">
        <v>9</v>
      </c>
      <c r="C19">
        <v>4028482</v>
      </c>
      <c r="D19">
        <v>4030793</v>
      </c>
      <c r="F19" t="s">
        <v>146</v>
      </c>
      <c r="G19" t="s">
        <v>147</v>
      </c>
      <c r="H19">
        <v>9</v>
      </c>
      <c r="I19" s="5">
        <v>1440364</v>
      </c>
      <c r="J19" s="5">
        <v>1506951</v>
      </c>
      <c r="L19" s="8" t="s">
        <v>175</v>
      </c>
      <c r="M19" s="8" t="s">
        <v>176</v>
      </c>
      <c r="N19" s="8">
        <v>22</v>
      </c>
      <c r="O19" s="10">
        <v>3063239</v>
      </c>
      <c r="P19" s="10">
        <v>3257726</v>
      </c>
      <c r="R19" t="s">
        <v>1089</v>
      </c>
      <c r="X19">
        <v>7</v>
      </c>
      <c r="Y19">
        <v>22566025</v>
      </c>
      <c r="Z19">
        <v>22566025</v>
      </c>
      <c r="AA19">
        <f t="shared" si="0"/>
        <v>1</v>
      </c>
      <c r="AB19" t="s">
        <v>357</v>
      </c>
      <c r="AC19" t="s">
        <v>358</v>
      </c>
      <c r="AD19">
        <v>25</v>
      </c>
      <c r="AE19">
        <v>2102849</v>
      </c>
      <c r="AF19">
        <v>2264456</v>
      </c>
    </row>
    <row r="20" spans="1:32" x14ac:dyDescent="0.2">
      <c r="A20" t="s">
        <v>110</v>
      </c>
      <c r="B20">
        <v>32</v>
      </c>
      <c r="C20">
        <v>26059693</v>
      </c>
      <c r="D20">
        <v>26143536</v>
      </c>
      <c r="F20" t="s">
        <v>138</v>
      </c>
      <c r="G20" t="s">
        <v>139</v>
      </c>
      <c r="H20">
        <v>5</v>
      </c>
      <c r="I20" s="5">
        <v>32560598</v>
      </c>
      <c r="J20" s="5">
        <v>32574109</v>
      </c>
      <c r="L20" s="8" t="s">
        <v>56</v>
      </c>
      <c r="M20" s="8" t="s">
        <v>57</v>
      </c>
      <c r="N20" s="8">
        <v>7</v>
      </c>
      <c r="O20" s="10">
        <v>46020889</v>
      </c>
      <c r="P20" s="10">
        <v>46378005</v>
      </c>
      <c r="R20" t="s">
        <v>1088</v>
      </c>
      <c r="X20">
        <v>7</v>
      </c>
      <c r="Y20">
        <v>24270840</v>
      </c>
      <c r="Z20">
        <v>24270840</v>
      </c>
      <c r="AA20">
        <f t="shared" si="0"/>
        <v>1</v>
      </c>
      <c r="AB20" t="s">
        <v>359</v>
      </c>
      <c r="AC20" t="s">
        <v>360</v>
      </c>
      <c r="AD20">
        <v>2</v>
      </c>
      <c r="AE20">
        <v>28069051</v>
      </c>
      <c r="AF20">
        <v>28087760</v>
      </c>
    </row>
    <row r="21" spans="1:32" x14ac:dyDescent="0.2">
      <c r="A21" t="s">
        <v>111</v>
      </c>
      <c r="B21">
        <v>31</v>
      </c>
      <c r="C21">
        <v>37263260</v>
      </c>
      <c r="D21">
        <v>37277166</v>
      </c>
      <c r="F21" t="s">
        <v>144</v>
      </c>
      <c r="G21" t="s">
        <v>145</v>
      </c>
      <c r="H21">
        <v>6</v>
      </c>
      <c r="I21" s="5">
        <v>10519711</v>
      </c>
      <c r="J21" s="5">
        <v>10632776</v>
      </c>
      <c r="L21" s="8" t="s">
        <v>177</v>
      </c>
      <c r="M21" s="8" t="s">
        <v>178</v>
      </c>
      <c r="N21" s="8">
        <v>1</v>
      </c>
      <c r="O21" s="10">
        <v>23882139</v>
      </c>
      <c r="P21" s="10">
        <v>23969405</v>
      </c>
      <c r="R21" t="s">
        <v>187</v>
      </c>
      <c r="S21">
        <v>32</v>
      </c>
      <c r="T21">
        <v>30553182</v>
      </c>
      <c r="U21">
        <v>30638522</v>
      </c>
      <c r="X21">
        <v>7</v>
      </c>
      <c r="Y21">
        <v>25325053</v>
      </c>
      <c r="Z21">
        <v>25325053</v>
      </c>
      <c r="AA21">
        <f t="shared" si="0"/>
        <v>1</v>
      </c>
      <c r="AB21" t="s">
        <v>361</v>
      </c>
      <c r="AC21" t="s">
        <v>362</v>
      </c>
      <c r="AD21">
        <v>4</v>
      </c>
      <c r="AE21">
        <v>70971432</v>
      </c>
      <c r="AF21">
        <v>70989714</v>
      </c>
    </row>
    <row r="22" spans="1:32" x14ac:dyDescent="0.2">
      <c r="A22" t="s">
        <v>112</v>
      </c>
      <c r="B22">
        <v>39</v>
      </c>
      <c r="C22">
        <v>12046921</v>
      </c>
      <c r="D22">
        <v>12073440</v>
      </c>
      <c r="F22" t="s">
        <v>140</v>
      </c>
      <c r="G22" t="s">
        <v>141</v>
      </c>
      <c r="H22">
        <v>5</v>
      </c>
      <c r="I22" s="5">
        <v>78455005</v>
      </c>
      <c r="J22" s="5">
        <v>78610033</v>
      </c>
      <c r="L22" s="8" t="s">
        <v>138</v>
      </c>
      <c r="M22" s="8" t="s">
        <v>139</v>
      </c>
      <c r="N22" s="8">
        <v>5</v>
      </c>
      <c r="O22" s="9">
        <v>32560598</v>
      </c>
      <c r="P22" s="9">
        <v>32574109</v>
      </c>
      <c r="R22" t="s">
        <v>188</v>
      </c>
      <c r="S22">
        <v>27</v>
      </c>
      <c r="T22">
        <v>858692</v>
      </c>
      <c r="U22">
        <v>875876</v>
      </c>
      <c r="X22">
        <v>7</v>
      </c>
      <c r="Y22">
        <v>25328145</v>
      </c>
      <c r="Z22">
        <v>25328145</v>
      </c>
      <c r="AA22">
        <f t="shared" si="0"/>
        <v>1</v>
      </c>
      <c r="AB22" t="s">
        <v>363</v>
      </c>
      <c r="AC22" t="s">
        <v>364</v>
      </c>
      <c r="AD22">
        <v>18</v>
      </c>
      <c r="AE22">
        <v>7801394</v>
      </c>
      <c r="AF22">
        <v>8068132</v>
      </c>
    </row>
    <row r="23" spans="1:32" x14ac:dyDescent="0.2">
      <c r="R23" t="s">
        <v>189</v>
      </c>
      <c r="S23">
        <v>13</v>
      </c>
      <c r="T23">
        <v>59962994</v>
      </c>
      <c r="U23">
        <v>59970751</v>
      </c>
      <c r="X23">
        <v>7</v>
      </c>
      <c r="Y23">
        <v>26343031</v>
      </c>
      <c r="Z23">
        <v>26343031</v>
      </c>
      <c r="AA23">
        <f t="shared" si="0"/>
        <v>1</v>
      </c>
      <c r="AB23" t="s">
        <v>365</v>
      </c>
      <c r="AC23" t="s">
        <v>366</v>
      </c>
      <c r="AD23" t="s">
        <v>329</v>
      </c>
      <c r="AE23">
        <v>104313591</v>
      </c>
      <c r="AF23">
        <v>104751756</v>
      </c>
    </row>
    <row r="24" spans="1:32" x14ac:dyDescent="0.2">
      <c r="R24" t="s">
        <v>1097</v>
      </c>
      <c r="X24">
        <v>7</v>
      </c>
      <c r="Y24">
        <v>26561282</v>
      </c>
      <c r="Z24">
        <v>26561282</v>
      </c>
      <c r="AA24">
        <f t="shared" si="0"/>
        <v>1</v>
      </c>
      <c r="AB24" t="s">
        <v>367</v>
      </c>
      <c r="AC24" t="s">
        <v>368</v>
      </c>
      <c r="AD24">
        <v>14</v>
      </c>
      <c r="AE24">
        <v>40357478</v>
      </c>
      <c r="AF24">
        <v>40359919</v>
      </c>
    </row>
    <row r="25" spans="1:32" x14ac:dyDescent="0.2">
      <c r="R25" t="s">
        <v>190</v>
      </c>
      <c r="S25">
        <v>15</v>
      </c>
      <c r="T25">
        <v>31793233</v>
      </c>
      <c r="U25">
        <v>31800912</v>
      </c>
      <c r="X25">
        <v>7</v>
      </c>
      <c r="Y25">
        <v>27638745</v>
      </c>
      <c r="Z25">
        <v>27638745</v>
      </c>
      <c r="AA25">
        <f t="shared" si="0"/>
        <v>1</v>
      </c>
      <c r="AB25" t="s">
        <v>369</v>
      </c>
      <c r="AC25" t="s">
        <v>370</v>
      </c>
      <c r="AD25">
        <v>36</v>
      </c>
      <c r="AE25">
        <v>19914431</v>
      </c>
      <c r="AF25">
        <v>19916766</v>
      </c>
    </row>
    <row r="26" spans="1:32" x14ac:dyDescent="0.2">
      <c r="R26" t="s">
        <v>1091</v>
      </c>
      <c r="X26">
        <v>7</v>
      </c>
      <c r="Y26">
        <v>27638766</v>
      </c>
      <c r="Z26">
        <v>27638766</v>
      </c>
      <c r="AA26">
        <f t="shared" si="0"/>
        <v>1</v>
      </c>
      <c r="AB26" t="s">
        <v>371</v>
      </c>
      <c r="AC26" t="s">
        <v>372</v>
      </c>
      <c r="AD26">
        <v>24</v>
      </c>
      <c r="AE26">
        <v>11657416</v>
      </c>
      <c r="AF26">
        <v>11692199</v>
      </c>
    </row>
    <row r="27" spans="1:32" x14ac:dyDescent="0.2">
      <c r="R27" t="s">
        <v>1091</v>
      </c>
      <c r="X27">
        <v>7</v>
      </c>
      <c r="Y27">
        <v>28268688</v>
      </c>
      <c r="Z27">
        <v>28268688</v>
      </c>
      <c r="AA27">
        <f t="shared" si="0"/>
        <v>1</v>
      </c>
      <c r="AB27" t="s">
        <v>373</v>
      </c>
      <c r="AC27" t="s">
        <v>374</v>
      </c>
      <c r="AD27" t="s">
        <v>329</v>
      </c>
      <c r="AE27">
        <v>5415575</v>
      </c>
      <c r="AF27">
        <v>5762656</v>
      </c>
    </row>
    <row r="28" spans="1:32" x14ac:dyDescent="0.2">
      <c r="R28" t="s">
        <v>1095</v>
      </c>
      <c r="X28">
        <v>7</v>
      </c>
      <c r="Y28">
        <v>28889008</v>
      </c>
      <c r="Z28">
        <v>28889008</v>
      </c>
      <c r="AA28">
        <f t="shared" si="0"/>
        <v>1</v>
      </c>
      <c r="AB28" t="s">
        <v>375</v>
      </c>
      <c r="AC28" t="s">
        <v>376</v>
      </c>
      <c r="AD28">
        <v>9</v>
      </c>
      <c r="AE28">
        <v>36761826</v>
      </c>
      <c r="AF28">
        <v>36768164</v>
      </c>
    </row>
    <row r="29" spans="1:32" x14ac:dyDescent="0.2">
      <c r="R29" t="s">
        <v>34</v>
      </c>
      <c r="X29">
        <v>7</v>
      </c>
      <c r="Y29">
        <v>28889865</v>
      </c>
      <c r="Z29">
        <v>28889865</v>
      </c>
      <c r="AA29">
        <f t="shared" si="0"/>
        <v>1</v>
      </c>
      <c r="AB29" t="s">
        <v>377</v>
      </c>
      <c r="AC29" t="s">
        <v>376</v>
      </c>
      <c r="AD29">
        <v>9</v>
      </c>
      <c r="AE29">
        <v>36761826</v>
      </c>
      <c r="AF29">
        <v>36768164</v>
      </c>
    </row>
    <row r="30" spans="1:32" x14ac:dyDescent="0.2">
      <c r="R30" t="s">
        <v>1092</v>
      </c>
      <c r="X30">
        <v>7</v>
      </c>
      <c r="Y30">
        <v>28892386</v>
      </c>
      <c r="Z30">
        <v>28892386</v>
      </c>
      <c r="AA30">
        <f t="shared" si="0"/>
        <v>1</v>
      </c>
      <c r="AB30" t="s">
        <v>378</v>
      </c>
      <c r="AC30" t="s">
        <v>379</v>
      </c>
      <c r="AD30">
        <v>9</v>
      </c>
      <c r="AE30">
        <v>56542826</v>
      </c>
      <c r="AF30">
        <v>56625530</v>
      </c>
    </row>
    <row r="31" spans="1:32" x14ac:dyDescent="0.2">
      <c r="R31" t="s">
        <v>63</v>
      </c>
      <c r="S31">
        <v>2</v>
      </c>
      <c r="T31">
        <v>23185782</v>
      </c>
      <c r="U31">
        <v>23253497</v>
      </c>
      <c r="X31">
        <v>7</v>
      </c>
      <c r="Y31">
        <v>29046463</v>
      </c>
      <c r="Z31">
        <v>29046463</v>
      </c>
      <c r="AA31">
        <f t="shared" si="0"/>
        <v>1</v>
      </c>
      <c r="AB31" t="s">
        <v>380</v>
      </c>
      <c r="AC31" t="s">
        <v>381</v>
      </c>
      <c r="AD31">
        <v>4</v>
      </c>
      <c r="AE31">
        <v>71583732</v>
      </c>
      <c r="AF31">
        <v>71780852</v>
      </c>
    </row>
    <row r="32" spans="1:32" x14ac:dyDescent="0.2">
      <c r="R32" t="s">
        <v>132</v>
      </c>
      <c r="S32">
        <v>34</v>
      </c>
      <c r="T32">
        <v>12600233</v>
      </c>
      <c r="U32">
        <v>12675910</v>
      </c>
      <c r="X32">
        <v>7</v>
      </c>
      <c r="Y32">
        <v>29183351</v>
      </c>
      <c r="Z32">
        <v>29183351</v>
      </c>
      <c r="AA32">
        <f t="shared" si="0"/>
        <v>1</v>
      </c>
      <c r="AB32" t="s">
        <v>43</v>
      </c>
      <c r="AC32" t="s">
        <v>44</v>
      </c>
      <c r="AD32">
        <v>17</v>
      </c>
      <c r="AE32">
        <v>56860429</v>
      </c>
      <c r="AF32">
        <v>57020857</v>
      </c>
    </row>
    <row r="33" spans="10:32" x14ac:dyDescent="0.2">
      <c r="R33" t="s">
        <v>191</v>
      </c>
      <c r="S33">
        <v>13</v>
      </c>
      <c r="T33">
        <v>62526571</v>
      </c>
      <c r="U33">
        <v>62528527</v>
      </c>
      <c r="X33">
        <v>7</v>
      </c>
      <c r="Y33">
        <v>29195180</v>
      </c>
      <c r="Z33">
        <v>29195180</v>
      </c>
      <c r="AA33">
        <f t="shared" si="0"/>
        <v>1</v>
      </c>
      <c r="AB33" t="s">
        <v>382</v>
      </c>
      <c r="AC33" t="s">
        <v>383</v>
      </c>
      <c r="AD33">
        <v>18</v>
      </c>
    </row>
    <row r="34" spans="10:32" x14ac:dyDescent="0.2">
      <c r="R34" t="s">
        <v>125</v>
      </c>
      <c r="S34">
        <v>26</v>
      </c>
      <c r="T34">
        <v>37835661</v>
      </c>
      <c r="U34">
        <v>37913176</v>
      </c>
      <c r="X34">
        <v>7</v>
      </c>
      <c r="Y34">
        <v>29195981</v>
      </c>
      <c r="Z34">
        <v>29195981</v>
      </c>
      <c r="AA34">
        <f t="shared" si="0"/>
        <v>1</v>
      </c>
      <c r="AB34" t="s">
        <v>384</v>
      </c>
      <c r="AC34" t="s">
        <v>385</v>
      </c>
      <c r="AD34">
        <v>28</v>
      </c>
      <c r="AE34">
        <v>13442893</v>
      </c>
      <c r="AF34">
        <v>13532094</v>
      </c>
    </row>
    <row r="35" spans="10:32" x14ac:dyDescent="0.2">
      <c r="R35" t="s">
        <v>104</v>
      </c>
      <c r="S35">
        <v>26</v>
      </c>
      <c r="T35">
        <v>9989425</v>
      </c>
      <c r="U35">
        <v>10067481</v>
      </c>
      <c r="X35">
        <v>23</v>
      </c>
      <c r="Y35">
        <v>19577506</v>
      </c>
      <c r="Z35">
        <v>19577506</v>
      </c>
      <c r="AA35">
        <f t="shared" ref="AA35:AA66" si="1">COUNTA(AB34)</f>
        <v>1</v>
      </c>
      <c r="AB35" t="s">
        <v>386</v>
      </c>
      <c r="AC35" t="s">
        <v>387</v>
      </c>
      <c r="AD35">
        <v>38</v>
      </c>
      <c r="AE35">
        <v>18418093</v>
      </c>
      <c r="AF35">
        <v>18703497</v>
      </c>
    </row>
    <row r="36" spans="10:32" x14ac:dyDescent="0.2">
      <c r="J36" t="s">
        <v>1099</v>
      </c>
      <c r="R36" t="s">
        <v>1085</v>
      </c>
      <c r="X36">
        <v>23</v>
      </c>
      <c r="Y36">
        <v>19643711</v>
      </c>
      <c r="Z36">
        <v>19643711</v>
      </c>
      <c r="AA36">
        <f t="shared" si="1"/>
        <v>1</v>
      </c>
      <c r="AB36" t="s">
        <v>388</v>
      </c>
    </row>
    <row r="37" spans="10:32" x14ac:dyDescent="0.2">
      <c r="J37">
        <v>3</v>
      </c>
      <c r="K37">
        <v>8</v>
      </c>
      <c r="L37">
        <v>143</v>
      </c>
      <c r="R37" t="s">
        <v>175</v>
      </c>
      <c r="S37">
        <v>22</v>
      </c>
      <c r="T37">
        <v>3063239</v>
      </c>
      <c r="U37">
        <v>3257726</v>
      </c>
      <c r="X37">
        <v>31</v>
      </c>
      <c r="Y37">
        <v>11333912</v>
      </c>
      <c r="Z37">
        <v>11333912</v>
      </c>
      <c r="AA37">
        <f t="shared" si="1"/>
        <v>1</v>
      </c>
      <c r="AB37" t="s">
        <v>389</v>
      </c>
      <c r="AC37" t="s">
        <v>390</v>
      </c>
      <c r="AD37">
        <v>9</v>
      </c>
      <c r="AE37">
        <v>22254806</v>
      </c>
      <c r="AF37">
        <v>22289459</v>
      </c>
    </row>
    <row r="38" spans="10:32" x14ac:dyDescent="0.2">
      <c r="J38">
        <v>1</v>
      </c>
      <c r="K38">
        <v>10</v>
      </c>
      <c r="L38">
        <v>8</v>
      </c>
      <c r="R38" t="s">
        <v>192</v>
      </c>
      <c r="S38">
        <v>7</v>
      </c>
      <c r="T38">
        <v>43554146</v>
      </c>
      <c r="U38">
        <v>43555475</v>
      </c>
      <c r="X38">
        <v>31</v>
      </c>
      <c r="Y38">
        <v>14079585</v>
      </c>
      <c r="Z38">
        <v>14079585</v>
      </c>
      <c r="AA38">
        <f t="shared" si="1"/>
        <v>1</v>
      </c>
      <c r="AB38" t="s">
        <v>391</v>
      </c>
    </row>
    <row r="39" spans="10:32" x14ac:dyDescent="0.2">
      <c r="R39" t="s">
        <v>193</v>
      </c>
      <c r="S39">
        <v>7</v>
      </c>
      <c r="T39">
        <v>43501989</v>
      </c>
      <c r="U39">
        <v>43541604</v>
      </c>
      <c r="X39">
        <v>36</v>
      </c>
      <c r="Y39">
        <v>24728286</v>
      </c>
      <c r="Z39">
        <v>24728286</v>
      </c>
      <c r="AA39">
        <f t="shared" si="1"/>
        <v>1</v>
      </c>
      <c r="AB39" t="s">
        <v>392</v>
      </c>
      <c r="AC39" t="s">
        <v>393</v>
      </c>
      <c r="AD39">
        <v>28</v>
      </c>
      <c r="AE39">
        <v>3947232</v>
      </c>
      <c r="AF39">
        <v>3994210</v>
      </c>
    </row>
    <row r="40" spans="10:32" x14ac:dyDescent="0.2">
      <c r="R40" t="s">
        <v>1094</v>
      </c>
      <c r="X40">
        <v>36</v>
      </c>
      <c r="Y40">
        <v>24741013</v>
      </c>
      <c r="Z40">
        <v>24741013</v>
      </c>
      <c r="AA40">
        <f t="shared" si="1"/>
        <v>1</v>
      </c>
      <c r="AB40" t="s">
        <v>394</v>
      </c>
      <c r="AC40" t="s">
        <v>395</v>
      </c>
      <c r="AD40">
        <v>2</v>
      </c>
      <c r="AE40">
        <v>64243987</v>
      </c>
      <c r="AF40">
        <v>64259521</v>
      </c>
    </row>
    <row r="41" spans="10:32" x14ac:dyDescent="0.2">
      <c r="R41" t="s">
        <v>84</v>
      </c>
      <c r="S41">
        <v>15</v>
      </c>
      <c r="T41">
        <v>40442945</v>
      </c>
      <c r="U41">
        <v>40453334</v>
      </c>
      <c r="X41">
        <v>36</v>
      </c>
      <c r="Y41">
        <v>25066361</v>
      </c>
      <c r="Z41">
        <v>25066361</v>
      </c>
      <c r="AA41">
        <f t="shared" si="1"/>
        <v>1</v>
      </c>
      <c r="AB41" t="s">
        <v>396</v>
      </c>
      <c r="AC41" t="s">
        <v>397</v>
      </c>
      <c r="AD41">
        <v>24</v>
      </c>
      <c r="AE41">
        <v>37940034</v>
      </c>
      <c r="AF41">
        <v>38037287</v>
      </c>
    </row>
    <row r="42" spans="10:32" x14ac:dyDescent="0.2">
      <c r="R42" t="s">
        <v>194</v>
      </c>
      <c r="S42">
        <v>5</v>
      </c>
      <c r="T42">
        <v>14503902</v>
      </c>
      <c r="U42">
        <v>14509113</v>
      </c>
      <c r="X42">
        <v>36</v>
      </c>
      <c r="Y42">
        <v>26105038</v>
      </c>
      <c r="Z42">
        <v>26105038</v>
      </c>
      <c r="AA42">
        <f t="shared" si="1"/>
        <v>1</v>
      </c>
      <c r="AB42" t="s">
        <v>398</v>
      </c>
      <c r="AC42" t="s">
        <v>399</v>
      </c>
      <c r="AD42">
        <v>8</v>
      </c>
      <c r="AE42">
        <v>35676479</v>
      </c>
      <c r="AF42">
        <v>35679534</v>
      </c>
    </row>
    <row r="43" spans="10:32" x14ac:dyDescent="0.2">
      <c r="R43" t="s">
        <v>195</v>
      </c>
      <c r="S43" t="s">
        <v>329</v>
      </c>
      <c r="T43">
        <v>122007282</v>
      </c>
      <c r="U43">
        <v>122034255</v>
      </c>
      <c r="X43">
        <v>1</v>
      </c>
      <c r="Y43">
        <v>96820392</v>
      </c>
      <c r="Z43">
        <v>96820392</v>
      </c>
      <c r="AA43">
        <f t="shared" si="1"/>
        <v>1</v>
      </c>
      <c r="AB43" t="s">
        <v>400</v>
      </c>
      <c r="AC43" t="s">
        <v>401</v>
      </c>
      <c r="AD43">
        <v>10</v>
      </c>
      <c r="AE43">
        <v>47400034</v>
      </c>
      <c r="AF43">
        <v>47403509</v>
      </c>
    </row>
    <row r="44" spans="10:32" x14ac:dyDescent="0.2">
      <c r="R44" t="s">
        <v>138</v>
      </c>
      <c r="S44">
        <v>5</v>
      </c>
      <c r="T44">
        <v>32560598</v>
      </c>
      <c r="U44">
        <v>32574109</v>
      </c>
      <c r="X44">
        <v>3</v>
      </c>
      <c r="Y44">
        <v>64230695</v>
      </c>
      <c r="Z44">
        <v>64230695</v>
      </c>
      <c r="AA44">
        <f t="shared" si="1"/>
        <v>1</v>
      </c>
      <c r="AB44" t="s">
        <v>38</v>
      </c>
      <c r="AC44" t="s">
        <v>39</v>
      </c>
      <c r="AD44">
        <v>4</v>
      </c>
      <c r="AE44">
        <v>42508426</v>
      </c>
      <c r="AF44">
        <v>43094714</v>
      </c>
    </row>
    <row r="45" spans="10:32" x14ac:dyDescent="0.2">
      <c r="R45" t="s">
        <v>79</v>
      </c>
      <c r="S45">
        <v>6</v>
      </c>
      <c r="T45">
        <v>49342151</v>
      </c>
      <c r="U45">
        <v>49359933</v>
      </c>
      <c r="X45">
        <v>4</v>
      </c>
      <c r="Y45">
        <v>13790420</v>
      </c>
      <c r="Z45">
        <v>13790420</v>
      </c>
      <c r="AA45">
        <f t="shared" si="1"/>
        <v>1</v>
      </c>
      <c r="AB45" t="s">
        <v>402</v>
      </c>
      <c r="AC45" t="s">
        <v>403</v>
      </c>
      <c r="AD45">
        <v>9</v>
      </c>
      <c r="AE45">
        <v>8275049</v>
      </c>
      <c r="AF45">
        <v>8278172</v>
      </c>
    </row>
    <row r="46" spans="10:32" x14ac:dyDescent="0.2">
      <c r="X46">
        <v>7</v>
      </c>
      <c r="Y46">
        <v>14689293</v>
      </c>
      <c r="Z46">
        <v>14689293</v>
      </c>
      <c r="AA46">
        <f t="shared" si="1"/>
        <v>1</v>
      </c>
      <c r="AB46" t="s">
        <v>404</v>
      </c>
      <c r="AC46" t="s">
        <v>405</v>
      </c>
      <c r="AD46">
        <v>26</v>
      </c>
      <c r="AE46">
        <v>11696565</v>
      </c>
      <c r="AF46">
        <v>11708918</v>
      </c>
    </row>
    <row r="47" spans="10:32" x14ac:dyDescent="0.2">
      <c r="X47">
        <v>7</v>
      </c>
      <c r="Y47">
        <v>16009039</v>
      </c>
      <c r="Z47">
        <v>16009039</v>
      </c>
      <c r="AA47">
        <f t="shared" si="1"/>
        <v>1</v>
      </c>
      <c r="AB47" t="s">
        <v>406</v>
      </c>
      <c r="AC47" t="s">
        <v>42</v>
      </c>
      <c r="AD47">
        <v>9</v>
      </c>
      <c r="AE47">
        <v>37438583</v>
      </c>
      <c r="AF47">
        <v>37492993</v>
      </c>
    </row>
    <row r="48" spans="10:32" x14ac:dyDescent="0.2">
      <c r="X48">
        <v>7</v>
      </c>
      <c r="Y48">
        <v>16111171</v>
      </c>
      <c r="Z48">
        <v>16111171</v>
      </c>
      <c r="AA48">
        <f t="shared" si="1"/>
        <v>1</v>
      </c>
      <c r="AB48" t="s">
        <v>407</v>
      </c>
      <c r="AC48" t="s">
        <v>408</v>
      </c>
      <c r="AD48">
        <v>21</v>
      </c>
      <c r="AE48">
        <v>22446051</v>
      </c>
      <c r="AF48">
        <v>22463173</v>
      </c>
    </row>
    <row r="49" spans="9:32" x14ac:dyDescent="0.2">
      <c r="X49">
        <v>7</v>
      </c>
      <c r="Y49">
        <v>16786042</v>
      </c>
      <c r="Z49">
        <v>16786042</v>
      </c>
      <c r="AA49">
        <f t="shared" si="1"/>
        <v>1</v>
      </c>
      <c r="AB49" t="s">
        <v>409</v>
      </c>
      <c r="AC49" t="s">
        <v>410</v>
      </c>
      <c r="AD49">
        <v>2</v>
      </c>
      <c r="AE49">
        <v>77101300</v>
      </c>
      <c r="AF49">
        <v>77127111</v>
      </c>
    </row>
    <row r="50" spans="9:32" x14ac:dyDescent="0.2">
      <c r="X50">
        <v>7</v>
      </c>
      <c r="Y50">
        <v>17148697</v>
      </c>
      <c r="Z50">
        <v>17148697</v>
      </c>
      <c r="AA50">
        <f t="shared" si="1"/>
        <v>1</v>
      </c>
      <c r="AB50" t="s">
        <v>411</v>
      </c>
      <c r="AC50" t="s">
        <v>412</v>
      </c>
      <c r="AD50">
        <v>18</v>
      </c>
      <c r="AE50">
        <v>35103934</v>
      </c>
      <c r="AF50">
        <v>35148000</v>
      </c>
    </row>
    <row r="51" spans="9:32" x14ac:dyDescent="0.2">
      <c r="X51">
        <v>7</v>
      </c>
      <c r="Y51">
        <v>17185672</v>
      </c>
      <c r="Z51">
        <v>17185672</v>
      </c>
      <c r="AA51">
        <f t="shared" si="1"/>
        <v>1</v>
      </c>
    </row>
    <row r="52" spans="9:32" x14ac:dyDescent="0.2">
      <c r="X52">
        <v>7</v>
      </c>
      <c r="Y52">
        <v>18103149</v>
      </c>
      <c r="Z52">
        <v>18103149</v>
      </c>
      <c r="AA52">
        <f t="shared" si="1"/>
        <v>0</v>
      </c>
    </row>
    <row r="53" spans="9:32" x14ac:dyDescent="0.2">
      <c r="X53">
        <v>7</v>
      </c>
      <c r="Y53">
        <v>19193653</v>
      </c>
      <c r="Z53">
        <v>19193653</v>
      </c>
      <c r="AA53">
        <f t="shared" si="1"/>
        <v>0</v>
      </c>
    </row>
    <row r="54" spans="9:32" x14ac:dyDescent="0.2">
      <c r="J54" s="40"/>
      <c r="X54">
        <v>7</v>
      </c>
      <c r="Y54">
        <v>20149232</v>
      </c>
      <c r="Z54">
        <v>20149232</v>
      </c>
      <c r="AA54">
        <f t="shared" si="1"/>
        <v>0</v>
      </c>
    </row>
    <row r="55" spans="9:32" x14ac:dyDescent="0.2">
      <c r="I55" s="40" t="s">
        <v>180</v>
      </c>
      <c r="J55" s="40" t="s">
        <v>190</v>
      </c>
      <c r="X55">
        <v>7</v>
      </c>
      <c r="Y55">
        <v>21217973</v>
      </c>
      <c r="Z55">
        <v>21217973</v>
      </c>
      <c r="AA55">
        <f t="shared" si="1"/>
        <v>0</v>
      </c>
    </row>
    <row r="56" spans="9:32" x14ac:dyDescent="0.2">
      <c r="I56" s="40" t="s">
        <v>1086</v>
      </c>
      <c r="X56">
        <v>7</v>
      </c>
      <c r="Y56">
        <v>22522055</v>
      </c>
      <c r="Z56">
        <v>22522055</v>
      </c>
      <c r="AA56">
        <f t="shared" si="1"/>
        <v>0</v>
      </c>
    </row>
    <row r="57" spans="9:32" x14ac:dyDescent="0.2">
      <c r="I57" s="40" t="s">
        <v>1098</v>
      </c>
      <c r="J57" s="40" t="s">
        <v>1091</v>
      </c>
      <c r="X57">
        <v>7</v>
      </c>
      <c r="Y57">
        <v>24131087</v>
      </c>
      <c r="Z57">
        <v>24131087</v>
      </c>
      <c r="AA57">
        <f t="shared" si="1"/>
        <v>0</v>
      </c>
    </row>
    <row r="58" spans="9:32" x14ac:dyDescent="0.2">
      <c r="I58" s="40" t="s">
        <v>115</v>
      </c>
      <c r="J58" s="40" t="s">
        <v>1095</v>
      </c>
      <c r="X58">
        <v>7</v>
      </c>
      <c r="Y58">
        <v>25326437</v>
      </c>
      <c r="Z58">
        <v>25326437</v>
      </c>
      <c r="AA58">
        <f t="shared" si="1"/>
        <v>0</v>
      </c>
    </row>
    <row r="59" spans="9:32" x14ac:dyDescent="0.2">
      <c r="I59" s="40" t="s">
        <v>69</v>
      </c>
      <c r="J59" s="40" t="s">
        <v>34</v>
      </c>
      <c r="X59">
        <v>7</v>
      </c>
      <c r="Y59">
        <v>29743397</v>
      </c>
      <c r="Z59">
        <v>29743397</v>
      </c>
      <c r="AA59">
        <f t="shared" si="1"/>
        <v>0</v>
      </c>
    </row>
    <row r="60" spans="9:32" x14ac:dyDescent="0.2">
      <c r="I60" s="40" t="s">
        <v>181</v>
      </c>
      <c r="J60" s="40" t="s">
        <v>1092</v>
      </c>
      <c r="X60">
        <v>25</v>
      </c>
      <c r="Y60">
        <v>46835127</v>
      </c>
      <c r="Z60">
        <v>46835127</v>
      </c>
      <c r="AA60">
        <f t="shared" si="1"/>
        <v>0</v>
      </c>
    </row>
    <row r="61" spans="9:32" x14ac:dyDescent="0.2">
      <c r="I61" s="40" t="s">
        <v>182</v>
      </c>
      <c r="J61" s="40" t="s">
        <v>63</v>
      </c>
      <c r="X61">
        <v>27</v>
      </c>
      <c r="Y61">
        <v>40454439</v>
      </c>
      <c r="Z61">
        <v>40454439</v>
      </c>
      <c r="AA61">
        <f t="shared" si="1"/>
        <v>0</v>
      </c>
    </row>
    <row r="62" spans="9:32" x14ac:dyDescent="0.2">
      <c r="I62" s="40" t="s">
        <v>159</v>
      </c>
      <c r="J62" s="40" t="s">
        <v>132</v>
      </c>
      <c r="X62">
        <v>27</v>
      </c>
      <c r="Y62">
        <v>43572717</v>
      </c>
      <c r="Z62">
        <v>43572717</v>
      </c>
      <c r="AA62">
        <f t="shared" si="1"/>
        <v>0</v>
      </c>
    </row>
    <row r="63" spans="9:32" x14ac:dyDescent="0.2">
      <c r="I63" s="40" t="s">
        <v>183</v>
      </c>
      <c r="J63" s="40" t="s">
        <v>191</v>
      </c>
      <c r="X63">
        <v>31</v>
      </c>
      <c r="Y63">
        <v>12158978</v>
      </c>
      <c r="Z63">
        <v>12158978</v>
      </c>
      <c r="AA63">
        <f t="shared" si="1"/>
        <v>0</v>
      </c>
    </row>
    <row r="64" spans="9:32" x14ac:dyDescent="0.2">
      <c r="I64" s="40" t="s">
        <v>184</v>
      </c>
      <c r="J64" s="40" t="s">
        <v>125</v>
      </c>
      <c r="X64">
        <v>36</v>
      </c>
      <c r="Y64">
        <v>26521228</v>
      </c>
      <c r="Z64">
        <v>26521228</v>
      </c>
      <c r="AA64">
        <f t="shared" si="1"/>
        <v>0</v>
      </c>
    </row>
    <row r="65" spans="9:27" x14ac:dyDescent="0.2">
      <c r="I65" s="40" t="s">
        <v>185</v>
      </c>
      <c r="J65" s="40" t="s">
        <v>104</v>
      </c>
      <c r="X65">
        <v>36</v>
      </c>
      <c r="Y65">
        <v>26580699</v>
      </c>
      <c r="Z65">
        <v>26580699</v>
      </c>
      <c r="AA65">
        <f t="shared" si="1"/>
        <v>0</v>
      </c>
    </row>
    <row r="66" spans="9:27" x14ac:dyDescent="0.2">
      <c r="I66" s="40" t="s">
        <v>1090</v>
      </c>
      <c r="J66" s="40" t="s">
        <v>1085</v>
      </c>
      <c r="X66">
        <v>7</v>
      </c>
      <c r="Y66">
        <v>24042353</v>
      </c>
      <c r="Z66">
        <v>24042353</v>
      </c>
      <c r="AA66">
        <f t="shared" si="1"/>
        <v>0</v>
      </c>
    </row>
    <row r="67" spans="9:27" x14ac:dyDescent="0.2">
      <c r="I67" s="40" t="s">
        <v>1096</v>
      </c>
      <c r="J67" s="40" t="s">
        <v>175</v>
      </c>
      <c r="X67">
        <v>7</v>
      </c>
      <c r="Y67">
        <v>25328145</v>
      </c>
      <c r="Z67">
        <v>25328145</v>
      </c>
      <c r="AA67">
        <f t="shared" ref="AA67:AA74" si="2">COUNTA(AB66)</f>
        <v>0</v>
      </c>
    </row>
    <row r="68" spans="9:27" x14ac:dyDescent="0.2">
      <c r="I68" s="40" t="s">
        <v>1093</v>
      </c>
      <c r="J68" s="40" t="s">
        <v>192</v>
      </c>
      <c r="X68">
        <v>7</v>
      </c>
      <c r="Y68">
        <v>25362661</v>
      </c>
      <c r="Z68">
        <v>25362661</v>
      </c>
      <c r="AA68">
        <f t="shared" si="2"/>
        <v>0</v>
      </c>
    </row>
    <row r="69" spans="9:27" x14ac:dyDescent="0.2">
      <c r="I69" s="40" t="s">
        <v>1087</v>
      </c>
      <c r="J69" s="40" t="s">
        <v>193</v>
      </c>
      <c r="X69">
        <v>7</v>
      </c>
      <c r="Y69">
        <v>27638745</v>
      </c>
      <c r="Z69">
        <v>27638745</v>
      </c>
      <c r="AA69">
        <f t="shared" si="2"/>
        <v>0</v>
      </c>
    </row>
    <row r="70" spans="9:27" x14ac:dyDescent="0.2">
      <c r="I70" s="40" t="s">
        <v>1089</v>
      </c>
      <c r="J70" s="40" t="s">
        <v>1094</v>
      </c>
      <c r="X70" s="7">
        <v>7</v>
      </c>
      <c r="Y70" s="7">
        <v>27702128</v>
      </c>
      <c r="Z70" s="7">
        <v>27702128</v>
      </c>
      <c r="AA70">
        <f t="shared" si="2"/>
        <v>0</v>
      </c>
    </row>
    <row r="71" spans="9:27" x14ac:dyDescent="0.2">
      <c r="I71" s="40" t="s">
        <v>1088</v>
      </c>
      <c r="J71" s="40" t="s">
        <v>84</v>
      </c>
      <c r="X71">
        <v>7</v>
      </c>
      <c r="Y71">
        <v>28889865</v>
      </c>
      <c r="Z71">
        <v>28889865</v>
      </c>
      <c r="AA71">
        <f t="shared" si="2"/>
        <v>0</v>
      </c>
    </row>
    <row r="72" spans="9:27" x14ac:dyDescent="0.2">
      <c r="I72" s="40" t="s">
        <v>187</v>
      </c>
      <c r="J72" s="40" t="s">
        <v>194</v>
      </c>
      <c r="X72">
        <v>7</v>
      </c>
      <c r="Y72">
        <v>29183351</v>
      </c>
      <c r="Z72">
        <v>29183351</v>
      </c>
      <c r="AA72">
        <f t="shared" si="2"/>
        <v>0</v>
      </c>
    </row>
    <row r="73" spans="9:27" x14ac:dyDescent="0.2">
      <c r="I73" s="40" t="s">
        <v>188</v>
      </c>
      <c r="J73" s="40" t="s">
        <v>195</v>
      </c>
      <c r="X73">
        <v>7</v>
      </c>
      <c r="Y73">
        <v>29195981</v>
      </c>
      <c r="Z73">
        <v>29195981</v>
      </c>
      <c r="AA73">
        <f t="shared" si="2"/>
        <v>0</v>
      </c>
    </row>
    <row r="74" spans="9:27" x14ac:dyDescent="0.2">
      <c r="I74" s="40" t="s">
        <v>189</v>
      </c>
      <c r="J74" s="40" t="s">
        <v>138</v>
      </c>
      <c r="X74">
        <v>31</v>
      </c>
      <c r="Y74">
        <v>11856947</v>
      </c>
      <c r="Z74">
        <v>11856947</v>
      </c>
      <c r="AA74">
        <f t="shared" si="2"/>
        <v>0</v>
      </c>
    </row>
    <row r="75" spans="9:27" x14ac:dyDescent="0.2">
      <c r="I75" s="40" t="s">
        <v>1097</v>
      </c>
      <c r="J75" s="40" t="s">
        <v>79</v>
      </c>
    </row>
    <row r="84" spans="2:11" ht="21" x14ac:dyDescent="0.25">
      <c r="B84" s="50"/>
      <c r="C84" s="50"/>
      <c r="D84" s="50"/>
      <c r="E84" s="50"/>
      <c r="F84" s="50"/>
      <c r="G84" s="50"/>
      <c r="H84" s="50"/>
      <c r="I84" s="50"/>
      <c r="J84" s="50"/>
      <c r="K84" s="50"/>
    </row>
    <row r="85" spans="2:11" ht="21" x14ac:dyDescent="0.25">
      <c r="B85" s="50"/>
      <c r="C85" s="50"/>
      <c r="D85" s="50"/>
      <c r="E85" s="50"/>
      <c r="F85" s="50"/>
      <c r="G85" s="50"/>
      <c r="H85" s="50"/>
      <c r="I85" s="50"/>
      <c r="J85" s="50"/>
      <c r="K85" s="51"/>
    </row>
    <row r="90" spans="2:11" ht="21" x14ac:dyDescent="0.25">
      <c r="B90" s="52"/>
      <c r="C90" s="52"/>
      <c r="D90" s="52"/>
      <c r="E90" s="52"/>
      <c r="F90" s="52"/>
      <c r="G90" s="52"/>
      <c r="H90" s="52"/>
      <c r="I90" s="52"/>
      <c r="J90" s="52"/>
      <c r="K90" s="52"/>
    </row>
    <row r="91" spans="2:11" ht="21" x14ac:dyDescent="0.25">
      <c r="B91" s="52"/>
      <c r="C91" s="52"/>
      <c r="D91" s="52"/>
      <c r="E91" s="52"/>
      <c r="F91" s="52"/>
      <c r="G91" s="52"/>
      <c r="H91" s="52"/>
      <c r="I91" s="52"/>
      <c r="J91" s="52"/>
      <c r="K91" s="53"/>
    </row>
    <row r="95" spans="2:11" ht="21" x14ac:dyDescent="0.25">
      <c r="B95" s="50"/>
      <c r="C95" s="50"/>
      <c r="D95" s="50"/>
      <c r="E95" s="50"/>
      <c r="F95" s="50"/>
      <c r="G95" s="50"/>
      <c r="H95" s="50"/>
      <c r="I95" s="50"/>
      <c r="J95" s="50"/>
      <c r="K95" s="50"/>
    </row>
    <row r="96" spans="2:11" ht="21" x14ac:dyDescent="0.25">
      <c r="B96" s="50"/>
      <c r="C96" s="50"/>
      <c r="D96" s="50"/>
      <c r="E96" s="50"/>
      <c r="F96" s="50"/>
      <c r="G96" s="50"/>
      <c r="H96" s="50"/>
      <c r="I96" s="50"/>
      <c r="J96" s="50"/>
      <c r="K96" s="51"/>
    </row>
    <row r="98" spans="2:16" ht="21" x14ac:dyDescent="0.25"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</row>
    <row r="99" spans="2:16" ht="21" x14ac:dyDescent="0.25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</row>
    <row r="100" spans="2:16" ht="21" x14ac:dyDescent="0.25"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1"/>
    </row>
    <row r="126" spans="6:30" ht="21" x14ac:dyDescent="0.25">
      <c r="F126" s="50" t="s">
        <v>180</v>
      </c>
      <c r="G126" s="50" t="s">
        <v>1086</v>
      </c>
      <c r="H126" s="50" t="s">
        <v>1098</v>
      </c>
      <c r="I126" s="50" t="s">
        <v>115</v>
      </c>
      <c r="J126" s="50" t="s">
        <v>69</v>
      </c>
      <c r="K126" s="50" t="s">
        <v>181</v>
      </c>
      <c r="L126" s="50" t="s">
        <v>182</v>
      </c>
      <c r="M126" s="50" t="s">
        <v>1101</v>
      </c>
      <c r="N126" s="50" t="s">
        <v>159</v>
      </c>
      <c r="O126" s="50" t="s">
        <v>183</v>
      </c>
      <c r="P126" s="50" t="s">
        <v>184</v>
      </c>
      <c r="Q126" s="50" t="s">
        <v>185</v>
      </c>
      <c r="R126" s="50" t="s">
        <v>1090</v>
      </c>
      <c r="S126" s="50" t="s">
        <v>1096</v>
      </c>
      <c r="T126" s="50" t="s">
        <v>1093</v>
      </c>
      <c r="U126" s="50" t="s">
        <v>1087</v>
      </c>
      <c r="V126" s="50" t="s">
        <v>1089</v>
      </c>
      <c r="W126" s="50" t="s">
        <v>1088</v>
      </c>
      <c r="X126" s="50" t="s">
        <v>187</v>
      </c>
      <c r="Y126" s="50" t="s">
        <v>188</v>
      </c>
      <c r="Z126" s="50" t="s">
        <v>189</v>
      </c>
      <c r="AD126" s="50"/>
    </row>
    <row r="127" spans="6:30" ht="21" x14ac:dyDescent="0.25">
      <c r="F127" s="50" t="s">
        <v>1097</v>
      </c>
      <c r="G127" s="50" t="s">
        <v>190</v>
      </c>
      <c r="H127" s="50" t="s">
        <v>1091</v>
      </c>
      <c r="I127" s="50" t="s">
        <v>1095</v>
      </c>
      <c r="J127" s="50" t="s">
        <v>34</v>
      </c>
      <c r="K127" s="50" t="s">
        <v>1092</v>
      </c>
      <c r="L127" s="50" t="s">
        <v>63</v>
      </c>
      <c r="M127" s="50" t="s">
        <v>132</v>
      </c>
      <c r="N127" s="50" t="s">
        <v>191</v>
      </c>
      <c r="O127" s="50" t="s">
        <v>125</v>
      </c>
      <c r="P127" s="50" t="s">
        <v>104</v>
      </c>
      <c r="Q127" s="50" t="s">
        <v>1085</v>
      </c>
      <c r="R127" s="50" t="s">
        <v>175</v>
      </c>
      <c r="S127" s="50" t="s">
        <v>192</v>
      </c>
      <c r="T127" s="50" t="s">
        <v>193</v>
      </c>
      <c r="U127" s="50" t="s">
        <v>1094</v>
      </c>
      <c r="V127" s="50" t="s">
        <v>84</v>
      </c>
      <c r="W127" s="50" t="s">
        <v>194</v>
      </c>
      <c r="X127" s="50" t="s">
        <v>195</v>
      </c>
      <c r="Y127" s="50" t="s">
        <v>138</v>
      </c>
      <c r="Z127" s="51" t="s">
        <v>79</v>
      </c>
    </row>
  </sheetData>
  <sortState xmlns:xlrd2="http://schemas.microsoft.com/office/spreadsheetml/2017/richdata2" ref="I55:I96">
    <sortCondition ref="I55:I96"/>
  </sortState>
  <mergeCells count="6">
    <mergeCell ref="AB1:AF1"/>
    <mergeCell ref="A1:D1"/>
    <mergeCell ref="F1:J1"/>
    <mergeCell ref="L1:P1"/>
    <mergeCell ref="R1:U1"/>
    <mergeCell ref="W1:Z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4D0B-A973-A14E-BA85-35DF6DDB5A9B}">
  <dimension ref="A1:M19"/>
  <sheetViews>
    <sheetView workbookViewId="0">
      <selection activeCell="A12" sqref="A12:XFD13"/>
    </sheetView>
  </sheetViews>
  <sheetFormatPr baseColWidth="10" defaultRowHeight="16" x14ac:dyDescent="0.2"/>
  <cols>
    <col min="8" max="8" width="15.5" bestFit="1" customWidth="1"/>
    <col min="11" max="11" width="60.6640625" bestFit="1" customWidth="1"/>
  </cols>
  <sheetData>
    <row r="1" spans="1:13" x14ac:dyDescent="0.2">
      <c r="A1" t="s">
        <v>2</v>
      </c>
      <c r="B1" t="s">
        <v>3</v>
      </c>
      <c r="C1" t="s">
        <v>1102</v>
      </c>
    </row>
    <row r="2" spans="1:13" ht="19" x14ac:dyDescent="0.25">
      <c r="A2" s="38" t="s">
        <v>95</v>
      </c>
      <c r="B2" s="1" t="s">
        <v>551</v>
      </c>
      <c r="C2" t="s">
        <v>53</v>
      </c>
    </row>
    <row r="3" spans="1:13" ht="19" x14ac:dyDescent="0.25">
      <c r="A3" s="38" t="s">
        <v>153</v>
      </c>
      <c r="B3" s="54" t="s">
        <v>566</v>
      </c>
      <c r="C3" t="s">
        <v>1103</v>
      </c>
    </row>
    <row r="4" spans="1:13" ht="19" x14ac:dyDescent="0.25">
      <c r="A4" s="38" t="s">
        <v>16</v>
      </c>
      <c r="B4" s="1" t="s">
        <v>602</v>
      </c>
      <c r="C4" t="s">
        <v>1104</v>
      </c>
    </row>
    <row r="5" spans="1:13" ht="19" x14ac:dyDescent="0.25">
      <c r="A5" s="38"/>
    </row>
    <row r="6" spans="1:13" x14ac:dyDescent="0.2">
      <c r="A6" t="s">
        <v>1</v>
      </c>
      <c r="B6" t="s">
        <v>88</v>
      </c>
      <c r="C6" t="s">
        <v>414</v>
      </c>
      <c r="D6" t="s">
        <v>2</v>
      </c>
      <c r="E6" t="s">
        <v>415</v>
      </c>
      <c r="F6" t="s">
        <v>4</v>
      </c>
      <c r="G6" t="s">
        <v>5</v>
      </c>
      <c r="H6" t="s">
        <v>0</v>
      </c>
      <c r="I6" t="s">
        <v>422</v>
      </c>
      <c r="J6" t="s">
        <v>8</v>
      </c>
      <c r="K6" t="s">
        <v>9</v>
      </c>
      <c r="L6" t="s">
        <v>427</v>
      </c>
      <c r="M6" t="s">
        <v>1099</v>
      </c>
    </row>
    <row r="7" spans="1:13" x14ac:dyDescent="0.2">
      <c r="A7" t="s">
        <v>95</v>
      </c>
      <c r="B7">
        <v>25</v>
      </c>
      <c r="C7" t="s">
        <v>551</v>
      </c>
      <c r="D7" t="s">
        <v>546</v>
      </c>
      <c r="E7">
        <v>171</v>
      </c>
      <c r="F7" s="55">
        <v>0.33583299999999999</v>
      </c>
      <c r="G7" s="55">
        <v>1.35673771</v>
      </c>
      <c r="H7" t="s">
        <v>10</v>
      </c>
      <c r="I7" t="s">
        <v>515</v>
      </c>
      <c r="J7" t="s">
        <v>516</v>
      </c>
      <c r="K7" t="s">
        <v>15</v>
      </c>
      <c r="L7" s="55">
        <v>0.73680000000000001</v>
      </c>
      <c r="M7" s="55">
        <v>0.27629999999999999</v>
      </c>
    </row>
    <row r="8" spans="1:13" x14ac:dyDescent="0.2">
      <c r="A8" t="s">
        <v>110</v>
      </c>
      <c r="B8">
        <v>32</v>
      </c>
      <c r="C8" t="s">
        <v>560</v>
      </c>
      <c r="D8" t="s">
        <v>561</v>
      </c>
      <c r="E8">
        <v>176</v>
      </c>
      <c r="F8" s="55">
        <v>0.13506199999999999</v>
      </c>
      <c r="G8" s="55">
        <v>0.10864465</v>
      </c>
      <c r="H8" t="s">
        <v>10</v>
      </c>
      <c r="I8" t="s">
        <v>451</v>
      </c>
      <c r="J8" t="s">
        <v>564</v>
      </c>
      <c r="K8" t="s">
        <v>565</v>
      </c>
      <c r="L8" s="55">
        <v>0.92105000000000004</v>
      </c>
      <c r="M8" s="55">
        <v>0.64650000000000007</v>
      </c>
    </row>
    <row r="9" spans="1:13" x14ac:dyDescent="0.2">
      <c r="A9" t="s">
        <v>153</v>
      </c>
      <c r="B9">
        <v>23</v>
      </c>
      <c r="C9" t="s">
        <v>713</v>
      </c>
      <c r="D9" t="s">
        <v>154</v>
      </c>
      <c r="E9">
        <v>177</v>
      </c>
      <c r="F9" s="55">
        <v>0.52184900000000001</v>
      </c>
      <c r="G9" s="55">
        <v>2.51310631</v>
      </c>
      <c r="H9" t="s">
        <v>10</v>
      </c>
      <c r="I9" t="s">
        <v>716</v>
      </c>
      <c r="J9" t="s">
        <v>717</v>
      </c>
      <c r="K9" t="s">
        <v>773</v>
      </c>
      <c r="L9" s="55">
        <v>0.92110000000000003</v>
      </c>
      <c r="M9" s="55">
        <v>0.27529999999999999</v>
      </c>
    </row>
    <row r="10" spans="1:13" x14ac:dyDescent="0.2">
      <c r="A10" t="s">
        <v>153</v>
      </c>
      <c r="B10">
        <v>23</v>
      </c>
      <c r="C10" t="s">
        <v>566</v>
      </c>
      <c r="D10" t="s">
        <v>154</v>
      </c>
      <c r="E10">
        <v>177</v>
      </c>
      <c r="F10" s="55">
        <v>0.508969</v>
      </c>
      <c r="G10" s="55">
        <v>2.4330377799999998</v>
      </c>
      <c r="H10" t="s">
        <v>10</v>
      </c>
      <c r="I10" t="s">
        <v>458</v>
      </c>
      <c r="J10" t="s">
        <v>22</v>
      </c>
      <c r="K10" t="s">
        <v>25</v>
      </c>
      <c r="L10" s="55">
        <v>0.92110000000000003</v>
      </c>
      <c r="M10" s="55">
        <v>0.2848</v>
      </c>
    </row>
    <row r="11" spans="1:13" x14ac:dyDescent="0.2">
      <c r="A11" t="s">
        <v>153</v>
      </c>
      <c r="B11">
        <v>23</v>
      </c>
      <c r="C11" t="s">
        <v>718</v>
      </c>
      <c r="D11" t="s">
        <v>154</v>
      </c>
      <c r="E11">
        <v>176</v>
      </c>
      <c r="F11" s="55">
        <v>0.49845499999999998</v>
      </c>
      <c r="G11" s="55">
        <v>2.3676774900000002</v>
      </c>
      <c r="H11" t="s">
        <v>10</v>
      </c>
      <c r="I11" t="s">
        <v>575</v>
      </c>
      <c r="J11" t="s">
        <v>721</v>
      </c>
      <c r="K11" t="s">
        <v>722</v>
      </c>
      <c r="L11" s="55">
        <v>0.92110000000000003</v>
      </c>
      <c r="M11" s="55">
        <v>0.29299999999999998</v>
      </c>
    </row>
    <row r="12" spans="1:13" x14ac:dyDescent="0.2">
      <c r="A12" t="s">
        <v>155</v>
      </c>
      <c r="B12">
        <v>25</v>
      </c>
      <c r="C12" t="s">
        <v>727</v>
      </c>
      <c r="D12" t="s">
        <v>156</v>
      </c>
      <c r="E12">
        <v>176</v>
      </c>
      <c r="F12" s="55">
        <v>0.32863799999999999</v>
      </c>
      <c r="G12" s="55">
        <v>1.31200999</v>
      </c>
      <c r="H12" t="s">
        <v>10</v>
      </c>
      <c r="I12" t="s">
        <v>730</v>
      </c>
      <c r="J12" t="s">
        <v>731</v>
      </c>
      <c r="K12" t="s">
        <v>732</v>
      </c>
      <c r="L12" s="55">
        <v>0.81579999999999997</v>
      </c>
      <c r="M12" s="55">
        <v>0.34389999999999998</v>
      </c>
    </row>
    <row r="13" spans="1:13" x14ac:dyDescent="0.2">
      <c r="A13" t="s">
        <v>155</v>
      </c>
      <c r="B13">
        <v>25</v>
      </c>
      <c r="C13" t="s">
        <v>740</v>
      </c>
      <c r="D13" t="s">
        <v>156</v>
      </c>
      <c r="E13">
        <v>175</v>
      </c>
      <c r="F13" s="55">
        <v>0.325071</v>
      </c>
      <c r="G13" s="55">
        <v>1.2898357300000001</v>
      </c>
      <c r="H13" t="s">
        <v>10</v>
      </c>
      <c r="I13" t="s">
        <v>515</v>
      </c>
      <c r="J13" t="s">
        <v>743</v>
      </c>
      <c r="K13" t="s">
        <v>744</v>
      </c>
      <c r="L13" s="55">
        <v>0.81579999999999997</v>
      </c>
      <c r="M13" s="55">
        <v>0.34620000000000001</v>
      </c>
    </row>
    <row r="14" spans="1:13" x14ac:dyDescent="0.2">
      <c r="A14" t="s">
        <v>146</v>
      </c>
      <c r="B14">
        <v>9</v>
      </c>
      <c r="C14" t="s">
        <v>672</v>
      </c>
      <c r="D14" t="s">
        <v>147</v>
      </c>
      <c r="E14">
        <v>175</v>
      </c>
      <c r="F14" s="55">
        <v>0.122056</v>
      </c>
      <c r="G14" s="55">
        <v>2.7792839999999999E-2</v>
      </c>
      <c r="H14" t="s">
        <v>10</v>
      </c>
      <c r="I14" t="s">
        <v>425</v>
      </c>
      <c r="J14" t="s">
        <v>37</v>
      </c>
      <c r="K14" t="s">
        <v>675</v>
      </c>
      <c r="L14" s="55">
        <v>0.94737000000000005</v>
      </c>
      <c r="M14" s="55">
        <v>0.69550000000000001</v>
      </c>
    </row>
    <row r="15" spans="1:13" x14ac:dyDescent="0.2">
      <c r="A15" t="s">
        <v>146</v>
      </c>
      <c r="B15">
        <v>9</v>
      </c>
      <c r="C15" t="s">
        <v>676</v>
      </c>
      <c r="D15" t="s">
        <v>147</v>
      </c>
      <c r="E15">
        <v>174</v>
      </c>
      <c r="F15" s="55">
        <v>0.13351499999999999</v>
      </c>
      <c r="G15" s="55">
        <v>9.902772E-2</v>
      </c>
      <c r="H15" t="s">
        <v>10</v>
      </c>
      <c r="I15" t="s">
        <v>486</v>
      </c>
      <c r="J15" t="s">
        <v>68</v>
      </c>
      <c r="K15" t="s">
        <v>14</v>
      </c>
      <c r="L15" s="55">
        <v>0.94737000000000005</v>
      </c>
      <c r="M15" s="55">
        <v>0.68059999999999998</v>
      </c>
    </row>
    <row r="16" spans="1:13" x14ac:dyDescent="0.2">
      <c r="A16" t="s">
        <v>146</v>
      </c>
      <c r="B16">
        <v>9</v>
      </c>
      <c r="C16" t="s">
        <v>597</v>
      </c>
      <c r="D16" t="s">
        <v>147</v>
      </c>
      <c r="E16">
        <v>174</v>
      </c>
      <c r="F16" s="55">
        <v>0.13719400000000001</v>
      </c>
      <c r="G16" s="55">
        <v>0.12189823</v>
      </c>
      <c r="H16" t="s">
        <v>10</v>
      </c>
      <c r="I16" t="s">
        <v>600</v>
      </c>
      <c r="J16" t="s">
        <v>601</v>
      </c>
      <c r="K16" t="s">
        <v>25</v>
      </c>
      <c r="L16" s="55">
        <v>0.94737000000000005</v>
      </c>
      <c r="M16" s="55">
        <v>0.6774</v>
      </c>
    </row>
    <row r="17" spans="1:13" x14ac:dyDescent="0.2">
      <c r="A17" t="s">
        <v>146</v>
      </c>
      <c r="B17">
        <v>9</v>
      </c>
      <c r="C17" t="s">
        <v>679</v>
      </c>
      <c r="D17" t="s">
        <v>147</v>
      </c>
      <c r="E17">
        <v>176</v>
      </c>
      <c r="F17" s="55">
        <v>0.138761</v>
      </c>
      <c r="G17" s="55">
        <v>0.13163949</v>
      </c>
      <c r="H17" t="s">
        <v>10</v>
      </c>
      <c r="I17" t="s">
        <v>645</v>
      </c>
      <c r="J17" t="s">
        <v>682</v>
      </c>
      <c r="K17" t="s">
        <v>632</v>
      </c>
      <c r="L17" s="55">
        <v>0.94737000000000005</v>
      </c>
      <c r="M17" s="55">
        <v>0.67520000000000002</v>
      </c>
    </row>
    <row r="18" spans="1:13" x14ac:dyDescent="0.2">
      <c r="A18" t="s">
        <v>16</v>
      </c>
      <c r="B18">
        <v>14</v>
      </c>
      <c r="C18" t="s">
        <v>683</v>
      </c>
      <c r="D18" t="s">
        <v>17</v>
      </c>
      <c r="E18">
        <v>179</v>
      </c>
      <c r="F18" s="55">
        <v>0.74814099999999994</v>
      </c>
      <c r="G18" s="55">
        <v>3.9198506900000001</v>
      </c>
      <c r="H18" t="s">
        <v>10</v>
      </c>
      <c r="I18" t="s">
        <v>450</v>
      </c>
      <c r="J18" t="s">
        <v>33</v>
      </c>
      <c r="K18" t="s">
        <v>24</v>
      </c>
      <c r="L18" s="55">
        <v>0.84209999999999996</v>
      </c>
      <c r="M18" s="55">
        <v>9.6879999999999994E-2</v>
      </c>
    </row>
    <row r="19" spans="1:13" x14ac:dyDescent="0.2">
      <c r="A19" t="s">
        <v>16</v>
      </c>
      <c r="B19">
        <v>14</v>
      </c>
      <c r="C19" t="s">
        <v>602</v>
      </c>
      <c r="D19" t="s">
        <v>17</v>
      </c>
      <c r="E19">
        <v>173</v>
      </c>
      <c r="F19" s="55">
        <v>0.84786300000000003</v>
      </c>
      <c r="G19" s="55">
        <v>4.5397725700000002</v>
      </c>
      <c r="H19" t="s">
        <v>10</v>
      </c>
      <c r="I19" t="s">
        <v>604</v>
      </c>
      <c r="J19" t="s">
        <v>19</v>
      </c>
      <c r="K19" t="s">
        <v>20</v>
      </c>
      <c r="L19" s="55">
        <v>0.84209999999999996</v>
      </c>
      <c r="M19" s="55">
        <v>4.87E-2</v>
      </c>
    </row>
  </sheetData>
  <conditionalFormatting sqref="L7">
    <cfRule type="cellIs" dxfId="4" priority="5" operator="greaterThan">
      <formula>0.6</formula>
    </cfRule>
  </conditionalFormatting>
  <conditionalFormatting sqref="L8">
    <cfRule type="cellIs" dxfId="3" priority="4" operator="greaterThan">
      <formula>0.6</formula>
    </cfRule>
  </conditionalFormatting>
  <conditionalFormatting sqref="L9:L13">
    <cfRule type="cellIs" dxfId="2" priority="3" operator="greaterThan">
      <formula>0.6</formula>
    </cfRule>
  </conditionalFormatting>
  <conditionalFormatting sqref="L14:L17">
    <cfRule type="cellIs" dxfId="1" priority="2" operator="greaterThan">
      <formula>0.6</formula>
    </cfRule>
  </conditionalFormatting>
  <conditionalFormatting sqref="L18:L19">
    <cfRule type="cellIs" dxfId="0" priority="1" operator="greaterThan">
      <formula>0.6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F396-93D0-2A42-B998-C8C3F68D91C5}">
  <dimension ref="A1:K35"/>
  <sheetViews>
    <sheetView workbookViewId="0"/>
  </sheetViews>
  <sheetFormatPr baseColWidth="10" defaultRowHeight="16" x14ac:dyDescent="0.2"/>
  <cols>
    <col min="1" max="1" width="24.1640625" style="11" bestFit="1" customWidth="1"/>
  </cols>
  <sheetData>
    <row r="1" spans="1:11" x14ac:dyDescent="0.2">
      <c r="A1" s="27"/>
      <c r="B1" s="26" t="s">
        <v>222</v>
      </c>
      <c r="C1" s="26" t="s">
        <v>221</v>
      </c>
      <c r="D1" s="26" t="s">
        <v>220</v>
      </c>
      <c r="E1" s="26" t="s">
        <v>219</v>
      </c>
      <c r="F1" s="26" t="s">
        <v>218</v>
      </c>
      <c r="G1" s="26" t="s">
        <v>217</v>
      </c>
      <c r="H1" s="26" t="s">
        <v>216</v>
      </c>
      <c r="I1" s="26" t="s">
        <v>215</v>
      </c>
      <c r="J1" s="26" t="s">
        <v>214</v>
      </c>
      <c r="K1" s="8"/>
    </row>
    <row r="2" spans="1:11" x14ac:dyDescent="0.2">
      <c r="A2" s="24" t="s">
        <v>203</v>
      </c>
      <c r="B2" s="25">
        <v>3</v>
      </c>
      <c r="C2" s="24">
        <v>91883865</v>
      </c>
      <c r="D2" s="24">
        <v>91889043</v>
      </c>
      <c r="E2" s="24" t="s">
        <v>28</v>
      </c>
      <c r="F2" s="24">
        <v>0.36300199999999999</v>
      </c>
      <c r="G2" s="24">
        <v>3</v>
      </c>
      <c r="H2" s="24">
        <v>26.4206</v>
      </c>
      <c r="I2" s="24">
        <v>1</v>
      </c>
      <c r="J2" s="24">
        <v>0.96191499999999996</v>
      </c>
    </row>
    <row r="3" spans="1:11" x14ac:dyDescent="0.2">
      <c r="A3" s="24" t="s">
        <v>199</v>
      </c>
      <c r="B3" s="25">
        <v>3</v>
      </c>
      <c r="C3" s="24">
        <v>91883865</v>
      </c>
      <c r="D3" s="24">
        <v>91889043</v>
      </c>
      <c r="E3" s="24" t="s">
        <v>28</v>
      </c>
      <c r="F3" s="24">
        <v>0.385986</v>
      </c>
      <c r="G3" s="24">
        <v>3</v>
      </c>
      <c r="H3" s="24">
        <v>24.757000000000001</v>
      </c>
      <c r="I3" s="24">
        <v>1</v>
      </c>
      <c r="J3" s="24">
        <v>0.96190900000000001</v>
      </c>
    </row>
    <row r="4" spans="1:11" x14ac:dyDescent="0.2">
      <c r="A4" s="24" t="s">
        <v>198</v>
      </c>
      <c r="B4" s="25">
        <v>3</v>
      </c>
      <c r="C4" s="24">
        <v>91883865</v>
      </c>
      <c r="D4" s="24">
        <v>91889043</v>
      </c>
      <c r="E4" s="24" t="s">
        <v>28</v>
      </c>
      <c r="F4" s="24">
        <v>0.44222699999999998</v>
      </c>
      <c r="G4" s="24">
        <v>3</v>
      </c>
      <c r="H4" s="24">
        <v>26.5716</v>
      </c>
      <c r="I4" s="24">
        <v>1</v>
      </c>
      <c r="J4" s="24">
        <v>0.96108300000000002</v>
      </c>
    </row>
    <row r="5" spans="1:11" x14ac:dyDescent="0.2">
      <c r="A5" s="24" t="s">
        <v>197</v>
      </c>
      <c r="B5" s="25">
        <v>3</v>
      </c>
      <c r="C5" s="24">
        <v>91883865</v>
      </c>
      <c r="D5" s="24">
        <v>91889043</v>
      </c>
      <c r="E5" s="24" t="s">
        <v>28</v>
      </c>
      <c r="F5" s="24">
        <v>0.36300199999999999</v>
      </c>
      <c r="G5" s="24">
        <v>3</v>
      </c>
      <c r="H5" s="24">
        <v>26.4206</v>
      </c>
      <c r="I5" s="24">
        <v>1</v>
      </c>
      <c r="J5" s="24">
        <v>0.96191499999999996</v>
      </c>
    </row>
    <row r="6" spans="1:11" x14ac:dyDescent="0.2">
      <c r="A6" s="22" t="s">
        <v>205</v>
      </c>
      <c r="B6" s="23">
        <v>8</v>
      </c>
      <c r="C6" s="22">
        <v>73175940</v>
      </c>
      <c r="D6" s="22">
        <v>74330416</v>
      </c>
      <c r="E6" s="22" t="s">
        <v>28</v>
      </c>
      <c r="F6" s="22">
        <v>0.32219599999999998</v>
      </c>
      <c r="G6" s="22">
        <v>3</v>
      </c>
      <c r="H6" s="22">
        <v>46.3934</v>
      </c>
      <c r="I6" s="22">
        <v>1</v>
      </c>
      <c r="J6" s="22">
        <v>0.73615399999999998</v>
      </c>
    </row>
    <row r="7" spans="1:11" x14ac:dyDescent="0.2">
      <c r="A7" s="22" t="s">
        <v>204</v>
      </c>
      <c r="B7" s="23">
        <v>8</v>
      </c>
      <c r="C7" s="22">
        <v>73175940</v>
      </c>
      <c r="D7" s="22">
        <v>74330416</v>
      </c>
      <c r="E7" s="22" t="s">
        <v>28</v>
      </c>
      <c r="F7" s="22">
        <v>0.45350400000000002</v>
      </c>
      <c r="G7" s="22">
        <v>3</v>
      </c>
      <c r="H7" s="22">
        <v>51.148000000000003</v>
      </c>
      <c r="I7" s="22">
        <v>1</v>
      </c>
      <c r="J7" s="22">
        <v>0.73619800000000002</v>
      </c>
    </row>
    <row r="8" spans="1:11" x14ac:dyDescent="0.2">
      <c r="A8" s="22" t="s">
        <v>213</v>
      </c>
      <c r="B8" s="23">
        <v>8</v>
      </c>
      <c r="C8" s="22">
        <v>73175940</v>
      </c>
      <c r="D8" s="22">
        <v>74330416</v>
      </c>
      <c r="E8" s="22" t="s">
        <v>28</v>
      </c>
      <c r="F8" s="22">
        <v>0.27417900000000001</v>
      </c>
      <c r="G8" s="22">
        <v>3</v>
      </c>
      <c r="H8" s="22">
        <v>45.337499999999999</v>
      </c>
      <c r="I8" s="22">
        <v>1</v>
      </c>
      <c r="J8" s="22">
        <v>0.73618700000000004</v>
      </c>
    </row>
    <row r="9" spans="1:11" x14ac:dyDescent="0.2">
      <c r="A9" s="22" t="s">
        <v>212</v>
      </c>
      <c r="B9" s="23">
        <v>8</v>
      </c>
      <c r="C9" s="22">
        <v>73175940</v>
      </c>
      <c r="D9" s="22">
        <v>74330416</v>
      </c>
      <c r="E9" s="22" t="s">
        <v>28</v>
      </c>
      <c r="F9" s="22">
        <v>0.460289</v>
      </c>
      <c r="G9" s="22">
        <v>3</v>
      </c>
      <c r="H9" s="22">
        <v>48.077399999999997</v>
      </c>
      <c r="I9" s="22">
        <v>1</v>
      </c>
      <c r="J9" s="22">
        <v>0.73616800000000004</v>
      </c>
    </row>
    <row r="10" spans="1:11" x14ac:dyDescent="0.2">
      <c r="A10" s="22" t="s">
        <v>211</v>
      </c>
      <c r="B10" s="23">
        <v>8</v>
      </c>
      <c r="C10" s="22">
        <v>73175940</v>
      </c>
      <c r="D10" s="22">
        <v>74330416</v>
      </c>
      <c r="E10" s="22" t="s">
        <v>28</v>
      </c>
      <c r="F10" s="22">
        <v>0.461393</v>
      </c>
      <c r="G10" s="22">
        <v>3</v>
      </c>
      <c r="H10" s="22">
        <v>54.078499999999998</v>
      </c>
      <c r="I10" s="22">
        <v>1</v>
      </c>
      <c r="J10" s="22">
        <v>0.73616700000000002</v>
      </c>
    </row>
    <row r="11" spans="1:11" x14ac:dyDescent="0.2">
      <c r="A11" s="22" t="s">
        <v>210</v>
      </c>
      <c r="B11" s="23">
        <v>8</v>
      </c>
      <c r="C11" s="22">
        <v>73175940</v>
      </c>
      <c r="D11" s="22">
        <v>74330416</v>
      </c>
      <c r="E11" s="22" t="s">
        <v>28</v>
      </c>
      <c r="F11" s="22">
        <v>0.58931</v>
      </c>
      <c r="G11" s="22">
        <v>3</v>
      </c>
      <c r="H11" s="22">
        <v>54.335500000000003</v>
      </c>
      <c r="I11" s="22">
        <v>1</v>
      </c>
      <c r="J11" s="22">
        <v>0.73617900000000003</v>
      </c>
    </row>
    <row r="12" spans="1:11" x14ac:dyDescent="0.2">
      <c r="A12" s="22" t="s">
        <v>209</v>
      </c>
      <c r="B12" s="23">
        <v>8</v>
      </c>
      <c r="C12" s="22">
        <v>73175940</v>
      </c>
      <c r="D12" s="22">
        <v>74330416</v>
      </c>
      <c r="E12" s="22" t="s">
        <v>28</v>
      </c>
      <c r="F12" s="22">
        <v>0.318104</v>
      </c>
      <c r="G12" s="22">
        <v>3</v>
      </c>
      <c r="H12" s="22">
        <v>44.887999999999998</v>
      </c>
      <c r="I12" s="22">
        <v>1</v>
      </c>
      <c r="J12" s="22">
        <v>0.736182</v>
      </c>
    </row>
    <row r="13" spans="1:11" x14ac:dyDescent="0.2">
      <c r="A13" s="22" t="s">
        <v>200</v>
      </c>
      <c r="B13" s="23">
        <v>8</v>
      </c>
      <c r="C13" s="22">
        <v>73175940</v>
      </c>
      <c r="D13" s="22">
        <v>74330416</v>
      </c>
      <c r="E13" s="22" t="s">
        <v>28</v>
      </c>
      <c r="F13" s="22">
        <v>0.37143300000000001</v>
      </c>
      <c r="G13" s="22">
        <v>3</v>
      </c>
      <c r="H13" s="22">
        <v>46.26</v>
      </c>
      <c r="I13" s="22">
        <v>1</v>
      </c>
      <c r="J13" s="22">
        <v>0.73619299999999999</v>
      </c>
    </row>
    <row r="14" spans="1:11" x14ac:dyDescent="0.2">
      <c r="A14" s="22" t="s">
        <v>208</v>
      </c>
      <c r="B14" s="23">
        <v>8</v>
      </c>
      <c r="C14" s="22">
        <v>73175940</v>
      </c>
      <c r="D14" s="22">
        <v>74330416</v>
      </c>
      <c r="E14" s="22" t="s">
        <v>28</v>
      </c>
      <c r="F14" s="22">
        <v>0.44026700000000002</v>
      </c>
      <c r="G14" s="22">
        <v>3</v>
      </c>
      <c r="H14" s="22">
        <v>46.336500000000001</v>
      </c>
      <c r="I14" s="22">
        <v>1</v>
      </c>
      <c r="J14" s="22">
        <v>0.73618399999999995</v>
      </c>
    </row>
    <row r="15" spans="1:11" x14ac:dyDescent="0.2">
      <c r="A15" s="20" t="s">
        <v>199</v>
      </c>
      <c r="B15" s="23">
        <v>8</v>
      </c>
      <c r="C15" s="22">
        <v>73175940</v>
      </c>
      <c r="D15" s="22">
        <v>74330416</v>
      </c>
      <c r="E15" s="22" t="s">
        <v>28</v>
      </c>
      <c r="F15" s="22">
        <v>0.31342100000000001</v>
      </c>
      <c r="G15" s="22">
        <v>3</v>
      </c>
      <c r="H15" s="22">
        <v>42.718899999999998</v>
      </c>
      <c r="I15" s="22">
        <v>1</v>
      </c>
      <c r="J15" s="20">
        <v>0.73618600000000001</v>
      </c>
    </row>
    <row r="16" spans="1:11" x14ac:dyDescent="0.2">
      <c r="A16" s="20" t="s">
        <v>198</v>
      </c>
      <c r="B16" s="21">
        <v>8</v>
      </c>
      <c r="C16" s="20">
        <v>73175940</v>
      </c>
      <c r="D16" s="20">
        <v>74330416</v>
      </c>
      <c r="E16" s="20" t="s">
        <v>28</v>
      </c>
      <c r="F16" s="20">
        <v>0.33021200000000001</v>
      </c>
      <c r="G16" s="20">
        <v>3</v>
      </c>
      <c r="H16" s="20">
        <v>47.007300000000001</v>
      </c>
      <c r="I16" s="20">
        <v>1</v>
      </c>
      <c r="J16" s="20">
        <v>0.73612999999999995</v>
      </c>
    </row>
    <row r="17" spans="1:10" x14ac:dyDescent="0.2">
      <c r="A17" s="18" t="s">
        <v>207</v>
      </c>
      <c r="B17" s="19">
        <v>8</v>
      </c>
      <c r="C17" s="18">
        <v>73175940</v>
      </c>
      <c r="D17" s="18">
        <v>74330416</v>
      </c>
      <c r="E17" s="18" t="s">
        <v>28</v>
      </c>
      <c r="F17" s="18">
        <v>0.70784100000000005</v>
      </c>
      <c r="G17" s="18">
        <v>4</v>
      </c>
      <c r="H17" s="18">
        <v>60.128300000000003</v>
      </c>
      <c r="I17" s="18">
        <v>1</v>
      </c>
      <c r="J17" s="18">
        <v>0.73618600000000001</v>
      </c>
    </row>
    <row r="18" spans="1:10" ht="18" customHeight="1" x14ac:dyDescent="0.2">
      <c r="A18" s="16" t="s">
        <v>206</v>
      </c>
      <c r="B18" s="17">
        <v>16</v>
      </c>
      <c r="C18" s="16">
        <v>100</v>
      </c>
      <c r="D18" s="16">
        <v>59632846</v>
      </c>
      <c r="E18" s="16" t="s">
        <v>28</v>
      </c>
      <c r="F18" s="16">
        <v>0.33668500000000001</v>
      </c>
      <c r="G18" s="16">
        <v>3</v>
      </c>
      <c r="H18" s="16">
        <v>38.354900000000001</v>
      </c>
      <c r="I18" s="16">
        <v>8</v>
      </c>
      <c r="J18" s="16">
        <v>7.7461399999999996</v>
      </c>
    </row>
    <row r="19" spans="1:10" s="15" customFormat="1" x14ac:dyDescent="0.2">
      <c r="A19" s="13" t="s">
        <v>205</v>
      </c>
      <c r="B19" s="14">
        <v>16</v>
      </c>
      <c r="C19" s="13">
        <v>59258567</v>
      </c>
      <c r="D19" s="13">
        <v>59632846</v>
      </c>
      <c r="E19" s="13" t="s">
        <v>28</v>
      </c>
      <c r="F19" s="13">
        <v>0.88486900000000002</v>
      </c>
      <c r="G19" s="13">
        <v>4</v>
      </c>
      <c r="H19" s="13">
        <v>61.029600000000002</v>
      </c>
      <c r="I19" s="13">
        <v>2</v>
      </c>
      <c r="J19" s="13">
        <v>1.7562500000000001</v>
      </c>
    </row>
    <row r="20" spans="1:10" s="15" customFormat="1" x14ac:dyDescent="0.2">
      <c r="A20" s="13" t="s">
        <v>204</v>
      </c>
      <c r="B20" s="14">
        <v>16</v>
      </c>
      <c r="C20" s="13">
        <v>59258567</v>
      </c>
      <c r="D20" s="13">
        <v>59632846</v>
      </c>
      <c r="E20" s="13" t="s">
        <v>28</v>
      </c>
      <c r="F20" s="13">
        <v>0.89698999999999995</v>
      </c>
      <c r="G20" s="13">
        <v>4</v>
      </c>
      <c r="H20" s="13">
        <v>60.994</v>
      </c>
      <c r="I20" s="13">
        <v>2</v>
      </c>
      <c r="J20" s="13">
        <v>1.75648</v>
      </c>
    </row>
    <row r="21" spans="1:10" x14ac:dyDescent="0.2">
      <c r="A21" s="13" t="s">
        <v>203</v>
      </c>
      <c r="B21" s="14">
        <v>16</v>
      </c>
      <c r="C21" s="13">
        <v>59258567</v>
      </c>
      <c r="D21" s="13">
        <v>59632846</v>
      </c>
      <c r="E21" s="13" t="s">
        <v>28</v>
      </c>
      <c r="F21" s="13">
        <v>0.901756</v>
      </c>
      <c r="G21" s="13">
        <v>4</v>
      </c>
      <c r="H21" s="13">
        <v>65.927700000000002</v>
      </c>
      <c r="I21" s="13">
        <v>2</v>
      </c>
      <c r="J21" s="13">
        <v>1.7564200000000001</v>
      </c>
    </row>
    <row r="22" spans="1:10" x14ac:dyDescent="0.2">
      <c r="A22" s="13" t="s">
        <v>202</v>
      </c>
      <c r="B22" s="14">
        <v>16</v>
      </c>
      <c r="C22" s="13">
        <v>59258567</v>
      </c>
      <c r="D22" s="13">
        <v>59632846</v>
      </c>
      <c r="E22" s="13" t="s">
        <v>28</v>
      </c>
      <c r="F22" s="13">
        <v>0.90043899999999999</v>
      </c>
      <c r="G22" s="13">
        <v>4</v>
      </c>
      <c r="H22" s="13">
        <v>60.8782</v>
      </c>
      <c r="I22" s="13">
        <v>2</v>
      </c>
      <c r="J22" s="13">
        <v>1.7564500000000001</v>
      </c>
    </row>
    <row r="23" spans="1:10" x14ac:dyDescent="0.2">
      <c r="A23" s="13" t="s">
        <v>201</v>
      </c>
      <c r="B23" s="14">
        <v>16</v>
      </c>
      <c r="C23" s="13">
        <v>59258567</v>
      </c>
      <c r="D23" s="13">
        <v>59632846</v>
      </c>
      <c r="E23" s="13" t="s">
        <v>28</v>
      </c>
      <c r="F23" s="13">
        <v>0.78557100000000002</v>
      </c>
      <c r="G23" s="13">
        <v>4</v>
      </c>
      <c r="H23" s="13">
        <v>54.381</v>
      </c>
      <c r="I23" s="13">
        <v>2</v>
      </c>
      <c r="J23" s="13">
        <v>1.7563</v>
      </c>
    </row>
    <row r="24" spans="1:10" x14ac:dyDescent="0.2">
      <c r="A24" s="13" t="s">
        <v>200</v>
      </c>
      <c r="B24" s="14">
        <v>16</v>
      </c>
      <c r="C24" s="13">
        <v>59258567</v>
      </c>
      <c r="D24" s="13">
        <v>59632846</v>
      </c>
      <c r="E24" s="13" t="s">
        <v>28</v>
      </c>
      <c r="F24" s="13">
        <v>0.86965400000000004</v>
      </c>
      <c r="G24" s="13">
        <v>4</v>
      </c>
      <c r="H24" s="13">
        <v>58.203600000000002</v>
      </c>
      <c r="I24" s="13">
        <v>2</v>
      </c>
      <c r="J24" s="13">
        <v>1.7564599999999999</v>
      </c>
    </row>
    <row r="25" spans="1:10" x14ac:dyDescent="0.2">
      <c r="A25" s="13" t="s">
        <v>199</v>
      </c>
      <c r="B25" s="14">
        <v>16</v>
      </c>
      <c r="C25" s="13">
        <v>59258567</v>
      </c>
      <c r="D25" s="13">
        <v>59632846</v>
      </c>
      <c r="E25" s="13" t="s">
        <v>28</v>
      </c>
      <c r="F25" s="13">
        <v>0.83423499999999995</v>
      </c>
      <c r="G25" s="13">
        <v>4</v>
      </c>
      <c r="H25" s="13">
        <v>55.397100000000002</v>
      </c>
      <c r="I25" s="13">
        <v>2</v>
      </c>
      <c r="J25" s="13">
        <v>1.7564200000000001</v>
      </c>
    </row>
    <row r="26" spans="1:10" x14ac:dyDescent="0.2">
      <c r="A26" s="13" t="s">
        <v>198</v>
      </c>
      <c r="B26" s="14">
        <v>16</v>
      </c>
      <c r="C26" s="13">
        <v>59258567</v>
      </c>
      <c r="D26" s="13">
        <v>59632846</v>
      </c>
      <c r="E26" s="13" t="s">
        <v>28</v>
      </c>
      <c r="F26" s="13">
        <v>0.74805699999999997</v>
      </c>
      <c r="G26" s="13">
        <v>4</v>
      </c>
      <c r="H26" s="13">
        <v>55.424199999999999</v>
      </c>
      <c r="I26" s="13">
        <v>2</v>
      </c>
      <c r="J26" s="13">
        <v>1.75613</v>
      </c>
    </row>
    <row r="27" spans="1:10" x14ac:dyDescent="0.2">
      <c r="A27" s="13" t="s">
        <v>197</v>
      </c>
      <c r="B27" s="14">
        <v>16</v>
      </c>
      <c r="C27" s="13">
        <v>59258567</v>
      </c>
      <c r="D27" s="13">
        <v>59632846</v>
      </c>
      <c r="E27" s="13" t="s">
        <v>28</v>
      </c>
      <c r="F27" s="13">
        <v>0.901756</v>
      </c>
      <c r="G27" s="13">
        <v>4</v>
      </c>
      <c r="H27" s="13">
        <v>65.927700000000002</v>
      </c>
      <c r="I27" s="13">
        <v>2</v>
      </c>
      <c r="J27" s="13">
        <v>1.7564200000000001</v>
      </c>
    </row>
    <row r="28" spans="1:10" ht="19" x14ac:dyDescent="0.25">
      <c r="B28" s="12"/>
    </row>
    <row r="29" spans="1:10" ht="19" x14ac:dyDescent="0.25">
      <c r="B29" s="12"/>
    </row>
    <row r="30" spans="1:10" ht="19" x14ac:dyDescent="0.25">
      <c r="B30" s="12"/>
    </row>
    <row r="31" spans="1:10" ht="19" x14ac:dyDescent="0.25">
      <c r="B31" s="12"/>
    </row>
    <row r="32" spans="1:10" ht="19" x14ac:dyDescent="0.25">
      <c r="B32" s="12"/>
    </row>
    <row r="33" spans="2:2" ht="19" x14ac:dyDescent="0.25">
      <c r="B33" s="12"/>
    </row>
    <row r="34" spans="2:2" ht="19" x14ac:dyDescent="0.25">
      <c r="B34" s="12"/>
    </row>
    <row r="35" spans="2:2" ht="19" x14ac:dyDescent="0.25">
      <c r="B35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9553-6004-184F-A7C1-7408E15213D1}">
  <dimension ref="A1:J73"/>
  <sheetViews>
    <sheetView workbookViewId="0">
      <selection sqref="A1:B1"/>
    </sheetView>
  </sheetViews>
  <sheetFormatPr baseColWidth="10" defaultRowHeight="16" x14ac:dyDescent="0.2"/>
  <sheetData>
    <row r="1" spans="1:10" x14ac:dyDescent="0.2">
      <c r="A1" s="56" t="s">
        <v>325</v>
      </c>
      <c r="B1" s="56"/>
      <c r="C1" t="s">
        <v>324</v>
      </c>
      <c r="D1" t="s">
        <v>2</v>
      </c>
      <c r="E1" t="s">
        <v>323</v>
      </c>
      <c r="H1" t="s">
        <v>323</v>
      </c>
    </row>
    <row r="2" spans="1:10" x14ac:dyDescent="0.2">
      <c r="A2">
        <v>3</v>
      </c>
      <c r="B2">
        <v>67172456</v>
      </c>
      <c r="E2" t="s">
        <v>322</v>
      </c>
      <c r="F2" t="s">
        <v>223</v>
      </c>
      <c r="H2" t="s">
        <v>97</v>
      </c>
      <c r="I2">
        <v>64346369</v>
      </c>
      <c r="J2">
        <v>64346369</v>
      </c>
    </row>
    <row r="3" spans="1:10" x14ac:dyDescent="0.2">
      <c r="A3">
        <v>7</v>
      </c>
      <c r="B3">
        <v>15554687</v>
      </c>
      <c r="E3" t="s">
        <v>321</v>
      </c>
      <c r="F3" t="s">
        <v>223</v>
      </c>
      <c r="H3" t="s">
        <v>107</v>
      </c>
      <c r="I3">
        <v>12595707</v>
      </c>
      <c r="J3">
        <v>12595707</v>
      </c>
    </row>
    <row r="4" spans="1:10" x14ac:dyDescent="0.2">
      <c r="A4">
        <v>7</v>
      </c>
      <c r="B4">
        <v>15995236</v>
      </c>
      <c r="E4" t="s">
        <v>320</v>
      </c>
      <c r="F4" t="s">
        <v>223</v>
      </c>
      <c r="H4" t="s">
        <v>107</v>
      </c>
      <c r="I4">
        <v>13034042</v>
      </c>
      <c r="J4">
        <v>13034042</v>
      </c>
    </row>
    <row r="5" spans="1:10" x14ac:dyDescent="0.2">
      <c r="A5">
        <v>7</v>
      </c>
      <c r="B5">
        <v>17387000</v>
      </c>
      <c r="E5" t="s">
        <v>319</v>
      </c>
      <c r="F5" t="s">
        <v>223</v>
      </c>
      <c r="H5" t="s">
        <v>107</v>
      </c>
      <c r="I5">
        <v>14427023</v>
      </c>
      <c r="J5">
        <v>14427023</v>
      </c>
    </row>
    <row r="6" spans="1:10" x14ac:dyDescent="0.2">
      <c r="A6">
        <v>7</v>
      </c>
      <c r="B6">
        <v>19204281</v>
      </c>
      <c r="E6" t="s">
        <v>318</v>
      </c>
      <c r="F6" t="s">
        <v>223</v>
      </c>
      <c r="H6" t="s">
        <v>107</v>
      </c>
      <c r="I6">
        <v>16243676</v>
      </c>
      <c r="J6">
        <v>16243676</v>
      </c>
    </row>
    <row r="7" spans="1:10" x14ac:dyDescent="0.2">
      <c r="A7">
        <v>7</v>
      </c>
      <c r="B7">
        <v>19301203</v>
      </c>
      <c r="E7" t="s">
        <v>317</v>
      </c>
      <c r="F7" t="s">
        <v>223</v>
      </c>
      <c r="H7" t="s">
        <v>107</v>
      </c>
      <c r="I7">
        <v>16340641</v>
      </c>
      <c r="J7">
        <v>16340641</v>
      </c>
    </row>
    <row r="8" spans="1:10" x14ac:dyDescent="0.2">
      <c r="A8">
        <v>7</v>
      </c>
      <c r="B8">
        <v>19865384</v>
      </c>
      <c r="E8" t="s">
        <v>316</v>
      </c>
      <c r="F8" t="s">
        <v>223</v>
      </c>
      <c r="H8" t="s">
        <v>107</v>
      </c>
      <c r="I8">
        <v>16905077</v>
      </c>
      <c r="J8">
        <v>16905077</v>
      </c>
    </row>
    <row r="9" spans="1:10" x14ac:dyDescent="0.2">
      <c r="A9">
        <v>7</v>
      </c>
      <c r="B9">
        <v>20790820</v>
      </c>
      <c r="E9" t="s">
        <v>315</v>
      </c>
      <c r="F9" t="s">
        <v>223</v>
      </c>
      <c r="H9" t="s">
        <v>107</v>
      </c>
      <c r="I9">
        <v>17828208</v>
      </c>
      <c r="J9">
        <v>17828208</v>
      </c>
    </row>
    <row r="10" spans="1:10" x14ac:dyDescent="0.2">
      <c r="A10">
        <v>7</v>
      </c>
      <c r="B10">
        <v>21406148</v>
      </c>
      <c r="E10" t="s">
        <v>314</v>
      </c>
      <c r="F10" t="s">
        <v>223</v>
      </c>
      <c r="H10" t="s">
        <v>107</v>
      </c>
      <c r="I10">
        <v>18443544</v>
      </c>
      <c r="J10">
        <v>18443544</v>
      </c>
    </row>
    <row r="11" spans="1:10" x14ac:dyDescent="0.2">
      <c r="A11">
        <v>7</v>
      </c>
      <c r="B11">
        <v>22035860</v>
      </c>
      <c r="E11" t="s">
        <v>313</v>
      </c>
      <c r="F11" t="s">
        <v>223</v>
      </c>
      <c r="H11" t="s">
        <v>107</v>
      </c>
      <c r="I11">
        <v>19071668</v>
      </c>
      <c r="J11">
        <v>19071668</v>
      </c>
    </row>
    <row r="12" spans="1:10" x14ac:dyDescent="0.2">
      <c r="A12">
        <v>7</v>
      </c>
      <c r="B12">
        <v>22172500</v>
      </c>
      <c r="E12" t="s">
        <v>312</v>
      </c>
      <c r="F12" t="s">
        <v>223</v>
      </c>
      <c r="H12" t="s">
        <v>107</v>
      </c>
      <c r="I12">
        <v>19208308</v>
      </c>
      <c r="J12">
        <v>19208308</v>
      </c>
    </row>
    <row r="13" spans="1:10" x14ac:dyDescent="0.2">
      <c r="A13">
        <v>7</v>
      </c>
      <c r="B13">
        <v>22173886</v>
      </c>
      <c r="E13" t="s">
        <v>311</v>
      </c>
      <c r="F13" t="s">
        <v>223</v>
      </c>
      <c r="H13" t="s">
        <v>107</v>
      </c>
      <c r="I13">
        <v>19209694</v>
      </c>
      <c r="J13">
        <v>19209694</v>
      </c>
    </row>
    <row r="14" spans="1:10" x14ac:dyDescent="0.2">
      <c r="A14">
        <v>7</v>
      </c>
      <c r="B14">
        <v>22420986</v>
      </c>
      <c r="E14" t="s">
        <v>310</v>
      </c>
      <c r="F14" t="s">
        <v>223</v>
      </c>
      <c r="H14" t="s">
        <v>107</v>
      </c>
      <c r="I14">
        <v>19456794</v>
      </c>
      <c r="J14">
        <v>19456794</v>
      </c>
    </row>
    <row r="15" spans="1:10" x14ac:dyDescent="0.2">
      <c r="A15">
        <v>7</v>
      </c>
      <c r="B15">
        <v>23548193</v>
      </c>
      <c r="E15" t="s">
        <v>309</v>
      </c>
      <c r="F15" t="s">
        <v>223</v>
      </c>
      <c r="H15" t="s">
        <v>107</v>
      </c>
      <c r="I15">
        <v>20581823</v>
      </c>
      <c r="J15">
        <v>20581823</v>
      </c>
    </row>
    <row r="16" spans="1:10" x14ac:dyDescent="0.2">
      <c r="A16">
        <v>7</v>
      </c>
      <c r="B16">
        <v>24673491</v>
      </c>
      <c r="E16" t="s">
        <v>308</v>
      </c>
      <c r="F16" t="s">
        <v>223</v>
      </c>
      <c r="H16" t="s">
        <v>107</v>
      </c>
      <c r="I16">
        <v>21705081</v>
      </c>
      <c r="J16">
        <v>21705081</v>
      </c>
    </row>
    <row r="17" spans="1:10" x14ac:dyDescent="0.2">
      <c r="A17">
        <v>7</v>
      </c>
      <c r="B17">
        <v>24704299</v>
      </c>
      <c r="E17" t="s">
        <v>307</v>
      </c>
      <c r="F17" t="s">
        <v>223</v>
      </c>
      <c r="H17" t="s">
        <v>107</v>
      </c>
      <c r="I17">
        <v>21735889</v>
      </c>
      <c r="J17">
        <v>21735889</v>
      </c>
    </row>
    <row r="18" spans="1:10" x14ac:dyDescent="0.2">
      <c r="A18">
        <v>7</v>
      </c>
      <c r="B18">
        <v>25534837</v>
      </c>
      <c r="E18" t="s">
        <v>306</v>
      </c>
      <c r="F18" t="s">
        <v>223</v>
      </c>
      <c r="H18" t="s">
        <v>107</v>
      </c>
      <c r="I18">
        <v>22566025</v>
      </c>
      <c r="J18">
        <v>22566025</v>
      </c>
    </row>
    <row r="19" spans="1:10" x14ac:dyDescent="0.2">
      <c r="A19">
        <v>7</v>
      </c>
      <c r="B19">
        <v>27238943</v>
      </c>
      <c r="E19" t="s">
        <v>305</v>
      </c>
      <c r="F19" t="s">
        <v>223</v>
      </c>
      <c r="H19" t="s">
        <v>107</v>
      </c>
      <c r="I19">
        <v>24270840</v>
      </c>
      <c r="J19">
        <v>24270840</v>
      </c>
    </row>
    <row r="20" spans="1:10" x14ac:dyDescent="0.2">
      <c r="A20">
        <v>7</v>
      </c>
      <c r="B20">
        <v>28291838</v>
      </c>
      <c r="E20" t="s">
        <v>304</v>
      </c>
      <c r="F20" t="s">
        <v>223</v>
      </c>
      <c r="H20" t="s">
        <v>107</v>
      </c>
      <c r="I20">
        <v>25325053</v>
      </c>
      <c r="J20">
        <v>25325053</v>
      </c>
    </row>
    <row r="21" spans="1:10" x14ac:dyDescent="0.2">
      <c r="A21">
        <v>7</v>
      </c>
      <c r="B21">
        <v>28294930</v>
      </c>
      <c r="E21" t="s">
        <v>237</v>
      </c>
      <c r="F21" t="s">
        <v>223</v>
      </c>
      <c r="H21" t="s">
        <v>107</v>
      </c>
      <c r="I21">
        <v>25328145</v>
      </c>
      <c r="J21">
        <v>25328145</v>
      </c>
    </row>
    <row r="22" spans="1:10" x14ac:dyDescent="0.2">
      <c r="A22">
        <v>7</v>
      </c>
      <c r="B22">
        <v>29308525</v>
      </c>
      <c r="E22" t="s">
        <v>303</v>
      </c>
      <c r="F22" t="s">
        <v>223</v>
      </c>
      <c r="H22" t="s">
        <v>107</v>
      </c>
      <c r="I22">
        <v>26343031</v>
      </c>
      <c r="J22">
        <v>26343031</v>
      </c>
    </row>
    <row r="23" spans="1:10" x14ac:dyDescent="0.2">
      <c r="A23">
        <v>7</v>
      </c>
      <c r="B23">
        <v>29526712</v>
      </c>
      <c r="E23" t="s">
        <v>302</v>
      </c>
      <c r="F23" t="s">
        <v>223</v>
      </c>
      <c r="H23" t="s">
        <v>107</v>
      </c>
      <c r="I23">
        <v>26561282</v>
      </c>
      <c r="J23">
        <v>26561282</v>
      </c>
    </row>
    <row r="24" spans="1:10" x14ac:dyDescent="0.2">
      <c r="A24">
        <v>7</v>
      </c>
      <c r="B24">
        <v>30605944</v>
      </c>
      <c r="E24" t="s">
        <v>233</v>
      </c>
      <c r="F24" t="s">
        <v>223</v>
      </c>
      <c r="H24" t="s">
        <v>107</v>
      </c>
      <c r="I24">
        <v>27638745</v>
      </c>
      <c r="J24">
        <v>27638745</v>
      </c>
    </row>
    <row r="25" spans="1:10" x14ac:dyDescent="0.2">
      <c r="A25">
        <v>7</v>
      </c>
      <c r="B25">
        <v>30605965</v>
      </c>
      <c r="E25" t="s">
        <v>301</v>
      </c>
      <c r="F25" t="s">
        <v>223</v>
      </c>
      <c r="H25" t="s">
        <v>107</v>
      </c>
      <c r="I25">
        <v>27638766</v>
      </c>
      <c r="J25">
        <v>27638766</v>
      </c>
    </row>
    <row r="26" spans="1:10" x14ac:dyDescent="0.2">
      <c r="A26">
        <v>7</v>
      </c>
      <c r="B26">
        <v>31235880</v>
      </c>
      <c r="E26" t="s">
        <v>300</v>
      </c>
      <c r="F26" t="s">
        <v>223</v>
      </c>
      <c r="H26" t="s">
        <v>107</v>
      </c>
      <c r="I26">
        <v>28268688</v>
      </c>
      <c r="J26">
        <v>28268688</v>
      </c>
    </row>
    <row r="27" spans="1:10" x14ac:dyDescent="0.2">
      <c r="A27">
        <v>7</v>
      </c>
      <c r="B27">
        <v>31855627</v>
      </c>
      <c r="E27" t="s">
        <v>299</v>
      </c>
      <c r="F27" t="s">
        <v>223</v>
      </c>
      <c r="H27" t="s">
        <v>107</v>
      </c>
      <c r="I27">
        <v>28889008</v>
      </c>
      <c r="J27">
        <v>28889008</v>
      </c>
    </row>
    <row r="28" spans="1:10" x14ac:dyDescent="0.2">
      <c r="A28">
        <v>7</v>
      </c>
      <c r="B28">
        <v>31856484</v>
      </c>
      <c r="E28" t="s">
        <v>229</v>
      </c>
      <c r="F28" t="s">
        <v>223</v>
      </c>
      <c r="H28" t="s">
        <v>107</v>
      </c>
      <c r="I28">
        <v>28889865</v>
      </c>
      <c r="J28">
        <v>28889865</v>
      </c>
    </row>
    <row r="29" spans="1:10" x14ac:dyDescent="0.2">
      <c r="A29">
        <v>7</v>
      </c>
      <c r="B29">
        <v>31859005</v>
      </c>
      <c r="E29" t="s">
        <v>298</v>
      </c>
      <c r="F29" t="s">
        <v>223</v>
      </c>
      <c r="H29" t="s">
        <v>107</v>
      </c>
      <c r="I29">
        <v>28892386</v>
      </c>
      <c r="J29">
        <v>28892386</v>
      </c>
    </row>
    <row r="30" spans="1:10" x14ac:dyDescent="0.2">
      <c r="A30">
        <v>7</v>
      </c>
      <c r="B30">
        <v>32013108</v>
      </c>
      <c r="E30" t="s">
        <v>297</v>
      </c>
      <c r="F30" t="s">
        <v>223</v>
      </c>
      <c r="H30" t="s">
        <v>107</v>
      </c>
      <c r="I30">
        <v>29046463</v>
      </c>
      <c r="J30">
        <v>29046463</v>
      </c>
    </row>
    <row r="31" spans="1:10" x14ac:dyDescent="0.2">
      <c r="A31">
        <v>7</v>
      </c>
      <c r="B31">
        <v>32149996</v>
      </c>
      <c r="E31" t="s">
        <v>228</v>
      </c>
      <c r="F31" t="s">
        <v>223</v>
      </c>
      <c r="H31" t="s">
        <v>107</v>
      </c>
      <c r="I31">
        <v>29183351</v>
      </c>
      <c r="J31">
        <v>29183351</v>
      </c>
    </row>
    <row r="32" spans="1:10" x14ac:dyDescent="0.2">
      <c r="A32">
        <v>7</v>
      </c>
      <c r="B32">
        <v>32161825</v>
      </c>
      <c r="E32" t="s">
        <v>296</v>
      </c>
      <c r="F32" t="s">
        <v>223</v>
      </c>
      <c r="H32" t="s">
        <v>107</v>
      </c>
      <c r="I32">
        <v>29195180</v>
      </c>
      <c r="J32">
        <v>29195180</v>
      </c>
    </row>
    <row r="33" spans="1:10" x14ac:dyDescent="0.2">
      <c r="A33">
        <v>7</v>
      </c>
      <c r="B33">
        <v>32162626</v>
      </c>
      <c r="E33" t="s">
        <v>226</v>
      </c>
      <c r="F33" t="s">
        <v>223</v>
      </c>
      <c r="H33" t="s">
        <v>107</v>
      </c>
      <c r="I33">
        <v>29195981</v>
      </c>
      <c r="J33">
        <v>29195981</v>
      </c>
    </row>
    <row r="34" spans="1:10" x14ac:dyDescent="0.2">
      <c r="A34">
        <v>23</v>
      </c>
      <c r="B34">
        <v>22621361</v>
      </c>
      <c r="E34" t="s">
        <v>295</v>
      </c>
      <c r="F34" t="s">
        <v>223</v>
      </c>
      <c r="H34" t="s">
        <v>293</v>
      </c>
      <c r="I34">
        <v>19577506</v>
      </c>
      <c r="J34">
        <v>19577506</v>
      </c>
    </row>
    <row r="35" spans="1:10" x14ac:dyDescent="0.2">
      <c r="A35">
        <v>23</v>
      </c>
      <c r="B35">
        <v>22687566</v>
      </c>
      <c r="E35" t="s">
        <v>294</v>
      </c>
      <c r="F35" t="s">
        <v>223</v>
      </c>
      <c r="H35" t="s">
        <v>293</v>
      </c>
      <c r="I35">
        <v>19643711</v>
      </c>
      <c r="J35">
        <v>19643711</v>
      </c>
    </row>
    <row r="36" spans="1:10" x14ac:dyDescent="0.2">
      <c r="A36">
        <v>31</v>
      </c>
      <c r="B36">
        <v>14341470</v>
      </c>
      <c r="E36" t="s">
        <v>292</v>
      </c>
      <c r="F36" t="s">
        <v>223</v>
      </c>
      <c r="H36" t="s">
        <v>106</v>
      </c>
      <c r="I36">
        <v>11333912</v>
      </c>
      <c r="J36">
        <v>11333912</v>
      </c>
    </row>
    <row r="37" spans="1:10" x14ac:dyDescent="0.2">
      <c r="A37">
        <v>31</v>
      </c>
      <c r="B37">
        <v>17088962</v>
      </c>
      <c r="E37" t="s">
        <v>291</v>
      </c>
      <c r="F37" t="s">
        <v>223</v>
      </c>
      <c r="H37" t="s">
        <v>106</v>
      </c>
      <c r="I37">
        <v>14079585</v>
      </c>
      <c r="J37">
        <v>14079585</v>
      </c>
    </row>
    <row r="38" spans="1:10" x14ac:dyDescent="0.2">
      <c r="A38">
        <v>36</v>
      </c>
      <c r="B38">
        <v>27757717</v>
      </c>
      <c r="E38" t="s">
        <v>290</v>
      </c>
      <c r="F38" t="s">
        <v>223</v>
      </c>
      <c r="H38" t="s">
        <v>186</v>
      </c>
      <c r="I38">
        <v>24728286</v>
      </c>
      <c r="J38">
        <v>24728286</v>
      </c>
    </row>
    <row r="39" spans="1:10" x14ac:dyDescent="0.2">
      <c r="A39">
        <v>36</v>
      </c>
      <c r="B39">
        <v>27770444</v>
      </c>
      <c r="E39" t="s">
        <v>289</v>
      </c>
      <c r="F39" t="s">
        <v>223</v>
      </c>
      <c r="H39" t="s">
        <v>186</v>
      </c>
      <c r="I39">
        <v>24741013</v>
      </c>
      <c r="J39">
        <v>24741013</v>
      </c>
    </row>
    <row r="40" spans="1:10" x14ac:dyDescent="0.2">
      <c r="A40">
        <v>36</v>
      </c>
      <c r="B40">
        <v>28095751</v>
      </c>
      <c r="E40" t="s">
        <v>288</v>
      </c>
      <c r="F40" t="s">
        <v>223</v>
      </c>
      <c r="H40" t="s">
        <v>186</v>
      </c>
      <c r="I40">
        <v>25066361</v>
      </c>
      <c r="J40">
        <v>25066361</v>
      </c>
    </row>
    <row r="41" spans="1:10" x14ac:dyDescent="0.2">
      <c r="A41">
        <v>36</v>
      </c>
      <c r="B41">
        <v>29133623</v>
      </c>
      <c r="E41" t="s">
        <v>287</v>
      </c>
      <c r="F41" t="s">
        <v>223</v>
      </c>
      <c r="H41" t="s">
        <v>186</v>
      </c>
      <c r="I41">
        <v>26105038</v>
      </c>
      <c r="J41">
        <v>26105038</v>
      </c>
    </row>
    <row r="42" spans="1:10" x14ac:dyDescent="0.2">
      <c r="A42">
        <v>1</v>
      </c>
      <c r="B42">
        <v>99888625</v>
      </c>
      <c r="C42" t="s">
        <v>286</v>
      </c>
      <c r="E42" t="s">
        <v>285</v>
      </c>
      <c r="F42" t="s">
        <v>223</v>
      </c>
      <c r="H42" t="s">
        <v>98</v>
      </c>
      <c r="I42">
        <v>96820392</v>
      </c>
      <c r="J42">
        <v>96820392</v>
      </c>
    </row>
    <row r="43" spans="1:10" x14ac:dyDescent="0.2">
      <c r="A43">
        <v>3</v>
      </c>
      <c r="B43">
        <v>67056782</v>
      </c>
      <c r="C43" t="s">
        <v>284</v>
      </c>
      <c r="E43" t="s">
        <v>283</v>
      </c>
      <c r="F43" t="s">
        <v>223</v>
      </c>
      <c r="H43" t="s">
        <v>97</v>
      </c>
      <c r="I43">
        <v>64230695</v>
      </c>
      <c r="J43">
        <v>64230695</v>
      </c>
    </row>
    <row r="44" spans="1:10" x14ac:dyDescent="0.2">
      <c r="A44">
        <v>4</v>
      </c>
      <c r="B44">
        <v>16996349</v>
      </c>
      <c r="C44" t="s">
        <v>282</v>
      </c>
      <c r="E44" t="s">
        <v>281</v>
      </c>
      <c r="F44" t="s">
        <v>223</v>
      </c>
      <c r="H44" t="s">
        <v>102</v>
      </c>
      <c r="I44">
        <v>13790420</v>
      </c>
      <c r="J44">
        <v>13790420</v>
      </c>
    </row>
    <row r="45" spans="1:10" x14ac:dyDescent="0.2">
      <c r="A45">
        <v>7</v>
      </c>
      <c r="B45">
        <v>17648777</v>
      </c>
      <c r="C45" t="s">
        <v>280</v>
      </c>
      <c r="E45" t="s">
        <v>279</v>
      </c>
      <c r="F45" t="s">
        <v>223</v>
      </c>
      <c r="H45" t="s">
        <v>107</v>
      </c>
      <c r="I45">
        <v>14689293</v>
      </c>
      <c r="J45">
        <v>14689293</v>
      </c>
    </row>
    <row r="46" spans="1:10" x14ac:dyDescent="0.2">
      <c r="A46">
        <v>7</v>
      </c>
      <c r="B46">
        <v>18970233</v>
      </c>
      <c r="C46" t="s">
        <v>278</v>
      </c>
      <c r="E46" t="s">
        <v>277</v>
      </c>
      <c r="F46" t="s">
        <v>223</v>
      </c>
      <c r="H46" t="s">
        <v>107</v>
      </c>
      <c r="I46">
        <v>16009039</v>
      </c>
      <c r="J46">
        <v>16009039</v>
      </c>
    </row>
    <row r="47" spans="1:10" x14ac:dyDescent="0.2">
      <c r="A47">
        <v>7</v>
      </c>
      <c r="B47">
        <v>19071723</v>
      </c>
      <c r="C47" t="s">
        <v>276</v>
      </c>
      <c r="E47" t="s">
        <v>275</v>
      </c>
      <c r="F47" t="s">
        <v>223</v>
      </c>
      <c r="H47" t="s">
        <v>107</v>
      </c>
      <c r="I47">
        <v>16111171</v>
      </c>
      <c r="J47">
        <v>16111171</v>
      </c>
    </row>
    <row r="48" spans="1:10" x14ac:dyDescent="0.2">
      <c r="A48">
        <v>7</v>
      </c>
      <c r="B48">
        <v>19746349</v>
      </c>
      <c r="C48" t="s">
        <v>274</v>
      </c>
      <c r="E48" t="s">
        <v>273</v>
      </c>
      <c r="F48" t="s">
        <v>223</v>
      </c>
      <c r="H48" t="s">
        <v>107</v>
      </c>
      <c r="I48">
        <v>16786042</v>
      </c>
      <c r="J48">
        <v>16786042</v>
      </c>
    </row>
    <row r="49" spans="1:10" x14ac:dyDescent="0.2">
      <c r="A49">
        <v>7</v>
      </c>
      <c r="B49">
        <v>20109002</v>
      </c>
      <c r="C49" t="s">
        <v>272</v>
      </c>
      <c r="E49" t="s">
        <v>271</v>
      </c>
      <c r="F49" t="s">
        <v>223</v>
      </c>
      <c r="H49" t="s">
        <v>107</v>
      </c>
      <c r="I49">
        <v>17148697</v>
      </c>
      <c r="J49">
        <v>17148697</v>
      </c>
    </row>
    <row r="50" spans="1:10" x14ac:dyDescent="0.2">
      <c r="A50">
        <v>7</v>
      </c>
      <c r="B50">
        <v>20145907</v>
      </c>
      <c r="C50" t="s">
        <v>270</v>
      </c>
      <c r="E50" t="s">
        <v>269</v>
      </c>
      <c r="F50" t="s">
        <v>223</v>
      </c>
      <c r="H50" t="s">
        <v>107</v>
      </c>
      <c r="I50">
        <v>17185672</v>
      </c>
      <c r="J50">
        <v>17185672</v>
      </c>
    </row>
    <row r="51" spans="1:10" x14ac:dyDescent="0.2">
      <c r="A51">
        <v>7</v>
      </c>
      <c r="B51">
        <v>21065761</v>
      </c>
      <c r="C51" t="s">
        <v>268</v>
      </c>
      <c r="E51" t="s">
        <v>267</v>
      </c>
      <c r="F51" t="s">
        <v>223</v>
      </c>
      <c r="H51" t="s">
        <v>107</v>
      </c>
      <c r="I51">
        <v>18103149</v>
      </c>
      <c r="J51">
        <v>18103149</v>
      </c>
    </row>
    <row r="52" spans="1:10" x14ac:dyDescent="0.2">
      <c r="A52">
        <v>7</v>
      </c>
      <c r="B52">
        <v>22157845</v>
      </c>
      <c r="C52" t="s">
        <v>266</v>
      </c>
      <c r="E52" t="s">
        <v>265</v>
      </c>
      <c r="F52" t="s">
        <v>223</v>
      </c>
      <c r="H52" t="s">
        <v>107</v>
      </c>
      <c r="I52">
        <v>19193653</v>
      </c>
      <c r="J52">
        <v>19193653</v>
      </c>
    </row>
    <row r="53" spans="1:10" x14ac:dyDescent="0.2">
      <c r="A53">
        <v>7</v>
      </c>
      <c r="B53">
        <v>23113211</v>
      </c>
      <c r="C53" t="s">
        <v>264</v>
      </c>
      <c r="E53" t="s">
        <v>263</v>
      </c>
      <c r="F53" t="s">
        <v>223</v>
      </c>
      <c r="H53" t="s">
        <v>107</v>
      </c>
      <c r="I53">
        <v>20149232</v>
      </c>
      <c r="J53">
        <v>20149232</v>
      </c>
    </row>
    <row r="54" spans="1:10" x14ac:dyDescent="0.2">
      <c r="A54">
        <v>7</v>
      </c>
      <c r="B54">
        <v>24186445</v>
      </c>
      <c r="C54" t="s">
        <v>262</v>
      </c>
      <c r="E54" t="s">
        <v>261</v>
      </c>
      <c r="F54" t="s">
        <v>223</v>
      </c>
      <c r="H54" t="s">
        <v>107</v>
      </c>
      <c r="I54">
        <v>21217973</v>
      </c>
      <c r="J54">
        <v>21217973</v>
      </c>
    </row>
    <row r="55" spans="1:10" x14ac:dyDescent="0.2">
      <c r="A55">
        <v>7</v>
      </c>
      <c r="B55">
        <v>25490867</v>
      </c>
      <c r="C55" t="s">
        <v>260</v>
      </c>
      <c r="E55" t="s">
        <v>259</v>
      </c>
      <c r="F55" t="s">
        <v>223</v>
      </c>
      <c r="H55" t="s">
        <v>107</v>
      </c>
      <c r="I55">
        <v>22522055</v>
      </c>
      <c r="J55">
        <v>22522055</v>
      </c>
    </row>
    <row r="56" spans="1:10" x14ac:dyDescent="0.2">
      <c r="A56">
        <v>7</v>
      </c>
      <c r="B56">
        <v>27099172</v>
      </c>
      <c r="C56" t="s">
        <v>258</v>
      </c>
      <c r="E56" t="s">
        <v>257</v>
      </c>
      <c r="F56" t="s">
        <v>223</v>
      </c>
      <c r="H56" t="s">
        <v>107</v>
      </c>
      <c r="I56">
        <v>24131087</v>
      </c>
      <c r="J56">
        <v>24131087</v>
      </c>
    </row>
    <row r="57" spans="1:10" x14ac:dyDescent="0.2">
      <c r="A57">
        <v>7</v>
      </c>
      <c r="B57">
        <v>28293222</v>
      </c>
      <c r="C57" t="s">
        <v>256</v>
      </c>
      <c r="E57" t="s">
        <v>255</v>
      </c>
      <c r="F57" t="s">
        <v>223</v>
      </c>
      <c r="H57" t="s">
        <v>107</v>
      </c>
      <c r="I57">
        <v>25326437</v>
      </c>
      <c r="J57">
        <v>25326437</v>
      </c>
    </row>
    <row r="58" spans="1:10" x14ac:dyDescent="0.2">
      <c r="A58">
        <v>7</v>
      </c>
      <c r="B58">
        <v>32710038</v>
      </c>
      <c r="C58" t="s">
        <v>254</v>
      </c>
      <c r="E58" t="s">
        <v>253</v>
      </c>
      <c r="F58" t="s">
        <v>223</v>
      </c>
      <c r="H58" t="s">
        <v>107</v>
      </c>
      <c r="I58">
        <v>29743397</v>
      </c>
      <c r="J58">
        <v>29743397</v>
      </c>
    </row>
    <row r="59" spans="1:10" x14ac:dyDescent="0.2">
      <c r="A59">
        <v>25</v>
      </c>
      <c r="B59">
        <v>49858895</v>
      </c>
      <c r="C59" t="s">
        <v>252</v>
      </c>
      <c r="E59" t="s">
        <v>251</v>
      </c>
      <c r="F59" t="s">
        <v>223</v>
      </c>
      <c r="H59" t="s">
        <v>96</v>
      </c>
      <c r="I59">
        <v>46835127</v>
      </c>
      <c r="J59">
        <v>46835127</v>
      </c>
    </row>
    <row r="60" spans="1:10" x14ac:dyDescent="0.2">
      <c r="A60">
        <v>27</v>
      </c>
      <c r="B60">
        <v>43484050</v>
      </c>
      <c r="C60" t="s">
        <v>250</v>
      </c>
      <c r="E60" t="s">
        <v>249</v>
      </c>
      <c r="F60" t="s">
        <v>223</v>
      </c>
      <c r="H60" t="s">
        <v>100</v>
      </c>
      <c r="I60">
        <v>40454439</v>
      </c>
      <c r="J60">
        <v>40454439</v>
      </c>
    </row>
    <row r="61" spans="1:10" x14ac:dyDescent="0.2">
      <c r="A61">
        <v>27</v>
      </c>
      <c r="B61">
        <v>46605159</v>
      </c>
      <c r="C61" t="s">
        <v>248</v>
      </c>
      <c r="E61" t="s">
        <v>247</v>
      </c>
      <c r="F61" t="s">
        <v>223</v>
      </c>
      <c r="H61" t="s">
        <v>100</v>
      </c>
      <c r="I61">
        <v>43572717</v>
      </c>
      <c r="J61">
        <v>43572717</v>
      </c>
    </row>
    <row r="62" spans="1:10" x14ac:dyDescent="0.2">
      <c r="A62">
        <v>31</v>
      </c>
      <c r="B62">
        <v>15166531</v>
      </c>
      <c r="C62" t="s">
        <v>246</v>
      </c>
      <c r="E62" t="s">
        <v>245</v>
      </c>
      <c r="F62" t="s">
        <v>223</v>
      </c>
      <c r="H62" t="s">
        <v>106</v>
      </c>
      <c r="I62">
        <v>12158978</v>
      </c>
      <c r="J62">
        <v>12158978</v>
      </c>
    </row>
    <row r="63" spans="1:10" x14ac:dyDescent="0.2">
      <c r="A63">
        <v>36</v>
      </c>
      <c r="B63">
        <v>29549762</v>
      </c>
      <c r="C63" t="s">
        <v>244</v>
      </c>
      <c r="E63" t="s">
        <v>243</v>
      </c>
      <c r="F63" t="s">
        <v>223</v>
      </c>
      <c r="H63" t="s">
        <v>186</v>
      </c>
      <c r="I63">
        <v>26521228</v>
      </c>
      <c r="J63">
        <v>26521228</v>
      </c>
    </row>
    <row r="64" spans="1:10" x14ac:dyDescent="0.2">
      <c r="A64">
        <v>36</v>
      </c>
      <c r="B64">
        <v>29608881</v>
      </c>
      <c r="C64" t="s">
        <v>242</v>
      </c>
      <c r="E64" t="s">
        <v>241</v>
      </c>
      <c r="F64" t="s">
        <v>223</v>
      </c>
      <c r="H64" t="s">
        <v>186</v>
      </c>
      <c r="I64">
        <v>26580699</v>
      </c>
      <c r="J64">
        <v>26580699</v>
      </c>
    </row>
    <row r="65" spans="1:10" x14ac:dyDescent="0.2">
      <c r="A65">
        <v>7</v>
      </c>
      <c r="B65">
        <v>27010438</v>
      </c>
      <c r="D65" t="s">
        <v>240</v>
      </c>
      <c r="E65" t="s">
        <v>239</v>
      </c>
      <c r="F65" t="s">
        <v>223</v>
      </c>
      <c r="H65" t="s">
        <v>107</v>
      </c>
      <c r="I65">
        <v>24042353</v>
      </c>
      <c r="J65">
        <v>24042353</v>
      </c>
    </row>
    <row r="66" spans="1:10" x14ac:dyDescent="0.2">
      <c r="A66">
        <v>7</v>
      </c>
      <c r="B66">
        <v>28294930</v>
      </c>
      <c r="D66" t="s">
        <v>238</v>
      </c>
      <c r="E66" t="s">
        <v>237</v>
      </c>
      <c r="F66" t="s">
        <v>223</v>
      </c>
      <c r="H66" t="s">
        <v>107</v>
      </c>
      <c r="I66">
        <v>25328145</v>
      </c>
      <c r="J66">
        <v>25328145</v>
      </c>
    </row>
    <row r="67" spans="1:10" x14ac:dyDescent="0.2">
      <c r="A67">
        <v>7</v>
      </c>
      <c r="B67">
        <v>28329409</v>
      </c>
      <c r="D67" t="s">
        <v>236</v>
      </c>
      <c r="E67" t="s">
        <v>235</v>
      </c>
      <c r="F67" t="s">
        <v>223</v>
      </c>
      <c r="H67" t="s">
        <v>107</v>
      </c>
      <c r="I67">
        <v>25362661</v>
      </c>
      <c r="J67">
        <v>25362661</v>
      </c>
    </row>
    <row r="68" spans="1:10" x14ac:dyDescent="0.2">
      <c r="A68">
        <v>7</v>
      </c>
      <c r="B68">
        <v>30605944</v>
      </c>
      <c r="D68" t="s">
        <v>234</v>
      </c>
      <c r="E68" t="s">
        <v>233</v>
      </c>
      <c r="F68" t="s">
        <v>223</v>
      </c>
      <c r="H68" t="s">
        <v>107</v>
      </c>
      <c r="I68">
        <v>27638745</v>
      </c>
      <c r="J68">
        <v>27638745</v>
      </c>
    </row>
    <row r="69" spans="1:10" s="7" customFormat="1" x14ac:dyDescent="0.2">
      <c r="A69" s="7">
        <v>7</v>
      </c>
      <c r="B69" s="7">
        <v>30669327</v>
      </c>
      <c r="D69" s="7" t="s">
        <v>232</v>
      </c>
      <c r="E69" s="7" t="s">
        <v>231</v>
      </c>
      <c r="F69" t="s">
        <v>223</v>
      </c>
      <c r="H69" s="7" t="s">
        <v>107</v>
      </c>
      <c r="I69" s="7">
        <v>27702128</v>
      </c>
      <c r="J69" s="7">
        <v>27702128</v>
      </c>
    </row>
    <row r="70" spans="1:10" x14ac:dyDescent="0.2">
      <c r="A70">
        <v>7</v>
      </c>
      <c r="B70">
        <v>31856484</v>
      </c>
      <c r="D70" t="s">
        <v>230</v>
      </c>
      <c r="E70" t="s">
        <v>229</v>
      </c>
      <c r="F70" t="s">
        <v>223</v>
      </c>
      <c r="H70" t="s">
        <v>107</v>
      </c>
      <c r="I70">
        <v>28889865</v>
      </c>
      <c r="J70">
        <v>28889865</v>
      </c>
    </row>
    <row r="71" spans="1:10" x14ac:dyDescent="0.2">
      <c r="A71">
        <v>7</v>
      </c>
      <c r="B71">
        <v>32149996</v>
      </c>
      <c r="D71" t="s">
        <v>227</v>
      </c>
      <c r="E71" t="s">
        <v>228</v>
      </c>
      <c r="F71" t="s">
        <v>223</v>
      </c>
      <c r="H71" t="s">
        <v>107</v>
      </c>
      <c r="I71">
        <v>29183351</v>
      </c>
      <c r="J71">
        <v>29183351</v>
      </c>
    </row>
    <row r="72" spans="1:10" x14ac:dyDescent="0.2">
      <c r="A72">
        <v>7</v>
      </c>
      <c r="B72">
        <v>32162626</v>
      </c>
      <c r="D72" t="s">
        <v>227</v>
      </c>
      <c r="E72" t="s">
        <v>226</v>
      </c>
      <c r="F72" t="s">
        <v>223</v>
      </c>
      <c r="H72" t="s">
        <v>107</v>
      </c>
      <c r="I72">
        <v>29195981</v>
      </c>
      <c r="J72">
        <v>29195981</v>
      </c>
    </row>
    <row r="73" spans="1:10" x14ac:dyDescent="0.2">
      <c r="A73">
        <v>31</v>
      </c>
      <c r="B73">
        <v>14864500</v>
      </c>
      <c r="D73" t="s">
        <v>225</v>
      </c>
      <c r="E73" t="s">
        <v>224</v>
      </c>
      <c r="F73" t="s">
        <v>223</v>
      </c>
      <c r="H73" t="s">
        <v>106</v>
      </c>
      <c r="I73">
        <v>11856947</v>
      </c>
      <c r="J73">
        <v>11856947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B31F-25BD-924A-9073-B58E23526C19}">
  <dimension ref="A1:I23"/>
  <sheetViews>
    <sheetView workbookViewId="0"/>
  </sheetViews>
  <sheetFormatPr baseColWidth="10" defaultRowHeight="16" x14ac:dyDescent="0.2"/>
  <cols>
    <col min="1" max="1" width="58.5" bestFit="1" customWidth="1"/>
    <col min="2" max="2" width="48.33203125" bestFit="1" customWidth="1"/>
    <col min="3" max="3" width="13.5" bestFit="1" customWidth="1"/>
    <col min="4" max="4" width="18" bestFit="1" customWidth="1"/>
    <col min="5" max="5" width="19.6640625" bestFit="1" customWidth="1"/>
    <col min="6" max="6" width="23.83203125" bestFit="1" customWidth="1"/>
    <col min="7" max="7" width="20.33203125" bestFit="1" customWidth="1"/>
    <col min="8" max="8" width="13.83203125" bestFit="1" customWidth="1"/>
  </cols>
  <sheetData>
    <row r="1" spans="1:9" x14ac:dyDescent="0.2">
      <c r="A1" t="s">
        <v>1056</v>
      </c>
      <c r="B1" t="s">
        <v>1057</v>
      </c>
    </row>
    <row r="2" spans="1:9" x14ac:dyDescent="0.2">
      <c r="A2" t="s">
        <v>1058</v>
      </c>
      <c r="B2" t="s">
        <v>1059</v>
      </c>
    </row>
    <row r="3" spans="1:9" x14ac:dyDescent="0.2">
      <c r="A3" t="s">
        <v>1060</v>
      </c>
      <c r="B3" t="s">
        <v>1074</v>
      </c>
    </row>
    <row r="4" spans="1:9" x14ac:dyDescent="0.2">
      <c r="A4" t="s">
        <v>1061</v>
      </c>
      <c r="B4" s="7" t="s">
        <v>1075</v>
      </c>
    </row>
    <row r="5" spans="1:9" x14ac:dyDescent="0.2">
      <c r="A5" t="s">
        <v>1062</v>
      </c>
      <c r="B5" t="s">
        <v>1076</v>
      </c>
    </row>
    <row r="6" spans="1:9" x14ac:dyDescent="0.2">
      <c r="A6" t="s">
        <v>1054</v>
      </c>
      <c r="B6" t="s">
        <v>1055</v>
      </c>
    </row>
    <row r="7" spans="1:9" x14ac:dyDescent="0.2">
      <c r="A7" t="s">
        <v>1063</v>
      </c>
      <c r="B7" t="s">
        <v>1077</v>
      </c>
      <c r="C7" t="s">
        <v>1078</v>
      </c>
      <c r="D7" t="s">
        <v>1064</v>
      </c>
      <c r="E7" t="s">
        <v>1065</v>
      </c>
      <c r="F7" t="s">
        <v>1066</v>
      </c>
      <c r="G7" t="s">
        <v>1067</v>
      </c>
      <c r="H7" t="s">
        <v>1068</v>
      </c>
      <c r="I7" s="47"/>
    </row>
    <row r="8" spans="1:9" x14ac:dyDescent="0.2">
      <c r="A8" t="s">
        <v>1069</v>
      </c>
      <c r="B8">
        <v>45</v>
      </c>
      <c r="C8">
        <v>4</v>
      </c>
      <c r="D8">
        <v>0.27</v>
      </c>
      <c r="E8" t="s">
        <v>1070</v>
      </c>
      <c r="F8">
        <v>14.88</v>
      </c>
      <c r="G8" s="48">
        <v>1.6899999999999999E-4</v>
      </c>
      <c r="H8" s="48">
        <v>1.4E-2</v>
      </c>
    </row>
    <row r="9" spans="1:9" x14ac:dyDescent="0.2">
      <c r="A9" t="s">
        <v>1071</v>
      </c>
      <c r="B9">
        <v>68</v>
      </c>
      <c r="C9">
        <v>5</v>
      </c>
      <c r="D9">
        <v>0.41</v>
      </c>
      <c r="E9" t="s">
        <v>1070</v>
      </c>
      <c r="F9">
        <v>12.31</v>
      </c>
      <c r="G9" s="48">
        <v>6.1699999999999995E-5</v>
      </c>
      <c r="H9" s="48">
        <v>1.0200000000000001E-2</v>
      </c>
    </row>
    <row r="10" spans="1:9" x14ac:dyDescent="0.2">
      <c r="A10" t="s">
        <v>1072</v>
      </c>
      <c r="B10">
        <v>59</v>
      </c>
      <c r="C10">
        <v>4</v>
      </c>
      <c r="D10">
        <v>0.35</v>
      </c>
      <c r="E10" t="s">
        <v>1070</v>
      </c>
      <c r="F10">
        <v>11.35</v>
      </c>
      <c r="G10" s="48">
        <v>4.6799999999999999E-4</v>
      </c>
      <c r="H10" s="48">
        <v>2.5899999999999999E-2</v>
      </c>
    </row>
    <row r="11" spans="1:9" x14ac:dyDescent="0.2">
      <c r="A11" t="s">
        <v>1073</v>
      </c>
      <c r="B11">
        <v>62</v>
      </c>
      <c r="C11">
        <v>4</v>
      </c>
      <c r="D11">
        <v>0.37</v>
      </c>
      <c r="E11" t="s">
        <v>1070</v>
      </c>
      <c r="F11">
        <v>10.8</v>
      </c>
      <c r="G11" s="48">
        <v>5.6300000000000002E-4</v>
      </c>
      <c r="H11" s="48">
        <v>2.3400000000000001E-2</v>
      </c>
    </row>
    <row r="12" spans="1:9" x14ac:dyDescent="0.2">
      <c r="G12" s="48"/>
      <c r="H12" s="48"/>
    </row>
    <row r="13" spans="1:9" x14ac:dyDescent="0.2">
      <c r="G13" s="48"/>
      <c r="H13" s="48"/>
    </row>
    <row r="14" spans="1:9" x14ac:dyDescent="0.2">
      <c r="G14" s="48"/>
      <c r="H14" s="48"/>
    </row>
    <row r="15" spans="1:9" x14ac:dyDescent="0.2">
      <c r="G15" s="48"/>
      <c r="H15" s="48"/>
    </row>
    <row r="16" spans="1:9" x14ac:dyDescent="0.2">
      <c r="A16" t="s">
        <v>1056</v>
      </c>
      <c r="B16" t="s">
        <v>1057</v>
      </c>
    </row>
    <row r="17" spans="1:8" x14ac:dyDescent="0.2">
      <c r="A17" t="s">
        <v>1058</v>
      </c>
      <c r="B17" t="s">
        <v>1059</v>
      </c>
    </row>
    <row r="18" spans="1:8" x14ac:dyDescent="0.2">
      <c r="A18" t="s">
        <v>1060</v>
      </c>
      <c r="B18" t="s">
        <v>1079</v>
      </c>
    </row>
    <row r="19" spans="1:8" x14ac:dyDescent="0.2">
      <c r="A19" t="s">
        <v>1061</v>
      </c>
      <c r="B19" s="7" t="s">
        <v>1080</v>
      </c>
    </row>
    <row r="20" spans="1:8" x14ac:dyDescent="0.2">
      <c r="A20" t="s">
        <v>1062</v>
      </c>
      <c r="B20" t="s">
        <v>1076</v>
      </c>
    </row>
    <row r="21" spans="1:8" x14ac:dyDescent="0.2">
      <c r="A21" t="s">
        <v>1054</v>
      </c>
      <c r="B21" t="s">
        <v>1055</v>
      </c>
    </row>
    <row r="22" spans="1:8" x14ac:dyDescent="0.2">
      <c r="A22" t="s">
        <v>1063</v>
      </c>
      <c r="B22" t="s">
        <v>1081</v>
      </c>
      <c r="C22" t="s">
        <v>1082</v>
      </c>
      <c r="D22" t="s">
        <v>1064</v>
      </c>
      <c r="E22" t="s">
        <v>1065</v>
      </c>
      <c r="F22" t="s">
        <v>1066</v>
      </c>
      <c r="G22" t="s">
        <v>1067</v>
      </c>
      <c r="H22" t="s">
        <v>1068</v>
      </c>
    </row>
    <row r="23" spans="1:8" x14ac:dyDescent="0.2">
      <c r="A23" t="s">
        <v>1069</v>
      </c>
      <c r="B23">
        <v>44</v>
      </c>
      <c r="C23">
        <v>4</v>
      </c>
      <c r="D23">
        <v>0.31</v>
      </c>
      <c r="E23" t="s">
        <v>1070</v>
      </c>
      <c r="F23">
        <v>13.04</v>
      </c>
      <c r="G23" s="48">
        <v>2.7799999999999998E-4</v>
      </c>
      <c r="H23" s="48">
        <v>4.6199999999999998E-2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384A-C4DD-7F4A-BC7A-A640407F6AFC}">
  <dimension ref="A1:T22"/>
  <sheetViews>
    <sheetView workbookViewId="0">
      <selection sqref="A1:T1"/>
    </sheetView>
  </sheetViews>
  <sheetFormatPr baseColWidth="10" defaultRowHeight="16" x14ac:dyDescent="0.2"/>
  <cols>
    <col min="1" max="1" width="6.83203125" customWidth="1"/>
    <col min="2" max="2" width="17.83203125" bestFit="1" customWidth="1"/>
    <col min="3" max="3" width="20.1640625" bestFit="1" customWidth="1"/>
    <col min="4" max="4" width="14.1640625" bestFit="1" customWidth="1"/>
    <col min="5" max="5" width="9.1640625" bestFit="1" customWidth="1"/>
    <col min="6" max="6" width="9" customWidth="1"/>
    <col min="7" max="7" width="6.5" customWidth="1"/>
    <col min="8" max="8" width="8.5" customWidth="1"/>
    <col min="9" max="9" width="21" bestFit="1" customWidth="1"/>
    <col min="10" max="10" width="8.1640625" customWidth="1"/>
    <col min="11" max="11" width="15.5" bestFit="1" customWidth="1"/>
    <col min="12" max="12" width="14" customWidth="1"/>
    <col min="13" max="13" width="9.33203125" customWidth="1"/>
    <col min="14" max="14" width="59.83203125" bestFit="1" customWidth="1"/>
    <col min="15" max="15" width="20.83203125" customWidth="1"/>
    <col min="16" max="16" width="5.83203125" bestFit="1" customWidth="1"/>
    <col min="17" max="17" width="9.5" customWidth="1"/>
    <col min="18" max="18" width="9.6640625" customWidth="1"/>
    <col min="19" max="19" width="11.1640625" customWidth="1"/>
  </cols>
  <sheetData>
    <row r="1" spans="1:20" x14ac:dyDescent="0.2">
      <c r="A1" s="56" t="s">
        <v>457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 spans="1:20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  <c r="T2" t="s">
        <v>413</v>
      </c>
    </row>
    <row r="3" spans="1:20" x14ac:dyDescent="0.2">
      <c r="A3">
        <v>1</v>
      </c>
      <c r="B3" t="s">
        <v>418</v>
      </c>
      <c r="C3" t="s">
        <v>49</v>
      </c>
      <c r="D3" t="s">
        <v>50</v>
      </c>
      <c r="E3">
        <v>93423884</v>
      </c>
      <c r="F3">
        <v>177</v>
      </c>
      <c r="G3">
        <v>0.32556499999999999</v>
      </c>
      <c r="H3">
        <v>1.2929067000000001</v>
      </c>
      <c r="I3" t="s">
        <v>419</v>
      </c>
      <c r="J3" t="s">
        <v>32</v>
      </c>
      <c r="K3" t="s">
        <v>10</v>
      </c>
      <c r="L3" t="s">
        <v>423</v>
      </c>
      <c r="M3" t="s">
        <v>51</v>
      </c>
      <c r="N3" t="s">
        <v>15</v>
      </c>
      <c r="O3" t="s">
        <v>48</v>
      </c>
      <c r="P3" t="s">
        <v>32</v>
      </c>
      <c r="Q3">
        <v>5.2630000000000003E-2</v>
      </c>
      <c r="R3">
        <v>0.53159999999999996</v>
      </c>
      <c r="S3">
        <v>5.2630000000000003E-2</v>
      </c>
    </row>
    <row r="4" spans="1:20" x14ac:dyDescent="0.2">
      <c r="A4">
        <v>25</v>
      </c>
      <c r="B4" t="s">
        <v>545</v>
      </c>
      <c r="C4" t="s">
        <v>546</v>
      </c>
      <c r="D4" t="s">
        <v>547</v>
      </c>
      <c r="E4">
        <v>11626082</v>
      </c>
      <c r="F4">
        <v>179</v>
      </c>
      <c r="G4">
        <v>-7.8557200000000001E-3</v>
      </c>
      <c r="H4">
        <v>-0.77980349999999998</v>
      </c>
      <c r="I4" t="s">
        <v>548</v>
      </c>
      <c r="J4" t="s">
        <v>29</v>
      </c>
      <c r="K4" t="s">
        <v>10</v>
      </c>
      <c r="L4" t="s">
        <v>549</v>
      </c>
      <c r="M4" t="s">
        <v>550</v>
      </c>
      <c r="N4" t="s">
        <v>15</v>
      </c>
      <c r="O4" t="s">
        <v>95</v>
      </c>
      <c r="P4" t="s">
        <v>29</v>
      </c>
      <c r="Q4">
        <v>0.1053</v>
      </c>
      <c r="R4">
        <v>0.16250000000000001</v>
      </c>
      <c r="S4">
        <v>0.1053</v>
      </c>
    </row>
    <row r="5" spans="1:20" x14ac:dyDescent="0.2">
      <c r="A5">
        <v>25</v>
      </c>
      <c r="B5" t="s">
        <v>551</v>
      </c>
      <c r="C5" t="s">
        <v>546</v>
      </c>
      <c r="D5" t="s">
        <v>552</v>
      </c>
      <c r="E5">
        <v>11651237</v>
      </c>
      <c r="F5">
        <v>171</v>
      </c>
      <c r="G5">
        <v>0.33583299999999999</v>
      </c>
      <c r="H5">
        <v>1.3567377</v>
      </c>
      <c r="I5" t="s">
        <v>553</v>
      </c>
      <c r="J5" t="s">
        <v>32</v>
      </c>
      <c r="K5" t="s">
        <v>10</v>
      </c>
      <c r="L5" t="s">
        <v>515</v>
      </c>
      <c r="M5" t="s">
        <v>516</v>
      </c>
      <c r="N5" t="s">
        <v>15</v>
      </c>
      <c r="O5" t="s">
        <v>95</v>
      </c>
      <c r="P5" t="s">
        <v>32</v>
      </c>
      <c r="Q5">
        <v>0.73680000000000001</v>
      </c>
      <c r="R5">
        <v>0.27629999999999999</v>
      </c>
      <c r="S5">
        <v>0.73680000000000001</v>
      </c>
    </row>
    <row r="7" spans="1:20" x14ac:dyDescent="0.2">
      <c r="A7" s="56" t="s">
        <v>455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x14ac:dyDescent="0.2">
      <c r="A8" t="s">
        <v>88</v>
      </c>
      <c r="B8" t="s">
        <v>414</v>
      </c>
      <c r="C8" t="s">
        <v>2</v>
      </c>
      <c r="D8" t="s">
        <v>3</v>
      </c>
      <c r="E8" t="s">
        <v>89</v>
      </c>
      <c r="F8" t="s">
        <v>415</v>
      </c>
      <c r="G8" t="s">
        <v>4</v>
      </c>
      <c r="H8" t="s">
        <v>5</v>
      </c>
      <c r="I8" t="s">
        <v>416</v>
      </c>
      <c r="J8" t="s">
        <v>417</v>
      </c>
      <c r="K8" t="s">
        <v>0</v>
      </c>
      <c r="L8" t="s">
        <v>422</v>
      </c>
      <c r="M8" t="s">
        <v>8</v>
      </c>
      <c r="N8" t="s">
        <v>9</v>
      </c>
      <c r="O8" t="s">
        <v>1</v>
      </c>
      <c r="P8" t="s">
        <v>47</v>
      </c>
      <c r="Q8" t="s">
        <v>6</v>
      </c>
      <c r="R8" t="s">
        <v>7</v>
      </c>
      <c r="S8" t="s">
        <v>427</v>
      </c>
      <c r="T8" t="s">
        <v>413</v>
      </c>
    </row>
    <row r="9" spans="1:20" x14ac:dyDescent="0.2">
      <c r="A9">
        <v>1</v>
      </c>
      <c r="B9" t="s">
        <v>429</v>
      </c>
      <c r="C9" t="s">
        <v>430</v>
      </c>
      <c r="D9" t="s">
        <v>431</v>
      </c>
      <c r="E9">
        <v>93354662</v>
      </c>
      <c r="F9">
        <v>177</v>
      </c>
      <c r="G9">
        <v>0.14788599999999999</v>
      </c>
      <c r="H9">
        <v>0.18836506</v>
      </c>
      <c r="I9" t="s">
        <v>432</v>
      </c>
      <c r="J9" t="s">
        <v>30</v>
      </c>
      <c r="K9" t="s">
        <v>10</v>
      </c>
      <c r="L9" t="s">
        <v>448</v>
      </c>
      <c r="M9" t="s">
        <v>449</v>
      </c>
      <c r="N9" t="s">
        <v>55</v>
      </c>
      <c r="P9" t="s">
        <v>30</v>
      </c>
      <c r="Q9">
        <v>2.632E-2</v>
      </c>
      <c r="R9">
        <v>0.29749999999999999</v>
      </c>
      <c r="S9">
        <v>2.632E-2</v>
      </c>
    </row>
    <row r="10" spans="1:20" x14ac:dyDescent="0.2">
      <c r="A10">
        <v>1</v>
      </c>
      <c r="B10" t="s">
        <v>418</v>
      </c>
      <c r="C10" t="s">
        <v>49</v>
      </c>
      <c r="D10" t="s">
        <v>50</v>
      </c>
      <c r="E10">
        <v>93423884</v>
      </c>
      <c r="F10">
        <v>177</v>
      </c>
      <c r="G10">
        <v>0.32556499999999999</v>
      </c>
      <c r="H10">
        <v>1.2929066899999999</v>
      </c>
      <c r="I10" t="s">
        <v>419</v>
      </c>
      <c r="J10" t="s">
        <v>32</v>
      </c>
      <c r="K10" t="s">
        <v>10</v>
      </c>
      <c r="L10" t="s">
        <v>423</v>
      </c>
      <c r="M10" t="s">
        <v>51</v>
      </c>
      <c r="N10" t="s">
        <v>15</v>
      </c>
      <c r="O10" t="s">
        <v>48</v>
      </c>
      <c r="P10" t="s">
        <v>32</v>
      </c>
      <c r="Q10">
        <v>5.2630000000000003E-2</v>
      </c>
      <c r="R10">
        <v>0.53159999999999996</v>
      </c>
      <c r="S10">
        <v>5.2630000000000003E-2</v>
      </c>
    </row>
    <row r="11" spans="1:20" x14ac:dyDescent="0.2">
      <c r="A11">
        <v>7</v>
      </c>
      <c r="B11" t="s">
        <v>433</v>
      </c>
      <c r="C11" t="s">
        <v>57</v>
      </c>
      <c r="D11" t="s">
        <v>58</v>
      </c>
      <c r="E11">
        <v>46044418</v>
      </c>
      <c r="F11">
        <v>175</v>
      </c>
      <c r="G11">
        <v>2.2283399999999998E-2</v>
      </c>
      <c r="H11">
        <v>-0.59244359999999996</v>
      </c>
      <c r="I11" t="s">
        <v>434</v>
      </c>
      <c r="J11" t="s">
        <v>31</v>
      </c>
      <c r="K11" t="s">
        <v>10</v>
      </c>
      <c r="L11" t="s">
        <v>450</v>
      </c>
      <c r="M11" t="s">
        <v>33</v>
      </c>
      <c r="N11" t="s">
        <v>59</v>
      </c>
      <c r="O11" t="s">
        <v>56</v>
      </c>
      <c r="P11" t="s">
        <v>31</v>
      </c>
      <c r="Q11">
        <v>0.47370000000000001</v>
      </c>
      <c r="R11">
        <v>0.33329999999999999</v>
      </c>
      <c r="S11">
        <v>0.47370000000000001</v>
      </c>
    </row>
    <row r="12" spans="1:20" x14ac:dyDescent="0.2">
      <c r="A12">
        <v>9</v>
      </c>
      <c r="B12" t="s">
        <v>420</v>
      </c>
      <c r="C12" t="s">
        <v>35</v>
      </c>
      <c r="D12" t="s">
        <v>36</v>
      </c>
      <c r="E12">
        <v>41486232</v>
      </c>
      <c r="F12">
        <v>179</v>
      </c>
      <c r="G12">
        <v>0.13094500000000001</v>
      </c>
      <c r="H12">
        <v>8.3051319999999998E-2</v>
      </c>
      <c r="I12" t="s">
        <v>421</v>
      </c>
      <c r="J12" t="s">
        <v>29</v>
      </c>
      <c r="K12" t="s">
        <v>10</v>
      </c>
      <c r="L12" t="s">
        <v>425</v>
      </c>
      <c r="M12" t="s">
        <v>37</v>
      </c>
      <c r="N12" t="s">
        <v>12</v>
      </c>
      <c r="O12" t="s">
        <v>34</v>
      </c>
      <c r="P12" t="s">
        <v>29</v>
      </c>
      <c r="Q12">
        <v>0.1053</v>
      </c>
      <c r="R12">
        <v>1.562E-2</v>
      </c>
      <c r="S12">
        <v>0.1053</v>
      </c>
    </row>
    <row r="13" spans="1:20" x14ac:dyDescent="0.2">
      <c r="A13">
        <v>9</v>
      </c>
      <c r="B13" t="s">
        <v>435</v>
      </c>
      <c r="C13" t="s">
        <v>436</v>
      </c>
      <c r="D13" t="s">
        <v>437</v>
      </c>
      <c r="E13">
        <v>41523321</v>
      </c>
      <c r="F13">
        <v>177</v>
      </c>
      <c r="G13">
        <v>6.1452300000000001E-2</v>
      </c>
      <c r="H13">
        <v>-0.34895009999999999</v>
      </c>
      <c r="I13" t="s">
        <v>438</v>
      </c>
      <c r="J13" t="s">
        <v>32</v>
      </c>
      <c r="K13" t="s">
        <v>10</v>
      </c>
      <c r="L13" t="s">
        <v>450</v>
      </c>
      <c r="M13" t="s">
        <v>33</v>
      </c>
      <c r="N13" t="s">
        <v>24</v>
      </c>
      <c r="P13" t="s">
        <v>30</v>
      </c>
      <c r="Q13">
        <v>0</v>
      </c>
      <c r="R13">
        <v>0.1361</v>
      </c>
      <c r="S13">
        <v>1</v>
      </c>
    </row>
    <row r="14" spans="1:20" x14ac:dyDescent="0.2">
      <c r="A14">
        <v>9</v>
      </c>
      <c r="B14" t="s">
        <v>439</v>
      </c>
      <c r="C14" t="s">
        <v>436</v>
      </c>
      <c r="D14" t="s">
        <v>440</v>
      </c>
      <c r="E14">
        <v>41523354</v>
      </c>
      <c r="F14">
        <v>178</v>
      </c>
      <c r="G14">
        <v>-1.6075300000000001E-2</v>
      </c>
      <c r="H14">
        <v>-0.83090048000000005</v>
      </c>
      <c r="I14" t="s">
        <v>441</v>
      </c>
      <c r="J14" t="s">
        <v>30</v>
      </c>
      <c r="K14" t="s">
        <v>10</v>
      </c>
      <c r="L14" t="s">
        <v>451</v>
      </c>
      <c r="M14" t="s">
        <v>452</v>
      </c>
      <c r="N14" t="s">
        <v>453</v>
      </c>
      <c r="P14" t="s">
        <v>32</v>
      </c>
      <c r="Q14">
        <v>0.44740000000000002</v>
      </c>
      <c r="R14">
        <v>0.3931</v>
      </c>
      <c r="S14">
        <v>0.55259999999999998</v>
      </c>
    </row>
    <row r="15" spans="1:20" s="35" customFormat="1" x14ac:dyDescent="0.2">
      <c r="A15" s="35">
        <v>9</v>
      </c>
      <c r="B15" s="35" t="s">
        <v>442</v>
      </c>
      <c r="C15" s="35" t="s">
        <v>436</v>
      </c>
      <c r="D15" s="35" t="s">
        <v>443</v>
      </c>
      <c r="E15" s="35">
        <v>41523435</v>
      </c>
      <c r="F15" s="35">
        <v>178</v>
      </c>
      <c r="G15" s="35">
        <v>-2.12462E-2</v>
      </c>
      <c r="H15" s="35">
        <v>-0.86304537999999997</v>
      </c>
      <c r="I15" s="35" t="s">
        <v>444</v>
      </c>
      <c r="J15" s="35" t="s">
        <v>30</v>
      </c>
      <c r="K15" s="35" t="s">
        <v>10</v>
      </c>
      <c r="L15" s="35" t="s">
        <v>447</v>
      </c>
      <c r="M15" s="35" t="s">
        <v>54</v>
      </c>
      <c r="N15" s="35" t="s">
        <v>454</v>
      </c>
      <c r="P15" s="35" t="s">
        <v>30</v>
      </c>
      <c r="Q15" s="35">
        <v>0.44740000000000002</v>
      </c>
      <c r="R15" s="35">
        <v>0.42770000000000002</v>
      </c>
      <c r="S15" s="35">
        <v>0.44740000000000002</v>
      </c>
    </row>
    <row r="16" spans="1:20" x14ac:dyDescent="0.2">
      <c r="A16">
        <v>15</v>
      </c>
      <c r="B16" t="s">
        <v>445</v>
      </c>
      <c r="C16" t="s">
        <v>61</v>
      </c>
      <c r="D16" t="s">
        <v>62</v>
      </c>
      <c r="E16">
        <v>5828618</v>
      </c>
      <c r="F16">
        <v>174</v>
      </c>
      <c r="G16">
        <v>0.17516799999999999</v>
      </c>
      <c r="H16">
        <v>0.35796362999999998</v>
      </c>
      <c r="I16" t="s">
        <v>446</v>
      </c>
      <c r="J16" t="s">
        <v>30</v>
      </c>
      <c r="K16" t="s">
        <v>10</v>
      </c>
      <c r="L16" t="s">
        <v>425</v>
      </c>
      <c r="M16" t="s">
        <v>37</v>
      </c>
      <c r="N16" t="s">
        <v>706</v>
      </c>
      <c r="O16" t="s">
        <v>60</v>
      </c>
      <c r="P16" t="s">
        <v>32</v>
      </c>
      <c r="Q16">
        <v>5.2630000000000003E-2</v>
      </c>
      <c r="R16">
        <v>0.371</v>
      </c>
      <c r="S16">
        <v>0.94737000000000005</v>
      </c>
    </row>
    <row r="17" spans="1:19" x14ac:dyDescent="0.2">
      <c r="A17">
        <v>24</v>
      </c>
      <c r="B17" t="s">
        <v>554</v>
      </c>
      <c r="C17" t="s">
        <v>555</v>
      </c>
      <c r="D17" t="s">
        <v>556</v>
      </c>
      <c r="E17">
        <v>21800386</v>
      </c>
      <c r="F17">
        <v>174</v>
      </c>
      <c r="G17">
        <v>-1.1569600000000001E-3</v>
      </c>
      <c r="H17">
        <v>-0.73816060999999999</v>
      </c>
      <c r="I17" t="s">
        <v>557</v>
      </c>
      <c r="J17" t="s">
        <v>31</v>
      </c>
      <c r="K17" t="s">
        <v>10</v>
      </c>
      <c r="L17" t="s">
        <v>558</v>
      </c>
      <c r="M17" t="s">
        <v>40</v>
      </c>
      <c r="N17" t="s">
        <v>559</v>
      </c>
      <c r="O17" t="s">
        <v>91</v>
      </c>
      <c r="P17" t="s">
        <v>29</v>
      </c>
      <c r="Q17">
        <v>0.36840000000000001</v>
      </c>
      <c r="R17">
        <v>0.27739999999999998</v>
      </c>
      <c r="S17">
        <v>0.63160000000000005</v>
      </c>
    </row>
    <row r="18" spans="1:19" x14ac:dyDescent="0.2">
      <c r="A18">
        <v>25</v>
      </c>
      <c r="B18" t="s">
        <v>545</v>
      </c>
      <c r="C18" t="s">
        <v>546</v>
      </c>
      <c r="D18" t="s">
        <v>547</v>
      </c>
      <c r="E18">
        <v>11626082</v>
      </c>
      <c r="F18">
        <v>179</v>
      </c>
      <c r="G18">
        <v>-7.8557200000000001E-3</v>
      </c>
      <c r="H18">
        <v>-0.77980346</v>
      </c>
      <c r="I18" t="s">
        <v>548</v>
      </c>
      <c r="J18" t="s">
        <v>29</v>
      </c>
      <c r="K18" t="s">
        <v>10</v>
      </c>
      <c r="L18" t="s">
        <v>549</v>
      </c>
      <c r="M18" t="s">
        <v>550</v>
      </c>
      <c r="N18" t="s">
        <v>15</v>
      </c>
      <c r="O18" t="s">
        <v>95</v>
      </c>
      <c r="P18" t="s">
        <v>29</v>
      </c>
      <c r="Q18">
        <v>0.1053</v>
      </c>
      <c r="R18">
        <v>0.16250000000000001</v>
      </c>
      <c r="S18">
        <v>0.1053</v>
      </c>
    </row>
    <row r="19" spans="1:19" x14ac:dyDescent="0.2">
      <c r="A19">
        <v>25</v>
      </c>
      <c r="B19" t="s">
        <v>551</v>
      </c>
      <c r="C19" t="s">
        <v>546</v>
      </c>
      <c r="D19" t="s">
        <v>552</v>
      </c>
      <c r="E19">
        <v>11651237</v>
      </c>
      <c r="F19">
        <v>171</v>
      </c>
      <c r="G19">
        <v>0.33583299999999999</v>
      </c>
      <c r="H19">
        <v>1.35673771</v>
      </c>
      <c r="I19" t="s">
        <v>553</v>
      </c>
      <c r="J19" t="s">
        <v>32</v>
      </c>
      <c r="K19" t="s">
        <v>10</v>
      </c>
      <c r="L19" t="s">
        <v>515</v>
      </c>
      <c r="M19" t="s">
        <v>516</v>
      </c>
      <c r="N19" t="s">
        <v>15</v>
      </c>
      <c r="O19" t="s">
        <v>95</v>
      </c>
      <c r="P19" t="s">
        <v>32</v>
      </c>
      <c r="Q19">
        <v>0.73680000000000001</v>
      </c>
      <c r="R19">
        <v>0.27629999999999999</v>
      </c>
      <c r="S19">
        <v>0.73680000000000001</v>
      </c>
    </row>
    <row r="20" spans="1:19" x14ac:dyDescent="0.2">
      <c r="A20">
        <v>32</v>
      </c>
      <c r="B20" t="s">
        <v>560</v>
      </c>
      <c r="C20" t="s">
        <v>561</v>
      </c>
      <c r="D20" t="s">
        <v>562</v>
      </c>
      <c r="E20">
        <v>26142757</v>
      </c>
      <c r="F20">
        <v>176</v>
      </c>
      <c r="G20">
        <v>0.13506199999999999</v>
      </c>
      <c r="H20">
        <v>0.10864465</v>
      </c>
      <c r="I20" t="s">
        <v>563</v>
      </c>
      <c r="J20" t="s">
        <v>30</v>
      </c>
      <c r="K20" t="s">
        <v>10</v>
      </c>
      <c r="L20" t="s">
        <v>451</v>
      </c>
      <c r="M20" t="s">
        <v>564</v>
      </c>
      <c r="N20" t="s">
        <v>565</v>
      </c>
      <c r="O20" t="s">
        <v>110</v>
      </c>
      <c r="P20" t="s">
        <v>32</v>
      </c>
      <c r="Q20">
        <v>7.8950000000000006E-2</v>
      </c>
      <c r="R20">
        <v>0.35349999999999998</v>
      </c>
      <c r="S20">
        <v>0.92105000000000004</v>
      </c>
    </row>
    <row r="22" spans="1:19" x14ac:dyDescent="0.2">
      <c r="A22">
        <f>COUNTA(A9:A20)</f>
        <v>12</v>
      </c>
    </row>
  </sheetData>
  <mergeCells count="2">
    <mergeCell ref="A1:T1"/>
    <mergeCell ref="A7:T7"/>
  </mergeCells>
  <conditionalFormatting sqref="S1:S1048576">
    <cfRule type="cellIs" dxfId="45" priority="1" operator="greaterThan">
      <formula>0.6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C6B6-F1F4-AA47-8396-7DEA0F4BAB89}">
  <dimension ref="A1:U25"/>
  <sheetViews>
    <sheetView workbookViewId="0">
      <selection sqref="A1:S1"/>
    </sheetView>
  </sheetViews>
  <sheetFormatPr baseColWidth="10" defaultRowHeight="16" x14ac:dyDescent="0.2"/>
  <cols>
    <col min="4" max="4" width="14.1640625" bestFit="1" customWidth="1"/>
    <col min="9" max="9" width="20.5" customWidth="1"/>
    <col min="11" max="11" width="14.1640625" customWidth="1"/>
    <col min="12" max="12" width="14" customWidth="1"/>
    <col min="14" max="14" width="60.6640625" bestFit="1" customWidth="1"/>
    <col min="15" max="15" width="20.83203125" customWidth="1"/>
    <col min="19" max="19" width="11.1640625" customWidth="1"/>
  </cols>
  <sheetData>
    <row r="1" spans="1:21" x14ac:dyDescent="0.2">
      <c r="A1" s="56" t="s">
        <v>457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21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</row>
    <row r="3" spans="1:21" x14ac:dyDescent="0.2">
      <c r="A3">
        <v>32</v>
      </c>
      <c r="B3" t="s">
        <v>481</v>
      </c>
      <c r="C3" t="s">
        <v>482</v>
      </c>
      <c r="D3" t="s">
        <v>483</v>
      </c>
      <c r="E3">
        <v>30580051</v>
      </c>
      <c r="F3">
        <v>172</v>
      </c>
      <c r="G3">
        <v>2.47917E-2</v>
      </c>
      <c r="H3">
        <v>-0.57685070000000005</v>
      </c>
      <c r="I3" t="s">
        <v>518</v>
      </c>
      <c r="J3" t="s">
        <v>32</v>
      </c>
      <c r="K3" t="s">
        <v>10</v>
      </c>
      <c r="L3" t="s">
        <v>484</v>
      </c>
      <c r="M3" t="s">
        <v>11</v>
      </c>
      <c r="N3" t="s">
        <v>26</v>
      </c>
      <c r="P3" t="s">
        <v>32</v>
      </c>
      <c r="Q3">
        <v>5.2630000000000003E-2</v>
      </c>
      <c r="R3">
        <v>0.16009999999999999</v>
      </c>
      <c r="S3">
        <v>5.2630000000000003E-2</v>
      </c>
    </row>
    <row r="5" spans="1:21" x14ac:dyDescent="0.2">
      <c r="A5" s="56" t="s">
        <v>455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spans="1:21" x14ac:dyDescent="0.2">
      <c r="A6" t="s">
        <v>88</v>
      </c>
      <c r="B6" t="s">
        <v>414</v>
      </c>
      <c r="C6" t="s">
        <v>2</v>
      </c>
      <c r="D6" t="s">
        <v>3</v>
      </c>
      <c r="E6" t="s">
        <v>89</v>
      </c>
      <c r="F6" t="s">
        <v>415</v>
      </c>
      <c r="G6" t="s">
        <v>4</v>
      </c>
      <c r="H6" t="s">
        <v>5</v>
      </c>
      <c r="I6" t="s">
        <v>416</v>
      </c>
      <c r="J6" t="s">
        <v>417</v>
      </c>
      <c r="K6" t="s">
        <v>0</v>
      </c>
      <c r="L6" t="s">
        <v>422</v>
      </c>
      <c r="M6" t="s">
        <v>8</v>
      </c>
      <c r="N6" t="s">
        <v>9</v>
      </c>
      <c r="O6" t="s">
        <v>1</v>
      </c>
      <c r="P6" t="s">
        <v>47</v>
      </c>
      <c r="Q6" t="s">
        <v>6</v>
      </c>
      <c r="R6" t="s">
        <v>7</v>
      </c>
      <c r="S6" t="s">
        <v>427</v>
      </c>
    </row>
    <row r="7" spans="1:21" x14ac:dyDescent="0.2">
      <c r="A7">
        <v>2</v>
      </c>
      <c r="B7" t="s">
        <v>519</v>
      </c>
      <c r="C7" t="s">
        <v>64</v>
      </c>
      <c r="D7" t="s">
        <v>65</v>
      </c>
      <c r="E7">
        <v>23191787</v>
      </c>
      <c r="F7">
        <v>179</v>
      </c>
      <c r="G7">
        <v>4.6066400000000004E-3</v>
      </c>
      <c r="H7">
        <v>-0.70233118999999999</v>
      </c>
      <c r="I7" t="s">
        <v>520</v>
      </c>
      <c r="J7" t="s">
        <v>31</v>
      </c>
      <c r="K7" t="s">
        <v>10</v>
      </c>
      <c r="L7" t="s">
        <v>485</v>
      </c>
      <c r="M7" t="s">
        <v>66</v>
      </c>
      <c r="N7" t="s">
        <v>75</v>
      </c>
      <c r="O7" t="s">
        <v>63</v>
      </c>
      <c r="P7" t="s">
        <v>31</v>
      </c>
      <c r="Q7">
        <v>0.5</v>
      </c>
      <c r="R7">
        <v>0.4375</v>
      </c>
      <c r="S7">
        <v>0.5</v>
      </c>
    </row>
    <row r="8" spans="1:21" x14ac:dyDescent="0.2">
      <c r="A8">
        <v>2</v>
      </c>
      <c r="B8" t="s">
        <v>521</v>
      </c>
      <c r="C8" t="s">
        <v>64</v>
      </c>
      <c r="D8" t="s">
        <v>67</v>
      </c>
      <c r="E8">
        <v>23214889</v>
      </c>
      <c r="F8">
        <v>179</v>
      </c>
      <c r="G8">
        <v>-1.1648400000000001E-3</v>
      </c>
      <c r="H8">
        <v>-0.73820960000000002</v>
      </c>
      <c r="I8" t="s">
        <v>522</v>
      </c>
      <c r="J8" t="s">
        <v>30</v>
      </c>
      <c r="K8" t="s">
        <v>10</v>
      </c>
      <c r="L8" t="s">
        <v>486</v>
      </c>
      <c r="M8" t="s">
        <v>68</v>
      </c>
      <c r="N8" t="s">
        <v>24</v>
      </c>
      <c r="O8" t="s">
        <v>63</v>
      </c>
      <c r="P8" t="s">
        <v>29</v>
      </c>
      <c r="Q8">
        <v>0.5</v>
      </c>
      <c r="R8">
        <v>0.47189999999999999</v>
      </c>
      <c r="S8">
        <v>0.5</v>
      </c>
    </row>
    <row r="9" spans="1:21" x14ac:dyDescent="0.2">
      <c r="A9">
        <v>4</v>
      </c>
      <c r="B9" t="s">
        <v>523</v>
      </c>
      <c r="C9" t="s">
        <v>70</v>
      </c>
      <c r="D9" t="s">
        <v>71</v>
      </c>
      <c r="E9">
        <v>68283166</v>
      </c>
      <c r="F9">
        <v>175</v>
      </c>
      <c r="G9">
        <v>-1.9469400000000001E-2</v>
      </c>
      <c r="H9">
        <v>-0.85199990999999997</v>
      </c>
      <c r="I9" t="s">
        <v>524</v>
      </c>
      <c r="J9" t="s">
        <v>30</v>
      </c>
      <c r="K9" t="s">
        <v>10</v>
      </c>
      <c r="L9" t="s">
        <v>487</v>
      </c>
      <c r="M9" t="s">
        <v>72</v>
      </c>
      <c r="N9" t="s">
        <v>24</v>
      </c>
      <c r="O9" t="s">
        <v>69</v>
      </c>
      <c r="P9" t="s">
        <v>31</v>
      </c>
      <c r="Q9">
        <v>0.28949999999999998</v>
      </c>
      <c r="R9">
        <v>0.25319999999999998</v>
      </c>
      <c r="S9">
        <v>0.71050000000000002</v>
      </c>
    </row>
    <row r="10" spans="1:21" x14ac:dyDescent="0.2">
      <c r="A10">
        <v>4</v>
      </c>
      <c r="B10" t="s">
        <v>525</v>
      </c>
      <c r="C10" t="s">
        <v>70</v>
      </c>
      <c r="D10" t="s">
        <v>73</v>
      </c>
      <c r="E10">
        <v>68296926</v>
      </c>
      <c r="F10">
        <v>177</v>
      </c>
      <c r="G10">
        <v>-2.21038E-2</v>
      </c>
      <c r="H10">
        <v>-0.86837666000000002</v>
      </c>
      <c r="I10" t="s">
        <v>526</v>
      </c>
      <c r="J10" t="s">
        <v>29</v>
      </c>
      <c r="K10" t="s">
        <v>10</v>
      </c>
      <c r="L10" t="s">
        <v>488</v>
      </c>
      <c r="M10" t="s">
        <v>74</v>
      </c>
      <c r="N10" t="s">
        <v>75</v>
      </c>
      <c r="O10" t="s">
        <v>69</v>
      </c>
      <c r="P10" t="s">
        <v>29</v>
      </c>
      <c r="Q10">
        <v>0.1842</v>
      </c>
      <c r="R10">
        <v>0.1709</v>
      </c>
      <c r="S10">
        <v>0.1842</v>
      </c>
    </row>
    <row r="11" spans="1:21" x14ac:dyDescent="0.2">
      <c r="A11">
        <v>4</v>
      </c>
      <c r="B11" t="s">
        <v>527</v>
      </c>
      <c r="C11" t="s">
        <v>70</v>
      </c>
      <c r="D11" t="s">
        <v>76</v>
      </c>
      <c r="E11">
        <v>68298582</v>
      </c>
      <c r="F11">
        <v>172</v>
      </c>
      <c r="G11">
        <v>-1.848E-2</v>
      </c>
      <c r="H11">
        <v>-0.84584930000000003</v>
      </c>
      <c r="I11" t="s">
        <v>528</v>
      </c>
      <c r="J11" t="s">
        <v>31</v>
      </c>
      <c r="K11" t="s">
        <v>10</v>
      </c>
      <c r="L11" t="s">
        <v>489</v>
      </c>
      <c r="M11" t="s">
        <v>77</v>
      </c>
      <c r="N11" t="s">
        <v>78</v>
      </c>
      <c r="O11" t="s">
        <v>69</v>
      </c>
      <c r="P11" t="s">
        <v>29</v>
      </c>
      <c r="Q11">
        <v>0.13159999999999999</v>
      </c>
      <c r="R11">
        <v>0.16009999999999999</v>
      </c>
      <c r="S11">
        <v>0.86839999999999995</v>
      </c>
    </row>
    <row r="12" spans="1:21" x14ac:dyDescent="0.2">
      <c r="A12">
        <v>6</v>
      </c>
      <c r="B12" t="s">
        <v>529</v>
      </c>
      <c r="C12" t="s">
        <v>80</v>
      </c>
      <c r="D12" t="s">
        <v>81</v>
      </c>
      <c r="E12">
        <v>49348887</v>
      </c>
      <c r="F12">
        <v>179</v>
      </c>
      <c r="G12">
        <v>-1.0716399999999999E-2</v>
      </c>
      <c r="H12">
        <v>-0.79758688</v>
      </c>
      <c r="I12" t="s">
        <v>530</v>
      </c>
      <c r="J12" t="s">
        <v>29</v>
      </c>
      <c r="K12" t="s">
        <v>10</v>
      </c>
      <c r="L12" t="s">
        <v>447</v>
      </c>
      <c r="M12" t="s">
        <v>82</v>
      </c>
      <c r="N12" t="s">
        <v>83</v>
      </c>
      <c r="O12" t="s">
        <v>79</v>
      </c>
      <c r="P12" t="s">
        <v>29</v>
      </c>
      <c r="Q12">
        <v>0.47370000000000001</v>
      </c>
      <c r="R12">
        <v>0.40310000000000001</v>
      </c>
      <c r="S12">
        <v>0.47370000000000001</v>
      </c>
    </row>
    <row r="13" spans="1:21" x14ac:dyDescent="0.2">
      <c r="A13">
        <v>15</v>
      </c>
      <c r="B13" t="s">
        <v>490</v>
      </c>
      <c r="C13" t="s">
        <v>85</v>
      </c>
      <c r="D13" t="s">
        <v>86</v>
      </c>
      <c r="E13">
        <v>40452490</v>
      </c>
      <c r="F13">
        <v>178</v>
      </c>
      <c r="G13">
        <v>8.6583300000000002E-2</v>
      </c>
      <c r="H13">
        <v>-0.19272322</v>
      </c>
      <c r="I13" t="s">
        <v>531</v>
      </c>
      <c r="J13" t="s">
        <v>32</v>
      </c>
      <c r="K13" t="s">
        <v>10</v>
      </c>
      <c r="L13" t="s">
        <v>450</v>
      </c>
      <c r="M13" t="s">
        <v>33</v>
      </c>
      <c r="N13" t="s">
        <v>24</v>
      </c>
      <c r="O13" t="s">
        <v>84</v>
      </c>
      <c r="P13" t="s">
        <v>30</v>
      </c>
      <c r="Q13">
        <v>0</v>
      </c>
      <c r="R13">
        <v>0.17610000000000001</v>
      </c>
      <c r="S13">
        <v>1</v>
      </c>
    </row>
    <row r="14" spans="1:21" s="35" customFormat="1" x14ac:dyDescent="0.2">
      <c r="A14" s="35">
        <v>27</v>
      </c>
      <c r="B14" s="35" t="s">
        <v>491</v>
      </c>
      <c r="C14" s="35" t="s">
        <v>492</v>
      </c>
      <c r="D14" s="35" t="s">
        <v>493</v>
      </c>
      <c r="E14" s="35">
        <v>36040756</v>
      </c>
      <c r="F14" s="35">
        <v>177</v>
      </c>
      <c r="G14" s="35">
        <v>-1.09014E-2</v>
      </c>
      <c r="H14" s="35">
        <v>-0.79873693000000001</v>
      </c>
      <c r="I14" s="35" t="s">
        <v>532</v>
      </c>
      <c r="J14" s="35" t="s">
        <v>30</v>
      </c>
      <c r="K14" s="35" t="s">
        <v>10</v>
      </c>
      <c r="L14" s="35" t="s">
        <v>494</v>
      </c>
      <c r="M14" s="35" t="s">
        <v>533</v>
      </c>
      <c r="N14" s="35" t="s">
        <v>534</v>
      </c>
      <c r="O14" s="35" t="s">
        <v>184</v>
      </c>
      <c r="P14" s="35" t="s">
        <v>30</v>
      </c>
      <c r="Q14" s="35">
        <v>0.34210000000000002</v>
      </c>
      <c r="R14" s="35">
        <v>0.40820000000000001</v>
      </c>
      <c r="S14" s="35">
        <v>0.34210000000000002</v>
      </c>
      <c r="U14" s="36"/>
    </row>
    <row r="15" spans="1:21" x14ac:dyDescent="0.2">
      <c r="A15">
        <v>32</v>
      </c>
      <c r="B15" t="s">
        <v>495</v>
      </c>
      <c r="C15" t="s">
        <v>496</v>
      </c>
      <c r="D15" t="s">
        <v>497</v>
      </c>
      <c r="E15">
        <v>30553738</v>
      </c>
      <c r="F15">
        <v>172</v>
      </c>
      <c r="G15">
        <v>1.1187300000000001E-2</v>
      </c>
      <c r="H15">
        <v>-0.66142250999999996</v>
      </c>
      <c r="I15" t="s">
        <v>535</v>
      </c>
      <c r="J15" t="s">
        <v>32</v>
      </c>
      <c r="K15" t="s">
        <v>10</v>
      </c>
      <c r="L15" t="s">
        <v>423</v>
      </c>
      <c r="M15" t="s">
        <v>498</v>
      </c>
      <c r="N15" t="s">
        <v>536</v>
      </c>
      <c r="O15" t="s">
        <v>187</v>
      </c>
      <c r="P15" t="s">
        <v>32</v>
      </c>
      <c r="Q15">
        <v>0.13159999999999999</v>
      </c>
      <c r="R15">
        <v>0.23860000000000001</v>
      </c>
      <c r="S15">
        <v>0.13159999999999999</v>
      </c>
    </row>
    <row r="16" spans="1:21" x14ac:dyDescent="0.2">
      <c r="A16">
        <v>32</v>
      </c>
      <c r="B16" t="s">
        <v>481</v>
      </c>
      <c r="C16" t="s">
        <v>482</v>
      </c>
      <c r="D16" t="s">
        <v>483</v>
      </c>
      <c r="E16">
        <v>30580051</v>
      </c>
      <c r="F16">
        <v>172</v>
      </c>
      <c r="G16">
        <v>2.47917E-2</v>
      </c>
      <c r="H16">
        <v>-0.57685074999999997</v>
      </c>
      <c r="I16" t="s">
        <v>518</v>
      </c>
      <c r="J16" t="s">
        <v>32</v>
      </c>
      <c r="K16" t="s">
        <v>10</v>
      </c>
      <c r="L16" t="s">
        <v>484</v>
      </c>
      <c r="M16" t="s">
        <v>11</v>
      </c>
      <c r="N16" t="s">
        <v>26</v>
      </c>
      <c r="O16" t="s">
        <v>32</v>
      </c>
      <c r="Q16">
        <v>5.2630000000000003E-2</v>
      </c>
      <c r="R16">
        <v>0.16009999999999999</v>
      </c>
      <c r="S16">
        <v>5.2630000000000003E-2</v>
      </c>
    </row>
    <row r="17" spans="1:19" x14ac:dyDescent="0.2">
      <c r="A17">
        <v>32</v>
      </c>
      <c r="B17" t="s">
        <v>499</v>
      </c>
      <c r="C17" t="s">
        <v>482</v>
      </c>
      <c r="D17" t="s">
        <v>500</v>
      </c>
      <c r="E17">
        <v>30580318</v>
      </c>
      <c r="F17">
        <v>178</v>
      </c>
      <c r="G17">
        <v>3.9815200000000002E-2</v>
      </c>
      <c r="H17">
        <v>-0.48345715</v>
      </c>
      <c r="I17" t="s">
        <v>537</v>
      </c>
      <c r="J17" t="s">
        <v>32</v>
      </c>
      <c r="K17" t="s">
        <v>10</v>
      </c>
      <c r="L17" t="s">
        <v>501</v>
      </c>
      <c r="M17" t="s">
        <v>538</v>
      </c>
      <c r="N17" t="s">
        <v>539</v>
      </c>
      <c r="O17" t="s">
        <v>32</v>
      </c>
      <c r="Q17">
        <v>5.2630000000000003E-2</v>
      </c>
      <c r="R17">
        <v>0.1855</v>
      </c>
      <c r="S17">
        <v>5.2630000000000003E-2</v>
      </c>
    </row>
    <row r="18" spans="1:19" x14ac:dyDescent="0.2">
      <c r="A18">
        <v>32</v>
      </c>
      <c r="B18" t="s">
        <v>502</v>
      </c>
      <c r="C18" t="s">
        <v>482</v>
      </c>
      <c r="D18" t="s">
        <v>503</v>
      </c>
      <c r="E18">
        <v>30580328</v>
      </c>
      <c r="F18">
        <v>175</v>
      </c>
      <c r="G18">
        <v>0.15545500000000001</v>
      </c>
      <c r="H18">
        <v>0.23541775000000001</v>
      </c>
      <c r="I18" t="s">
        <v>540</v>
      </c>
      <c r="J18" t="s">
        <v>31</v>
      </c>
      <c r="K18" t="s">
        <v>10</v>
      </c>
      <c r="L18" t="s">
        <v>504</v>
      </c>
      <c r="M18" t="s">
        <v>21</v>
      </c>
      <c r="N18" t="s">
        <v>13</v>
      </c>
      <c r="O18" t="s">
        <v>29</v>
      </c>
      <c r="Q18">
        <v>0.65790000000000004</v>
      </c>
      <c r="R18">
        <v>0.34939999999999999</v>
      </c>
      <c r="S18">
        <v>0.34210000000000002</v>
      </c>
    </row>
    <row r="19" spans="1:19" x14ac:dyDescent="0.2">
      <c r="A19">
        <v>32</v>
      </c>
      <c r="B19" t="s">
        <v>505</v>
      </c>
      <c r="C19" t="s">
        <v>482</v>
      </c>
      <c r="D19" t="s">
        <v>506</v>
      </c>
      <c r="E19">
        <v>30580373</v>
      </c>
      <c r="F19">
        <v>177</v>
      </c>
      <c r="G19">
        <v>1.71509E-2</v>
      </c>
      <c r="H19">
        <v>-0.62434979000000002</v>
      </c>
      <c r="I19" t="s">
        <v>541</v>
      </c>
      <c r="J19" t="s">
        <v>29</v>
      </c>
      <c r="K19" t="s">
        <v>10</v>
      </c>
      <c r="L19" t="s">
        <v>507</v>
      </c>
      <c r="M19" t="s">
        <v>508</v>
      </c>
      <c r="N19" t="s">
        <v>509</v>
      </c>
      <c r="O19" t="s">
        <v>29</v>
      </c>
      <c r="Q19">
        <v>5.2630000000000003E-2</v>
      </c>
      <c r="R19">
        <v>0.1424</v>
      </c>
      <c r="S19">
        <v>5.2630000000000003E-2</v>
      </c>
    </row>
    <row r="20" spans="1:19" x14ac:dyDescent="0.2">
      <c r="A20">
        <v>32</v>
      </c>
      <c r="B20" t="s">
        <v>510</v>
      </c>
      <c r="C20" t="s">
        <v>496</v>
      </c>
      <c r="D20" t="s">
        <v>511</v>
      </c>
      <c r="E20">
        <v>30637314</v>
      </c>
      <c r="F20">
        <v>174</v>
      </c>
      <c r="G20">
        <v>0.12940399999999999</v>
      </c>
      <c r="H20">
        <v>7.3471690000000006E-2</v>
      </c>
      <c r="I20" t="s">
        <v>542</v>
      </c>
      <c r="J20" t="s">
        <v>30</v>
      </c>
      <c r="K20" t="s">
        <v>10</v>
      </c>
      <c r="L20" t="s">
        <v>447</v>
      </c>
      <c r="M20" t="s">
        <v>54</v>
      </c>
      <c r="N20" t="s">
        <v>24</v>
      </c>
      <c r="O20" t="s">
        <v>187</v>
      </c>
      <c r="P20" t="s">
        <v>30</v>
      </c>
      <c r="Q20">
        <v>5.2630000000000003E-2</v>
      </c>
      <c r="R20">
        <v>0.30969999999999998</v>
      </c>
      <c r="S20">
        <v>5.2630000000000003E-2</v>
      </c>
    </row>
    <row r="21" spans="1:19" x14ac:dyDescent="0.2">
      <c r="A21">
        <v>36</v>
      </c>
      <c r="B21" t="s">
        <v>512</v>
      </c>
      <c r="C21" t="s">
        <v>513</v>
      </c>
      <c r="D21" t="s">
        <v>514</v>
      </c>
      <c r="E21">
        <v>30536485</v>
      </c>
      <c r="F21">
        <v>173</v>
      </c>
      <c r="G21">
        <v>6.9058700000000001E-2</v>
      </c>
      <c r="H21">
        <v>-0.30166491000000001</v>
      </c>
      <c r="I21" t="s">
        <v>543</v>
      </c>
      <c r="J21" t="s">
        <v>32</v>
      </c>
      <c r="K21" t="s">
        <v>10</v>
      </c>
      <c r="L21" t="s">
        <v>515</v>
      </c>
      <c r="M21" t="s">
        <v>516</v>
      </c>
      <c r="N21" t="s">
        <v>517</v>
      </c>
      <c r="O21" t="s">
        <v>544</v>
      </c>
      <c r="P21" t="s">
        <v>32</v>
      </c>
      <c r="Q21">
        <v>0.23680000000000001</v>
      </c>
      <c r="R21">
        <v>0.45129999999999998</v>
      </c>
      <c r="S21">
        <v>0.23680000000000001</v>
      </c>
    </row>
    <row r="24" spans="1:19" x14ac:dyDescent="0.2">
      <c r="A24" s="37">
        <f>COUNTA(Table15[CHR])</f>
        <v>15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</row>
    <row r="25" spans="1:19" x14ac:dyDescent="0.2">
      <c r="G25">
        <f>COUNTA(Table15[FST])</f>
        <v>15</v>
      </c>
    </row>
  </sheetData>
  <mergeCells count="2">
    <mergeCell ref="A1:S1"/>
    <mergeCell ref="A5:S5"/>
  </mergeCells>
  <conditionalFormatting sqref="S1:S1048576">
    <cfRule type="cellIs" dxfId="44" priority="1" operator="greaterThan">
      <formula>0.6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3F33-6B5A-0949-8153-9E611A8D0303}">
  <dimension ref="A1:C11"/>
  <sheetViews>
    <sheetView workbookViewId="0"/>
  </sheetViews>
  <sheetFormatPr baseColWidth="10" defaultRowHeight="16" x14ac:dyDescent="0.2"/>
  <cols>
    <col min="1" max="1" width="35" bestFit="1" customWidth="1"/>
    <col min="3" max="3" width="4.6640625" bestFit="1" customWidth="1"/>
  </cols>
  <sheetData>
    <row r="1" spans="1:3" x14ac:dyDescent="0.2">
      <c r="A1" t="s">
        <v>1083</v>
      </c>
      <c r="B1" t="s">
        <v>1084</v>
      </c>
    </row>
    <row r="2" spans="1:3" x14ac:dyDescent="0.2">
      <c r="C2" s="42"/>
    </row>
    <row r="3" spans="1:3" x14ac:dyDescent="0.2">
      <c r="C3" s="42"/>
    </row>
    <row r="4" spans="1:3" x14ac:dyDescent="0.2">
      <c r="C4" s="42"/>
    </row>
    <row r="5" spans="1:3" x14ac:dyDescent="0.2">
      <c r="C5" s="42"/>
    </row>
    <row r="6" spans="1:3" x14ac:dyDescent="0.2">
      <c r="C6" s="42"/>
    </row>
    <row r="7" spans="1:3" x14ac:dyDescent="0.2">
      <c r="C7" s="42"/>
    </row>
    <row r="8" spans="1:3" x14ac:dyDescent="0.2">
      <c r="C8" s="42"/>
    </row>
    <row r="9" spans="1:3" x14ac:dyDescent="0.2">
      <c r="C9" s="42"/>
    </row>
    <row r="10" spans="1:3" x14ac:dyDescent="0.2">
      <c r="C10" s="42"/>
    </row>
    <row r="11" spans="1:3" x14ac:dyDescent="0.2">
      <c r="C11" s="42"/>
    </row>
  </sheetData>
  <sortState xmlns:xlrd2="http://schemas.microsoft.com/office/spreadsheetml/2017/richdata2" ref="A2:C12">
    <sortCondition descending="1" ref="C2:C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0598-C676-8B45-99FB-10B04BC68722}">
  <dimension ref="A1:V31"/>
  <sheetViews>
    <sheetView tabSelected="1" topLeftCell="G2" workbookViewId="0">
      <selection activeCell="I23" sqref="I23"/>
    </sheetView>
  </sheetViews>
  <sheetFormatPr baseColWidth="10" defaultRowHeight="16" x14ac:dyDescent="0.2"/>
  <cols>
    <col min="4" max="4" width="14.1640625" bestFit="1" customWidth="1"/>
    <col min="9" max="9" width="20.5" customWidth="1"/>
    <col min="11" max="11" width="14.1640625" customWidth="1"/>
    <col min="12" max="12" width="14" customWidth="1"/>
    <col min="14" max="14" width="60.6640625" bestFit="1" customWidth="1"/>
    <col min="15" max="15" width="20.83203125" customWidth="1"/>
    <col min="19" max="19" width="11.1640625" customWidth="1"/>
  </cols>
  <sheetData>
    <row r="1" spans="1:19" x14ac:dyDescent="0.2">
      <c r="A1" s="56" t="s">
        <v>428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</row>
    <row r="3" spans="1:19" x14ac:dyDescent="0.2">
      <c r="A3">
        <v>23</v>
      </c>
      <c r="B3" t="s">
        <v>566</v>
      </c>
      <c r="C3" t="s">
        <v>154</v>
      </c>
      <c r="D3" t="s">
        <v>567</v>
      </c>
      <c r="E3">
        <v>38210409</v>
      </c>
      <c r="F3">
        <v>177</v>
      </c>
      <c r="G3">
        <v>0.508969</v>
      </c>
      <c r="H3">
        <v>2.4330377799999998</v>
      </c>
      <c r="I3" t="s">
        <v>568</v>
      </c>
      <c r="J3" t="s">
        <v>30</v>
      </c>
      <c r="K3" t="s">
        <v>10</v>
      </c>
      <c r="L3" t="s">
        <v>458</v>
      </c>
      <c r="M3" t="s">
        <v>22</v>
      </c>
      <c r="N3" t="s">
        <v>25</v>
      </c>
      <c r="O3" t="s">
        <v>153</v>
      </c>
      <c r="P3" t="s">
        <v>30</v>
      </c>
      <c r="Q3">
        <v>0.92110000000000003</v>
      </c>
      <c r="R3">
        <v>0.2848</v>
      </c>
      <c r="S3">
        <v>0.92110000000000003</v>
      </c>
    </row>
    <row r="5" spans="1:19" x14ac:dyDescent="0.2">
      <c r="A5" s="56" t="s">
        <v>455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spans="1:19" x14ac:dyDescent="0.2">
      <c r="A6" t="s">
        <v>88</v>
      </c>
      <c r="B6" t="s">
        <v>414</v>
      </c>
      <c r="C6" t="s">
        <v>2</v>
      </c>
      <c r="D6" t="s">
        <v>3</v>
      </c>
      <c r="E6" t="s">
        <v>89</v>
      </c>
      <c r="F6" t="s">
        <v>415</v>
      </c>
      <c r="G6" t="s">
        <v>4</v>
      </c>
      <c r="H6" t="s">
        <v>5</v>
      </c>
      <c r="I6" t="s">
        <v>416</v>
      </c>
      <c r="J6" t="s">
        <v>417</v>
      </c>
      <c r="K6" t="s">
        <v>0</v>
      </c>
      <c r="L6" t="s">
        <v>422</v>
      </c>
      <c r="M6" t="s">
        <v>8</v>
      </c>
      <c r="N6" t="s">
        <v>9</v>
      </c>
      <c r="O6" t="s">
        <v>1</v>
      </c>
      <c r="P6" t="s">
        <v>47</v>
      </c>
      <c r="Q6" t="s">
        <v>6</v>
      </c>
      <c r="R6" t="s">
        <v>7</v>
      </c>
      <c r="S6" t="s">
        <v>427</v>
      </c>
    </row>
    <row r="7" spans="1:19" x14ac:dyDescent="0.2">
      <c r="A7">
        <v>7</v>
      </c>
      <c r="B7" t="s">
        <v>433</v>
      </c>
      <c r="C7" t="s">
        <v>57</v>
      </c>
      <c r="D7" t="s">
        <v>58</v>
      </c>
      <c r="E7">
        <v>46044418</v>
      </c>
      <c r="F7">
        <v>175</v>
      </c>
      <c r="G7">
        <v>2.2283399999999998E-2</v>
      </c>
      <c r="H7">
        <v>-0.59244359999999996</v>
      </c>
      <c r="I7" t="s">
        <v>434</v>
      </c>
      <c r="J7" t="s">
        <v>31</v>
      </c>
      <c r="K7" t="s">
        <v>10</v>
      </c>
      <c r="L7" t="s">
        <v>450</v>
      </c>
      <c r="M7" t="s">
        <v>33</v>
      </c>
      <c r="N7" t="s">
        <v>59</v>
      </c>
      <c r="O7" t="s">
        <v>56</v>
      </c>
      <c r="P7" t="s">
        <v>31</v>
      </c>
      <c r="Q7">
        <v>0.47370000000000001</v>
      </c>
      <c r="R7">
        <v>0.33329999999999999</v>
      </c>
      <c r="S7">
        <v>0.47370000000000001</v>
      </c>
    </row>
    <row r="8" spans="1:19" x14ac:dyDescent="0.2">
      <c r="A8">
        <v>9</v>
      </c>
      <c r="B8" t="s">
        <v>420</v>
      </c>
      <c r="C8" t="s">
        <v>35</v>
      </c>
      <c r="D8" t="s">
        <v>36</v>
      </c>
      <c r="E8">
        <v>41486232</v>
      </c>
      <c r="F8">
        <v>179</v>
      </c>
      <c r="G8">
        <v>0.13094500000000001</v>
      </c>
      <c r="H8">
        <v>8.3051319999999998E-2</v>
      </c>
      <c r="I8" t="s">
        <v>421</v>
      </c>
      <c r="J8" t="s">
        <v>29</v>
      </c>
      <c r="K8" t="s">
        <v>10</v>
      </c>
      <c r="L8" t="s">
        <v>425</v>
      </c>
      <c r="M8" t="s">
        <v>37</v>
      </c>
      <c r="N8" t="s">
        <v>12</v>
      </c>
      <c r="O8" t="s">
        <v>34</v>
      </c>
      <c r="P8" t="s">
        <v>29</v>
      </c>
      <c r="Q8">
        <v>0.1053</v>
      </c>
      <c r="R8">
        <v>1.562E-2</v>
      </c>
      <c r="S8">
        <v>0.1053</v>
      </c>
    </row>
    <row r="9" spans="1:19" x14ac:dyDescent="0.2">
      <c r="A9">
        <v>9</v>
      </c>
      <c r="B9" t="s">
        <v>435</v>
      </c>
      <c r="C9" t="s">
        <v>436</v>
      </c>
      <c r="D9" t="s">
        <v>437</v>
      </c>
      <c r="E9">
        <v>41523321</v>
      </c>
      <c r="F9">
        <v>177</v>
      </c>
      <c r="G9">
        <v>6.1452300000000001E-2</v>
      </c>
      <c r="H9">
        <v>-0.34895009999999999</v>
      </c>
      <c r="I9" t="s">
        <v>438</v>
      </c>
      <c r="J9" t="s">
        <v>32</v>
      </c>
      <c r="K9" t="s">
        <v>10</v>
      </c>
      <c r="L9" t="s">
        <v>450</v>
      </c>
      <c r="M9" t="s">
        <v>33</v>
      </c>
      <c r="N9" t="s">
        <v>24</v>
      </c>
      <c r="O9" t="s">
        <v>30</v>
      </c>
      <c r="Q9">
        <v>0</v>
      </c>
      <c r="R9">
        <v>0.1361</v>
      </c>
      <c r="S9">
        <v>1</v>
      </c>
    </row>
    <row r="10" spans="1:19" x14ac:dyDescent="0.2">
      <c r="A10">
        <v>9</v>
      </c>
      <c r="B10" t="s">
        <v>439</v>
      </c>
      <c r="C10" t="s">
        <v>436</v>
      </c>
      <c r="D10" t="s">
        <v>440</v>
      </c>
      <c r="E10">
        <v>41523354</v>
      </c>
      <c r="F10">
        <v>178</v>
      </c>
      <c r="G10">
        <v>-1.6075300000000001E-2</v>
      </c>
      <c r="H10">
        <v>-0.83090048000000005</v>
      </c>
      <c r="I10" t="s">
        <v>441</v>
      </c>
      <c r="J10" t="s">
        <v>30</v>
      </c>
      <c r="K10" t="s">
        <v>10</v>
      </c>
      <c r="L10" t="s">
        <v>451</v>
      </c>
      <c r="M10" t="s">
        <v>452</v>
      </c>
      <c r="N10" t="s">
        <v>453</v>
      </c>
      <c r="O10" t="s">
        <v>32</v>
      </c>
      <c r="Q10">
        <v>0.44740000000000002</v>
      </c>
      <c r="R10">
        <v>0.3931</v>
      </c>
      <c r="S10">
        <v>0.55259999999999998</v>
      </c>
    </row>
    <row r="11" spans="1:19" x14ac:dyDescent="0.2">
      <c r="A11">
        <v>9</v>
      </c>
      <c r="B11" t="s">
        <v>442</v>
      </c>
      <c r="C11" t="s">
        <v>436</v>
      </c>
      <c r="D11" t="s">
        <v>443</v>
      </c>
      <c r="E11">
        <v>41523435</v>
      </c>
      <c r="F11">
        <v>178</v>
      </c>
      <c r="G11">
        <v>-2.12462E-2</v>
      </c>
      <c r="H11">
        <v>-0.86304537999999997</v>
      </c>
      <c r="I11" t="s">
        <v>444</v>
      </c>
      <c r="J11" t="s">
        <v>30</v>
      </c>
      <c r="K11" t="s">
        <v>10</v>
      </c>
      <c r="L11" t="s">
        <v>447</v>
      </c>
      <c r="M11" t="s">
        <v>54</v>
      </c>
      <c r="N11" t="s">
        <v>454</v>
      </c>
      <c r="O11" t="s">
        <v>30</v>
      </c>
      <c r="Q11">
        <v>0.44740000000000002</v>
      </c>
      <c r="R11">
        <v>0.42770000000000002</v>
      </c>
      <c r="S11">
        <v>0.44740000000000002</v>
      </c>
    </row>
    <row r="12" spans="1:19" x14ac:dyDescent="0.2">
      <c r="A12">
        <v>16</v>
      </c>
      <c r="B12" t="s">
        <v>461</v>
      </c>
      <c r="C12" t="s">
        <v>118</v>
      </c>
      <c r="D12" t="s">
        <v>462</v>
      </c>
      <c r="E12">
        <v>44128488</v>
      </c>
      <c r="F12">
        <v>176</v>
      </c>
      <c r="G12">
        <v>-2.7083599999999999E-3</v>
      </c>
      <c r="H12">
        <v>-0.74780489000000006</v>
      </c>
      <c r="I12" t="s">
        <v>463</v>
      </c>
      <c r="J12" t="s">
        <v>31</v>
      </c>
      <c r="K12" t="s">
        <v>10</v>
      </c>
      <c r="L12" t="s">
        <v>464</v>
      </c>
      <c r="M12" t="s">
        <v>465</v>
      </c>
      <c r="N12" t="s">
        <v>1012</v>
      </c>
      <c r="O12" t="s">
        <v>117</v>
      </c>
      <c r="P12" t="s">
        <v>30</v>
      </c>
      <c r="Q12">
        <v>0.31580000000000003</v>
      </c>
      <c r="R12">
        <v>0.23569999999999999</v>
      </c>
      <c r="S12">
        <v>0.68420000000000003</v>
      </c>
    </row>
    <row r="13" spans="1:19" x14ac:dyDescent="0.2">
      <c r="A13">
        <v>16</v>
      </c>
      <c r="B13" t="s">
        <v>466</v>
      </c>
      <c r="C13" t="s">
        <v>118</v>
      </c>
      <c r="D13" t="s">
        <v>467</v>
      </c>
      <c r="E13">
        <v>44129379</v>
      </c>
      <c r="F13">
        <v>173</v>
      </c>
      <c r="G13">
        <v>0.36091800000000002</v>
      </c>
      <c r="H13">
        <v>1.5126786299999999</v>
      </c>
      <c r="I13" t="s">
        <v>468</v>
      </c>
      <c r="J13" t="s">
        <v>30</v>
      </c>
      <c r="K13" t="s">
        <v>10</v>
      </c>
      <c r="L13" t="s">
        <v>469</v>
      </c>
      <c r="M13" t="s">
        <v>470</v>
      </c>
      <c r="N13" t="s">
        <v>471</v>
      </c>
      <c r="O13" t="s">
        <v>117</v>
      </c>
      <c r="P13" t="s">
        <v>30</v>
      </c>
      <c r="Q13">
        <v>0.31580000000000003</v>
      </c>
      <c r="R13">
        <v>4.5449999999999997E-2</v>
      </c>
      <c r="S13">
        <v>0.31580000000000003</v>
      </c>
    </row>
    <row r="14" spans="1:19" x14ac:dyDescent="0.2">
      <c r="A14">
        <v>16</v>
      </c>
      <c r="B14" t="s">
        <v>472</v>
      </c>
      <c r="C14" t="s">
        <v>118</v>
      </c>
      <c r="D14" t="s">
        <v>473</v>
      </c>
      <c r="E14">
        <v>44131494</v>
      </c>
      <c r="F14">
        <v>178</v>
      </c>
      <c r="G14">
        <v>8.6583300000000002E-2</v>
      </c>
      <c r="H14">
        <v>-0.19272322</v>
      </c>
      <c r="I14" t="s">
        <v>474</v>
      </c>
      <c r="J14" t="s">
        <v>31</v>
      </c>
      <c r="K14" t="s">
        <v>10</v>
      </c>
      <c r="L14" t="s">
        <v>475</v>
      </c>
      <c r="M14" t="s">
        <v>476</v>
      </c>
      <c r="N14" t="s">
        <v>24</v>
      </c>
      <c r="O14" t="s">
        <v>117</v>
      </c>
      <c r="P14" t="s">
        <v>29</v>
      </c>
      <c r="Q14">
        <v>0</v>
      </c>
      <c r="R14">
        <v>0.17610000000000001</v>
      </c>
      <c r="S14">
        <v>1</v>
      </c>
    </row>
    <row r="15" spans="1:19" x14ac:dyDescent="0.2">
      <c r="A15">
        <v>16</v>
      </c>
      <c r="B15" t="s">
        <v>477</v>
      </c>
      <c r="C15" t="s">
        <v>118</v>
      </c>
      <c r="D15" t="s">
        <v>478</v>
      </c>
      <c r="E15">
        <v>44209737</v>
      </c>
      <c r="F15">
        <v>176</v>
      </c>
      <c r="G15">
        <v>9.7873999999999999E-3</v>
      </c>
      <c r="H15">
        <v>-0.67012499000000003</v>
      </c>
      <c r="I15" t="s">
        <v>479</v>
      </c>
      <c r="J15" t="s">
        <v>30</v>
      </c>
      <c r="K15" t="s">
        <v>10</v>
      </c>
      <c r="L15" t="s">
        <v>447</v>
      </c>
      <c r="M15" t="s">
        <v>82</v>
      </c>
      <c r="N15" t="s">
        <v>1013</v>
      </c>
      <c r="O15" t="s">
        <v>117</v>
      </c>
      <c r="P15" t="s">
        <v>30</v>
      </c>
      <c r="Q15">
        <v>0.34210000000000002</v>
      </c>
      <c r="R15">
        <v>0.46820000000000001</v>
      </c>
      <c r="S15">
        <v>0.34210000000000002</v>
      </c>
    </row>
    <row r="16" spans="1:19" x14ac:dyDescent="0.2">
      <c r="A16">
        <v>23</v>
      </c>
      <c r="B16" t="s">
        <v>713</v>
      </c>
      <c r="C16" t="s">
        <v>154</v>
      </c>
      <c r="D16" t="s">
        <v>714</v>
      </c>
      <c r="E16">
        <v>38159757</v>
      </c>
      <c r="F16">
        <v>177</v>
      </c>
      <c r="G16">
        <v>0.52184900000000001</v>
      </c>
      <c r="H16">
        <v>2.51310631</v>
      </c>
      <c r="I16" t="s">
        <v>715</v>
      </c>
      <c r="J16" t="s">
        <v>30</v>
      </c>
      <c r="K16" t="s">
        <v>10</v>
      </c>
      <c r="L16" t="s">
        <v>716</v>
      </c>
      <c r="M16" t="s">
        <v>717</v>
      </c>
      <c r="N16" t="s">
        <v>773</v>
      </c>
      <c r="O16" t="s">
        <v>153</v>
      </c>
      <c r="P16" t="s">
        <v>30</v>
      </c>
      <c r="Q16">
        <v>0.92110000000000003</v>
      </c>
      <c r="R16">
        <v>0.27529999999999999</v>
      </c>
      <c r="S16">
        <v>0.92110000000000003</v>
      </c>
    </row>
    <row r="17" spans="1:22" x14ac:dyDescent="0.2">
      <c r="A17">
        <v>23</v>
      </c>
      <c r="B17" t="s">
        <v>566</v>
      </c>
      <c r="C17" t="s">
        <v>154</v>
      </c>
      <c r="D17" t="s">
        <v>567</v>
      </c>
      <c r="E17">
        <v>38210409</v>
      </c>
      <c r="F17">
        <v>177</v>
      </c>
      <c r="G17">
        <v>0.508969</v>
      </c>
      <c r="H17">
        <v>2.4330377799999998</v>
      </c>
      <c r="I17" t="s">
        <v>568</v>
      </c>
      <c r="J17" t="s">
        <v>30</v>
      </c>
      <c r="K17" t="s">
        <v>10</v>
      </c>
      <c r="L17" t="s">
        <v>458</v>
      </c>
      <c r="M17" t="s">
        <v>22</v>
      </c>
      <c r="N17" t="s">
        <v>25</v>
      </c>
      <c r="O17" t="s">
        <v>153</v>
      </c>
      <c r="P17" t="s">
        <v>30</v>
      </c>
      <c r="Q17">
        <v>0.92110000000000003</v>
      </c>
      <c r="R17">
        <v>0.2848</v>
      </c>
      <c r="S17">
        <v>0.92110000000000003</v>
      </c>
    </row>
    <row r="18" spans="1:22" x14ac:dyDescent="0.2">
      <c r="A18">
        <v>23</v>
      </c>
      <c r="B18" t="s">
        <v>718</v>
      </c>
      <c r="C18" t="s">
        <v>154</v>
      </c>
      <c r="D18" t="s">
        <v>719</v>
      </c>
      <c r="E18">
        <v>38212984</v>
      </c>
      <c r="F18">
        <v>176</v>
      </c>
      <c r="G18">
        <v>0.49845499999999998</v>
      </c>
      <c r="H18">
        <v>2.3676774900000002</v>
      </c>
      <c r="I18" t="s">
        <v>720</v>
      </c>
      <c r="J18" t="s">
        <v>31</v>
      </c>
      <c r="K18" t="s">
        <v>10</v>
      </c>
      <c r="L18" t="s">
        <v>575</v>
      </c>
      <c r="M18" t="s">
        <v>721</v>
      </c>
      <c r="N18" t="s">
        <v>722</v>
      </c>
      <c r="O18" t="s">
        <v>153</v>
      </c>
      <c r="P18" t="s">
        <v>31</v>
      </c>
      <c r="Q18">
        <v>0.92110000000000003</v>
      </c>
      <c r="R18">
        <v>0.29299999999999998</v>
      </c>
      <c r="S18">
        <v>0.92110000000000003</v>
      </c>
    </row>
    <row r="19" spans="1:22" x14ac:dyDescent="0.2">
      <c r="A19">
        <v>23</v>
      </c>
      <c r="B19" t="s">
        <v>723</v>
      </c>
      <c r="C19" t="s">
        <v>154</v>
      </c>
      <c r="D19" t="s">
        <v>724</v>
      </c>
      <c r="E19">
        <v>38215387</v>
      </c>
      <c r="F19">
        <v>177</v>
      </c>
      <c r="G19">
        <v>0.215452</v>
      </c>
      <c r="H19">
        <v>0.60838913999999999</v>
      </c>
      <c r="I19" t="s">
        <v>725</v>
      </c>
      <c r="J19" t="s">
        <v>29</v>
      </c>
      <c r="K19" t="s">
        <v>10</v>
      </c>
      <c r="L19" t="s">
        <v>425</v>
      </c>
      <c r="M19" t="s">
        <v>37</v>
      </c>
      <c r="N19" t="s">
        <v>726</v>
      </c>
      <c r="O19" t="s">
        <v>153</v>
      </c>
      <c r="P19" t="s">
        <v>29</v>
      </c>
      <c r="Q19">
        <v>2.632E-2</v>
      </c>
      <c r="R19">
        <v>0.38290000000000002</v>
      </c>
      <c r="S19">
        <v>2.632E-2</v>
      </c>
    </row>
    <row r="20" spans="1:22" x14ac:dyDescent="0.2">
      <c r="A20">
        <v>25</v>
      </c>
      <c r="B20" t="s">
        <v>727</v>
      </c>
      <c r="C20" t="s">
        <v>156</v>
      </c>
      <c r="D20" t="s">
        <v>728</v>
      </c>
      <c r="E20">
        <v>7773147</v>
      </c>
      <c r="F20">
        <v>176</v>
      </c>
      <c r="G20">
        <v>0.32863799999999999</v>
      </c>
      <c r="H20">
        <v>1.31200999</v>
      </c>
      <c r="I20" t="s">
        <v>729</v>
      </c>
      <c r="J20" t="s">
        <v>31</v>
      </c>
      <c r="K20" t="s">
        <v>10</v>
      </c>
      <c r="L20" t="s">
        <v>730</v>
      </c>
      <c r="M20" t="s">
        <v>731</v>
      </c>
      <c r="N20" t="s">
        <v>732</v>
      </c>
      <c r="O20" t="s">
        <v>155</v>
      </c>
      <c r="P20" t="s">
        <v>31</v>
      </c>
      <c r="Q20">
        <v>0.81579999999999997</v>
      </c>
      <c r="R20">
        <v>0.34389999999999998</v>
      </c>
      <c r="S20">
        <v>0.81579999999999997</v>
      </c>
      <c r="V20">
        <f>COUNTA(Table22[r_MAF_A])</f>
        <v>23</v>
      </c>
    </row>
    <row r="21" spans="1:22" x14ac:dyDescent="0.2">
      <c r="A21">
        <v>25</v>
      </c>
      <c r="B21" t="s">
        <v>735</v>
      </c>
      <c r="C21" t="s">
        <v>156</v>
      </c>
      <c r="D21" t="s">
        <v>736</v>
      </c>
      <c r="E21">
        <v>7777441</v>
      </c>
      <c r="F21">
        <v>179</v>
      </c>
      <c r="G21">
        <v>-1.8745899999999999E-2</v>
      </c>
      <c r="H21">
        <v>-0.84750227</v>
      </c>
      <c r="I21" t="s">
        <v>737</v>
      </c>
      <c r="J21" t="s">
        <v>31</v>
      </c>
      <c r="K21" t="s">
        <v>10</v>
      </c>
      <c r="L21" t="s">
        <v>738</v>
      </c>
      <c r="M21" t="s">
        <v>739</v>
      </c>
      <c r="N21" t="s">
        <v>14</v>
      </c>
      <c r="O21" t="s">
        <v>155</v>
      </c>
      <c r="P21" t="s">
        <v>30</v>
      </c>
      <c r="Q21">
        <v>0.1842</v>
      </c>
      <c r="R21">
        <v>0.1875</v>
      </c>
      <c r="S21">
        <v>0.81579999999999997</v>
      </c>
    </row>
    <row r="22" spans="1:22" x14ac:dyDescent="0.2">
      <c r="A22">
        <v>25</v>
      </c>
      <c r="B22" t="s">
        <v>740</v>
      </c>
      <c r="C22" t="s">
        <v>156</v>
      </c>
      <c r="D22" t="s">
        <v>741</v>
      </c>
      <c r="E22">
        <v>7787056</v>
      </c>
      <c r="F22">
        <v>175</v>
      </c>
      <c r="G22">
        <v>0.325071</v>
      </c>
      <c r="H22">
        <v>1.2898357300000001</v>
      </c>
      <c r="I22" t="s">
        <v>742</v>
      </c>
      <c r="J22" t="s">
        <v>31</v>
      </c>
      <c r="K22" t="s">
        <v>10</v>
      </c>
      <c r="L22" t="s">
        <v>515</v>
      </c>
      <c r="M22" t="s">
        <v>743</v>
      </c>
      <c r="N22" t="s">
        <v>744</v>
      </c>
      <c r="O22" t="s">
        <v>155</v>
      </c>
      <c r="P22" t="s">
        <v>31</v>
      </c>
      <c r="Q22">
        <v>0.81579999999999997</v>
      </c>
      <c r="R22">
        <v>0.34620000000000001</v>
      </c>
      <c r="S22">
        <v>0.81579999999999997</v>
      </c>
    </row>
    <row r="23" spans="1:22" x14ac:dyDescent="0.2">
      <c r="A23">
        <v>26</v>
      </c>
      <c r="B23" t="s">
        <v>747</v>
      </c>
      <c r="C23" t="s">
        <v>170</v>
      </c>
      <c r="D23" t="s">
        <v>748</v>
      </c>
      <c r="E23">
        <v>465826</v>
      </c>
      <c r="F23">
        <v>171</v>
      </c>
      <c r="G23">
        <v>0.31789499999999998</v>
      </c>
      <c r="H23">
        <v>1.2452261200000001</v>
      </c>
      <c r="I23" t="s">
        <v>749</v>
      </c>
      <c r="J23" t="s">
        <v>30</v>
      </c>
      <c r="K23" t="s">
        <v>10</v>
      </c>
      <c r="L23" t="s">
        <v>447</v>
      </c>
      <c r="M23" t="s">
        <v>707</v>
      </c>
      <c r="N23" t="s">
        <v>24</v>
      </c>
      <c r="O23" t="s">
        <v>169</v>
      </c>
      <c r="P23" t="s">
        <v>30</v>
      </c>
      <c r="Q23">
        <v>0.71050000000000002</v>
      </c>
      <c r="R23">
        <v>0.2697</v>
      </c>
      <c r="S23">
        <v>0.71050000000000002</v>
      </c>
    </row>
    <row r="24" spans="1:22" x14ac:dyDescent="0.2">
      <c r="A24">
        <v>26</v>
      </c>
      <c r="B24" t="s">
        <v>750</v>
      </c>
      <c r="C24" t="s">
        <v>170</v>
      </c>
      <c r="D24" t="s">
        <v>751</v>
      </c>
      <c r="E24">
        <v>466766</v>
      </c>
      <c r="F24">
        <v>177</v>
      </c>
      <c r="G24">
        <v>9.6736500000000003E-2</v>
      </c>
      <c r="H24">
        <v>-0.12960584999999999</v>
      </c>
      <c r="I24" t="s">
        <v>752</v>
      </c>
      <c r="J24" t="s">
        <v>30</v>
      </c>
      <c r="K24" t="s">
        <v>10</v>
      </c>
      <c r="L24" t="s">
        <v>710</v>
      </c>
      <c r="M24" t="s">
        <v>711</v>
      </c>
      <c r="N24" t="s">
        <v>1014</v>
      </c>
      <c r="O24" t="s">
        <v>169</v>
      </c>
      <c r="P24" t="s">
        <v>30</v>
      </c>
      <c r="Q24">
        <v>7.8950000000000006E-2</v>
      </c>
      <c r="R24">
        <v>0.307</v>
      </c>
      <c r="S24">
        <v>7.8950000000000006E-2</v>
      </c>
    </row>
    <row r="25" spans="1:22" x14ac:dyDescent="0.2">
      <c r="A25">
        <v>26</v>
      </c>
      <c r="B25" t="s">
        <v>753</v>
      </c>
      <c r="C25" t="s">
        <v>170</v>
      </c>
      <c r="D25" t="s">
        <v>754</v>
      </c>
      <c r="E25">
        <v>472789</v>
      </c>
      <c r="F25">
        <v>173</v>
      </c>
      <c r="G25">
        <v>5.13423E-2</v>
      </c>
      <c r="H25">
        <v>-0.41179892000000001</v>
      </c>
      <c r="I25" t="s">
        <v>755</v>
      </c>
      <c r="J25" t="s">
        <v>31</v>
      </c>
      <c r="K25" t="s">
        <v>10</v>
      </c>
      <c r="L25" t="s">
        <v>572</v>
      </c>
      <c r="M25" t="s">
        <v>573</v>
      </c>
      <c r="N25" t="s">
        <v>24</v>
      </c>
      <c r="O25" t="s">
        <v>169</v>
      </c>
      <c r="P25" t="s">
        <v>30</v>
      </c>
      <c r="Q25">
        <v>0</v>
      </c>
      <c r="R25">
        <v>0.1201</v>
      </c>
      <c r="S25">
        <v>1</v>
      </c>
    </row>
    <row r="26" spans="1:22" x14ac:dyDescent="0.2">
      <c r="A26">
        <v>32</v>
      </c>
      <c r="B26" t="s">
        <v>756</v>
      </c>
      <c r="C26" t="s">
        <v>174</v>
      </c>
      <c r="D26" t="s">
        <v>757</v>
      </c>
      <c r="E26">
        <v>10243988</v>
      </c>
      <c r="F26">
        <v>178</v>
      </c>
      <c r="G26">
        <v>0.10231999999999999</v>
      </c>
      <c r="H26">
        <v>-9.4896010000000003E-2</v>
      </c>
      <c r="I26" t="s">
        <v>758</v>
      </c>
      <c r="J26" t="s">
        <v>32</v>
      </c>
      <c r="K26" t="s">
        <v>10</v>
      </c>
      <c r="L26" t="s">
        <v>759</v>
      </c>
      <c r="M26" t="s">
        <v>760</v>
      </c>
      <c r="N26" t="s">
        <v>24</v>
      </c>
      <c r="O26" t="s">
        <v>173</v>
      </c>
      <c r="P26" t="s">
        <v>30</v>
      </c>
      <c r="Q26">
        <v>0.26319999999999999</v>
      </c>
      <c r="R26">
        <v>0.52200000000000002</v>
      </c>
      <c r="S26">
        <v>0.73680000000000001</v>
      </c>
    </row>
    <row r="27" spans="1:22" x14ac:dyDescent="0.2">
      <c r="A27">
        <v>32</v>
      </c>
      <c r="B27" t="s">
        <v>761</v>
      </c>
      <c r="C27" t="s">
        <v>174</v>
      </c>
      <c r="D27" t="s">
        <v>762</v>
      </c>
      <c r="E27">
        <v>10250974</v>
      </c>
      <c r="F27">
        <v>178</v>
      </c>
      <c r="G27">
        <v>5.1977200000000001E-2</v>
      </c>
      <c r="H27">
        <v>-0.40785207000000001</v>
      </c>
      <c r="I27" t="s">
        <v>763</v>
      </c>
      <c r="J27" t="s">
        <v>32</v>
      </c>
      <c r="K27" t="s">
        <v>10</v>
      </c>
      <c r="L27" t="s">
        <v>709</v>
      </c>
      <c r="M27" t="s">
        <v>764</v>
      </c>
      <c r="N27" t="s">
        <v>24</v>
      </c>
      <c r="O27" t="s">
        <v>173</v>
      </c>
      <c r="P27" t="s">
        <v>32</v>
      </c>
      <c r="Q27">
        <v>0.15790000000000001</v>
      </c>
      <c r="R27">
        <v>0.33650000000000002</v>
      </c>
      <c r="S27">
        <v>0.15790000000000001</v>
      </c>
    </row>
    <row r="28" spans="1:22" x14ac:dyDescent="0.2">
      <c r="A28">
        <v>32</v>
      </c>
      <c r="B28" t="s">
        <v>569</v>
      </c>
      <c r="C28" t="s">
        <v>174</v>
      </c>
      <c r="D28" t="s">
        <v>570</v>
      </c>
      <c r="E28">
        <v>10282315</v>
      </c>
      <c r="F28">
        <v>176</v>
      </c>
      <c r="G28">
        <v>-2.01607E-2</v>
      </c>
      <c r="H28">
        <v>-0.85629736999999995</v>
      </c>
      <c r="I28" t="s">
        <v>571</v>
      </c>
      <c r="J28" t="s">
        <v>31</v>
      </c>
      <c r="K28" t="s">
        <v>10</v>
      </c>
      <c r="L28" t="s">
        <v>572</v>
      </c>
      <c r="M28" t="s">
        <v>573</v>
      </c>
      <c r="N28" t="s">
        <v>1015</v>
      </c>
      <c r="O28" t="s">
        <v>173</v>
      </c>
      <c r="P28" t="s">
        <v>31</v>
      </c>
      <c r="Q28">
        <v>0.13159999999999999</v>
      </c>
      <c r="R28">
        <v>0.16239999999999999</v>
      </c>
      <c r="S28">
        <v>0.13159999999999999</v>
      </c>
    </row>
    <row r="29" spans="1:22" x14ac:dyDescent="0.2">
      <c r="A29">
        <v>37</v>
      </c>
      <c r="B29" t="s">
        <v>765</v>
      </c>
      <c r="C29" t="s">
        <v>164</v>
      </c>
      <c r="D29" t="s">
        <v>766</v>
      </c>
      <c r="E29">
        <v>19741439</v>
      </c>
      <c r="F29">
        <v>178</v>
      </c>
      <c r="G29">
        <v>0.10409499999999999</v>
      </c>
      <c r="H29">
        <v>-8.3861729999999995E-2</v>
      </c>
      <c r="I29" t="s">
        <v>767</v>
      </c>
      <c r="J29" t="s">
        <v>29</v>
      </c>
      <c r="K29" t="s">
        <v>10</v>
      </c>
      <c r="L29" t="s">
        <v>425</v>
      </c>
      <c r="M29" t="s">
        <v>768</v>
      </c>
      <c r="N29" t="s">
        <v>726</v>
      </c>
      <c r="O29" t="s">
        <v>163</v>
      </c>
      <c r="P29" t="s">
        <v>29</v>
      </c>
      <c r="Q29">
        <v>5.2630000000000003E-2</v>
      </c>
      <c r="R29">
        <v>0.2767</v>
      </c>
      <c r="S29">
        <v>5.2630000000000003E-2</v>
      </c>
    </row>
    <row r="30" spans="1:22" x14ac:dyDescent="0.2">
      <c r="A30" s="56" t="s">
        <v>460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</row>
    <row r="31" spans="1:22" x14ac:dyDescent="0.2">
      <c r="A31" t="s">
        <v>88</v>
      </c>
      <c r="B31" t="s">
        <v>414</v>
      </c>
      <c r="C31" t="s">
        <v>2</v>
      </c>
      <c r="D31" t="s">
        <v>3</v>
      </c>
      <c r="E31" t="s">
        <v>89</v>
      </c>
      <c r="F31" t="s">
        <v>415</v>
      </c>
      <c r="G31" t="s">
        <v>4</v>
      </c>
      <c r="H31" t="s">
        <v>5</v>
      </c>
      <c r="I31" t="s">
        <v>416</v>
      </c>
      <c r="J31" t="s">
        <v>417</v>
      </c>
      <c r="K31" t="s">
        <v>0</v>
      </c>
      <c r="L31" t="s">
        <v>422</v>
      </c>
      <c r="M31" t="s">
        <v>8</v>
      </c>
      <c r="N31" t="s">
        <v>9</v>
      </c>
      <c r="O31" t="s">
        <v>1</v>
      </c>
      <c r="P31" t="s">
        <v>47</v>
      </c>
      <c r="Q31" t="s">
        <v>6</v>
      </c>
      <c r="R31" t="s">
        <v>7</v>
      </c>
      <c r="S31" t="s">
        <v>427</v>
      </c>
    </row>
  </sheetData>
  <mergeCells count="3">
    <mergeCell ref="A1:S1"/>
    <mergeCell ref="A5:S5"/>
    <mergeCell ref="A30:S30"/>
  </mergeCells>
  <conditionalFormatting sqref="T9:T11 S12:S1048576 S1:S8">
    <cfRule type="cellIs" dxfId="43" priority="1" operator="greaterThan">
      <formula>0.6</formula>
    </cfRule>
  </conditionalFormatting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789E-F3C9-C144-BA16-B846F3F198E9}">
  <dimension ref="A1:V50"/>
  <sheetViews>
    <sheetView topLeftCell="L10" workbookViewId="0">
      <selection sqref="A1:S1"/>
    </sheetView>
  </sheetViews>
  <sheetFormatPr baseColWidth="10" defaultRowHeight="16" x14ac:dyDescent="0.2"/>
  <cols>
    <col min="9" max="9" width="20.5" customWidth="1"/>
    <col min="11" max="11" width="14.1640625" customWidth="1"/>
    <col min="12" max="12" width="14" customWidth="1"/>
    <col min="14" max="14" width="62.33203125" bestFit="1" customWidth="1"/>
    <col min="15" max="15" width="20.83203125" customWidth="1"/>
    <col min="19" max="19" width="11.1640625" customWidth="1"/>
  </cols>
  <sheetData>
    <row r="1" spans="1:22" x14ac:dyDescent="0.2">
      <c r="A1" s="56" t="s">
        <v>428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22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  <c r="T2" t="s">
        <v>413</v>
      </c>
    </row>
    <row r="3" spans="1:22" x14ac:dyDescent="0.2">
      <c r="A3">
        <v>5</v>
      </c>
      <c r="B3" t="s">
        <v>577</v>
      </c>
      <c r="C3" t="s">
        <v>141</v>
      </c>
      <c r="D3" t="s">
        <v>578</v>
      </c>
      <c r="E3">
        <v>78456158</v>
      </c>
      <c r="F3">
        <v>172</v>
      </c>
      <c r="G3">
        <v>4.1487499999999997E-2</v>
      </c>
      <c r="H3">
        <v>-0.47306129000000002</v>
      </c>
      <c r="I3" t="s">
        <v>579</v>
      </c>
      <c r="J3" t="s">
        <v>29</v>
      </c>
      <c r="K3" t="s">
        <v>10</v>
      </c>
      <c r="L3" t="s">
        <v>580</v>
      </c>
      <c r="M3" t="s">
        <v>581</v>
      </c>
      <c r="N3" t="s">
        <v>26</v>
      </c>
      <c r="O3" t="s">
        <v>140</v>
      </c>
      <c r="P3" t="s">
        <v>29</v>
      </c>
      <c r="Q3">
        <v>0.5</v>
      </c>
      <c r="R3">
        <v>0.34639999999999999</v>
      </c>
      <c r="S3">
        <v>0.5</v>
      </c>
      <c r="T3">
        <f>1-Table24[[#This Row],[MAF_U]]</f>
        <v>0.65359999999999996</v>
      </c>
    </row>
    <row r="4" spans="1:22" x14ac:dyDescent="0.2">
      <c r="A4">
        <v>5</v>
      </c>
      <c r="B4" t="s">
        <v>582</v>
      </c>
      <c r="C4" t="s">
        <v>141</v>
      </c>
      <c r="D4" t="s">
        <v>583</v>
      </c>
      <c r="E4">
        <v>78460955</v>
      </c>
      <c r="F4">
        <v>179</v>
      </c>
      <c r="G4">
        <v>5.29291E-2</v>
      </c>
      <c r="H4">
        <v>-0.40193457999999999</v>
      </c>
      <c r="I4" t="s">
        <v>584</v>
      </c>
      <c r="J4" t="s">
        <v>32</v>
      </c>
      <c r="K4" t="s">
        <v>10</v>
      </c>
      <c r="L4" t="s">
        <v>585</v>
      </c>
      <c r="M4" t="s">
        <v>586</v>
      </c>
      <c r="N4" t="s">
        <v>25</v>
      </c>
      <c r="O4" t="s">
        <v>140</v>
      </c>
      <c r="P4" t="s">
        <v>32</v>
      </c>
      <c r="Q4">
        <v>0.5</v>
      </c>
      <c r="R4">
        <v>0.33119999999999999</v>
      </c>
      <c r="S4">
        <v>0.5</v>
      </c>
      <c r="T4">
        <f>1-Table24[[#This Row],[MAF_U]]</f>
        <v>0.66880000000000006</v>
      </c>
    </row>
    <row r="5" spans="1:22" x14ac:dyDescent="0.2">
      <c r="A5">
        <v>5</v>
      </c>
      <c r="B5" t="s">
        <v>587</v>
      </c>
      <c r="C5" t="s">
        <v>141</v>
      </c>
      <c r="D5" t="s">
        <v>588</v>
      </c>
      <c r="E5">
        <v>78462016</v>
      </c>
      <c r="F5">
        <v>179</v>
      </c>
      <c r="G5">
        <v>3.6721499999999997E-2</v>
      </c>
      <c r="H5">
        <v>-0.50268913999999998</v>
      </c>
      <c r="I5" t="s">
        <v>589</v>
      </c>
      <c r="J5" t="s">
        <v>31</v>
      </c>
      <c r="K5" t="s">
        <v>10</v>
      </c>
      <c r="L5" t="s">
        <v>590</v>
      </c>
      <c r="M5" t="s">
        <v>591</v>
      </c>
      <c r="N5" t="s">
        <v>23</v>
      </c>
      <c r="O5" t="s">
        <v>140</v>
      </c>
      <c r="P5" t="s">
        <v>31</v>
      </c>
      <c r="Q5">
        <v>0.5</v>
      </c>
      <c r="R5">
        <v>0.35310000000000002</v>
      </c>
      <c r="S5">
        <v>0.5</v>
      </c>
      <c r="T5">
        <f>1-Table24[[#This Row],[MAF_U]]</f>
        <v>0.64690000000000003</v>
      </c>
    </row>
    <row r="6" spans="1:22" x14ac:dyDescent="0.2">
      <c r="A6">
        <v>5</v>
      </c>
      <c r="B6" t="s">
        <v>592</v>
      </c>
      <c r="C6" t="s">
        <v>141</v>
      </c>
      <c r="D6" t="s">
        <v>593</v>
      </c>
      <c r="E6">
        <v>78462510</v>
      </c>
      <c r="F6">
        <v>176</v>
      </c>
      <c r="G6">
        <v>3.6438100000000001E-2</v>
      </c>
      <c r="H6">
        <v>-0.50445088999999999</v>
      </c>
      <c r="I6" t="s">
        <v>594</v>
      </c>
      <c r="J6" t="s">
        <v>30</v>
      </c>
      <c r="K6" t="s">
        <v>10</v>
      </c>
      <c r="L6" t="s">
        <v>595</v>
      </c>
      <c r="M6" t="s">
        <v>596</v>
      </c>
      <c r="N6" t="s">
        <v>27</v>
      </c>
      <c r="O6" t="s">
        <v>140</v>
      </c>
      <c r="P6" t="s">
        <v>30</v>
      </c>
      <c r="Q6">
        <v>0.5</v>
      </c>
      <c r="R6">
        <v>0.35349999999999998</v>
      </c>
      <c r="S6">
        <v>0.5</v>
      </c>
      <c r="T6">
        <f>1-Table24[[#This Row],[MAF_U]]</f>
        <v>0.64650000000000007</v>
      </c>
    </row>
    <row r="7" spans="1:22" x14ac:dyDescent="0.2">
      <c r="A7">
        <v>9</v>
      </c>
      <c r="B7" t="s">
        <v>597</v>
      </c>
      <c r="C7" t="s">
        <v>147</v>
      </c>
      <c r="D7" t="s">
        <v>598</v>
      </c>
      <c r="E7">
        <v>1483262</v>
      </c>
      <c r="F7">
        <v>174</v>
      </c>
      <c r="G7">
        <v>0.13719400000000001</v>
      </c>
      <c r="H7">
        <v>0.12189823</v>
      </c>
      <c r="I7" t="s">
        <v>599</v>
      </c>
      <c r="J7" t="s">
        <v>32</v>
      </c>
      <c r="K7" t="s">
        <v>10</v>
      </c>
      <c r="L7" t="s">
        <v>600</v>
      </c>
      <c r="M7" t="s">
        <v>601</v>
      </c>
      <c r="N7" t="s">
        <v>25</v>
      </c>
      <c r="O7" t="s">
        <v>146</v>
      </c>
      <c r="P7" t="s">
        <v>30</v>
      </c>
      <c r="Q7">
        <v>5.2630000000000003E-2</v>
      </c>
      <c r="R7">
        <v>0.3226</v>
      </c>
      <c r="S7">
        <v>0.94737000000000005</v>
      </c>
      <c r="T7">
        <f>1-Table24[[#This Row],[MAF_U]]</f>
        <v>0.6774</v>
      </c>
    </row>
    <row r="8" spans="1:22" x14ac:dyDescent="0.2">
      <c r="A8">
        <v>9</v>
      </c>
      <c r="B8" t="s">
        <v>420</v>
      </c>
      <c r="C8" t="s">
        <v>35</v>
      </c>
      <c r="D8" t="s">
        <v>36</v>
      </c>
      <c r="E8">
        <v>41486232</v>
      </c>
      <c r="F8">
        <v>179</v>
      </c>
      <c r="G8">
        <v>0.13094500000000001</v>
      </c>
      <c r="H8">
        <v>8.3051319999999998E-2</v>
      </c>
      <c r="I8" t="s">
        <v>421</v>
      </c>
      <c r="J8" t="s">
        <v>29</v>
      </c>
      <c r="K8" t="s">
        <v>10</v>
      </c>
      <c r="L8" t="s">
        <v>425</v>
      </c>
      <c r="M8" t="s">
        <v>37</v>
      </c>
      <c r="N8" t="s">
        <v>426</v>
      </c>
      <c r="O8" t="s">
        <v>34</v>
      </c>
      <c r="P8" t="s">
        <v>29</v>
      </c>
      <c r="Q8">
        <v>0.1053</v>
      </c>
      <c r="R8">
        <v>1.562E-2</v>
      </c>
      <c r="S8">
        <v>0.1053</v>
      </c>
      <c r="T8">
        <f>1-Table24[[#This Row],[MAF_U]]</f>
        <v>0.98438000000000003</v>
      </c>
    </row>
    <row r="9" spans="1:22" x14ac:dyDescent="0.2">
      <c r="A9">
        <v>14</v>
      </c>
      <c r="B9" t="s">
        <v>602</v>
      </c>
      <c r="C9" t="s">
        <v>17</v>
      </c>
      <c r="D9" t="s">
        <v>18</v>
      </c>
      <c r="E9">
        <v>17635749</v>
      </c>
      <c r="F9">
        <v>173</v>
      </c>
      <c r="G9">
        <v>0.84786300000000003</v>
      </c>
      <c r="H9">
        <v>4.5397725700000002</v>
      </c>
      <c r="I9" t="s">
        <v>603</v>
      </c>
      <c r="J9" t="s">
        <v>31</v>
      </c>
      <c r="K9" t="s">
        <v>10</v>
      </c>
      <c r="L9" t="s">
        <v>604</v>
      </c>
      <c r="M9" t="s">
        <v>19</v>
      </c>
      <c r="N9" t="s">
        <v>20</v>
      </c>
      <c r="O9" t="s">
        <v>16</v>
      </c>
      <c r="P9" t="s">
        <v>31</v>
      </c>
      <c r="Q9">
        <v>0.84209999999999996</v>
      </c>
      <c r="R9">
        <v>4.87E-2</v>
      </c>
      <c r="S9">
        <v>0.84209999999999996</v>
      </c>
      <c r="T9">
        <f>1-Table24[[#This Row],[MAF_U]]</f>
        <v>0.95130000000000003</v>
      </c>
    </row>
    <row r="10" spans="1:22" x14ac:dyDescent="0.2">
      <c r="A10">
        <v>14</v>
      </c>
      <c r="B10" t="s">
        <v>605</v>
      </c>
      <c r="C10" t="s">
        <v>17</v>
      </c>
      <c r="D10" t="s">
        <v>606</v>
      </c>
      <c r="E10">
        <v>17665479</v>
      </c>
      <c r="F10">
        <v>177</v>
      </c>
      <c r="G10">
        <v>0.36588999999999999</v>
      </c>
      <c r="H10">
        <v>1.54358708</v>
      </c>
      <c r="I10" t="s">
        <v>607</v>
      </c>
      <c r="J10" t="s">
        <v>29</v>
      </c>
      <c r="K10" t="s">
        <v>10</v>
      </c>
      <c r="L10" t="s">
        <v>608</v>
      </c>
      <c r="M10" t="s">
        <v>609</v>
      </c>
      <c r="N10" t="s">
        <v>459</v>
      </c>
      <c r="O10" t="s">
        <v>16</v>
      </c>
      <c r="P10" t="s">
        <v>31</v>
      </c>
      <c r="Q10">
        <v>0.84209999999999996</v>
      </c>
      <c r="R10">
        <v>0.33539999999999998</v>
      </c>
      <c r="S10">
        <v>0.15790000000000001</v>
      </c>
      <c r="T10">
        <f>1-Table24[[#This Row],[MAF_U]]</f>
        <v>0.66460000000000008</v>
      </c>
    </row>
    <row r="11" spans="1:22" x14ac:dyDescent="0.2">
      <c r="A11">
        <v>16</v>
      </c>
      <c r="B11" t="s">
        <v>610</v>
      </c>
      <c r="C11" t="s">
        <v>120</v>
      </c>
      <c r="D11" t="s">
        <v>611</v>
      </c>
      <c r="E11">
        <v>16043173</v>
      </c>
      <c r="F11">
        <v>176</v>
      </c>
      <c r="G11">
        <v>-2.0425800000000001E-2</v>
      </c>
      <c r="H11">
        <v>-0.85794537000000004</v>
      </c>
      <c r="I11" t="s">
        <v>612</v>
      </c>
      <c r="J11" t="s">
        <v>30</v>
      </c>
      <c r="K11" t="s">
        <v>10</v>
      </c>
      <c r="L11" t="s">
        <v>613</v>
      </c>
      <c r="M11" t="s">
        <v>614</v>
      </c>
      <c r="N11" t="s">
        <v>615</v>
      </c>
      <c r="O11" t="s">
        <v>119</v>
      </c>
      <c r="P11" t="s">
        <v>30</v>
      </c>
      <c r="Q11">
        <v>2.632E-2</v>
      </c>
      <c r="R11">
        <v>4.1399999999999999E-2</v>
      </c>
      <c r="S11">
        <v>2.632E-2</v>
      </c>
      <c r="T11">
        <f>1-Table24[[#This Row],[MAF_U]]</f>
        <v>0.95860000000000001</v>
      </c>
    </row>
    <row r="12" spans="1:22" x14ac:dyDescent="0.2">
      <c r="A12">
        <v>19</v>
      </c>
      <c r="B12" t="s">
        <v>616</v>
      </c>
      <c r="C12" t="s">
        <v>122</v>
      </c>
      <c r="D12" t="s">
        <v>617</v>
      </c>
      <c r="E12">
        <v>15199183</v>
      </c>
      <c r="F12">
        <v>179</v>
      </c>
      <c r="G12">
        <v>4.5330099999999998E-2</v>
      </c>
      <c r="H12">
        <v>-0.44917377000000003</v>
      </c>
      <c r="I12" t="s">
        <v>618</v>
      </c>
      <c r="J12" t="s">
        <v>31</v>
      </c>
      <c r="K12" t="s">
        <v>10</v>
      </c>
      <c r="L12" t="s">
        <v>450</v>
      </c>
      <c r="M12" t="s">
        <v>33</v>
      </c>
      <c r="N12" t="s">
        <v>26</v>
      </c>
      <c r="O12" t="s">
        <v>121</v>
      </c>
      <c r="P12" t="s">
        <v>31</v>
      </c>
      <c r="Q12">
        <v>0.60529999999999995</v>
      </c>
      <c r="R12">
        <v>0.4219</v>
      </c>
      <c r="S12">
        <v>0.60529999999999995</v>
      </c>
      <c r="T12">
        <f>1-Table24[[#This Row],[MAF_U]]</f>
        <v>0.57810000000000006</v>
      </c>
      <c r="V12">
        <f>COUNTA(Table24[r_MAF_A])</f>
        <v>10</v>
      </c>
    </row>
    <row r="13" spans="1:22" x14ac:dyDescent="0.2">
      <c r="A13">
        <f>COUNTA(Table24[CHR])</f>
        <v>10</v>
      </c>
    </row>
    <row r="14" spans="1:22" x14ac:dyDescent="0.2">
      <c r="A14" s="56" t="s">
        <v>455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</row>
    <row r="15" spans="1:22" x14ac:dyDescent="0.2">
      <c r="A15" t="s">
        <v>88</v>
      </c>
      <c r="B15" t="s">
        <v>414</v>
      </c>
      <c r="C15" t="s">
        <v>2</v>
      </c>
      <c r="D15" t="s">
        <v>3</v>
      </c>
      <c r="E15" t="s">
        <v>89</v>
      </c>
      <c r="F15" t="s">
        <v>415</v>
      </c>
      <c r="G15" t="s">
        <v>4</v>
      </c>
      <c r="H15" t="s">
        <v>5</v>
      </c>
      <c r="I15" t="s">
        <v>416</v>
      </c>
      <c r="J15" t="s">
        <v>417</v>
      </c>
      <c r="K15" t="s">
        <v>0</v>
      </c>
      <c r="L15" t="s">
        <v>422</v>
      </c>
      <c r="M15" t="s">
        <v>8</v>
      </c>
      <c r="N15" t="s">
        <v>9</v>
      </c>
      <c r="O15" t="s">
        <v>1</v>
      </c>
      <c r="P15" t="s">
        <v>47</v>
      </c>
      <c r="Q15" t="s">
        <v>6</v>
      </c>
      <c r="R15" t="s">
        <v>7</v>
      </c>
      <c r="S15" t="s">
        <v>427</v>
      </c>
    </row>
    <row r="16" spans="1:22" x14ac:dyDescent="0.2">
      <c r="A16">
        <v>5</v>
      </c>
      <c r="B16" t="s">
        <v>619</v>
      </c>
      <c r="C16" t="s">
        <v>135</v>
      </c>
      <c r="D16" t="s">
        <v>620</v>
      </c>
      <c r="E16">
        <v>24226831</v>
      </c>
      <c r="F16">
        <v>171</v>
      </c>
      <c r="G16">
        <v>-2.3211099999999998E-2</v>
      </c>
      <c r="H16">
        <v>-0.87526018999999999</v>
      </c>
      <c r="I16" t="s">
        <v>621</v>
      </c>
      <c r="J16" t="s">
        <v>32</v>
      </c>
      <c r="K16" t="s">
        <v>10</v>
      </c>
      <c r="L16" t="s">
        <v>501</v>
      </c>
      <c r="M16" t="s">
        <v>538</v>
      </c>
      <c r="N16" t="s">
        <v>622</v>
      </c>
      <c r="O16" t="s">
        <v>134</v>
      </c>
      <c r="P16" t="s">
        <v>30</v>
      </c>
      <c r="Q16">
        <v>5.2630000000000003E-2</v>
      </c>
      <c r="R16">
        <v>6.9080000000000003E-2</v>
      </c>
      <c r="S16">
        <v>0.94737000000000005</v>
      </c>
      <c r="U16">
        <f>1-Table25[[#This Row],[MAF_U]]</f>
        <v>0.93091999999999997</v>
      </c>
    </row>
    <row r="17" spans="1:21" x14ac:dyDescent="0.2">
      <c r="A17">
        <v>5</v>
      </c>
      <c r="B17" t="s">
        <v>623</v>
      </c>
      <c r="C17" t="s">
        <v>135</v>
      </c>
      <c r="D17" t="s">
        <v>624</v>
      </c>
      <c r="E17">
        <v>24251038</v>
      </c>
      <c r="F17">
        <v>175</v>
      </c>
      <c r="G17">
        <v>0.43013899999999999</v>
      </c>
      <c r="H17">
        <v>1.94299103</v>
      </c>
      <c r="I17" t="s">
        <v>625</v>
      </c>
      <c r="J17" t="s">
        <v>30</v>
      </c>
      <c r="K17" t="s">
        <v>10</v>
      </c>
      <c r="L17" t="s">
        <v>626</v>
      </c>
      <c r="M17" t="s">
        <v>627</v>
      </c>
      <c r="N17" t="s">
        <v>628</v>
      </c>
      <c r="O17" t="s">
        <v>134</v>
      </c>
      <c r="P17" t="s">
        <v>29</v>
      </c>
      <c r="Q17">
        <v>0.89470000000000005</v>
      </c>
      <c r="R17">
        <v>0.32690000000000002</v>
      </c>
      <c r="S17">
        <v>0.1053</v>
      </c>
      <c r="U17">
        <f>1-Table25[[#This Row],[MAF_U]]</f>
        <v>0.67310000000000003</v>
      </c>
    </row>
    <row r="18" spans="1:21" x14ac:dyDescent="0.2">
      <c r="A18">
        <v>5</v>
      </c>
      <c r="B18" t="s">
        <v>629</v>
      </c>
      <c r="C18" t="s">
        <v>141</v>
      </c>
      <c r="D18" t="s">
        <v>630</v>
      </c>
      <c r="E18">
        <v>78455859</v>
      </c>
      <c r="F18">
        <v>176</v>
      </c>
      <c r="G18">
        <v>4.3137399999999999E-2</v>
      </c>
      <c r="H18">
        <v>-0.46280469000000002</v>
      </c>
      <c r="I18" t="s">
        <v>631</v>
      </c>
      <c r="J18" t="s">
        <v>31</v>
      </c>
      <c r="K18" t="s">
        <v>10</v>
      </c>
      <c r="L18" t="s">
        <v>504</v>
      </c>
      <c r="M18" t="s">
        <v>21</v>
      </c>
      <c r="N18" t="s">
        <v>632</v>
      </c>
      <c r="O18" t="s">
        <v>140</v>
      </c>
      <c r="P18" t="s">
        <v>31</v>
      </c>
      <c r="Q18">
        <v>0.5</v>
      </c>
      <c r="R18">
        <v>0.34389999999999998</v>
      </c>
      <c r="S18">
        <v>0.5</v>
      </c>
      <c r="U18">
        <f>1-Table25[[#This Row],[MAF_U]]</f>
        <v>0.65610000000000002</v>
      </c>
    </row>
    <row r="19" spans="1:21" x14ac:dyDescent="0.2">
      <c r="A19">
        <v>5</v>
      </c>
      <c r="B19" t="s">
        <v>577</v>
      </c>
      <c r="C19" t="s">
        <v>141</v>
      </c>
      <c r="D19" t="s">
        <v>578</v>
      </c>
      <c r="E19">
        <v>78456158</v>
      </c>
      <c r="F19">
        <v>172</v>
      </c>
      <c r="G19">
        <v>4.1487499999999997E-2</v>
      </c>
      <c r="H19">
        <v>-0.47306129000000002</v>
      </c>
      <c r="I19" t="s">
        <v>579</v>
      </c>
      <c r="J19" t="s">
        <v>29</v>
      </c>
      <c r="K19" t="s">
        <v>10</v>
      </c>
      <c r="L19" t="s">
        <v>580</v>
      </c>
      <c r="M19" t="s">
        <v>581</v>
      </c>
      <c r="N19" t="s">
        <v>26</v>
      </c>
      <c r="O19" t="s">
        <v>140</v>
      </c>
      <c r="P19" t="s">
        <v>29</v>
      </c>
      <c r="Q19">
        <v>0.5</v>
      </c>
      <c r="R19">
        <v>0.34639999999999999</v>
      </c>
      <c r="S19">
        <v>0.5</v>
      </c>
      <c r="U19">
        <f>1-Table25[[#This Row],[MAF_U]]</f>
        <v>0.65359999999999996</v>
      </c>
    </row>
    <row r="20" spans="1:21" x14ac:dyDescent="0.2">
      <c r="A20">
        <v>5</v>
      </c>
      <c r="B20" t="s">
        <v>633</v>
      </c>
      <c r="C20" t="s">
        <v>141</v>
      </c>
      <c r="D20" t="s">
        <v>634</v>
      </c>
      <c r="E20">
        <v>78456312</v>
      </c>
      <c r="F20">
        <v>178</v>
      </c>
      <c r="G20">
        <v>8.3737800000000008E-3</v>
      </c>
      <c r="H20">
        <v>-0.67891276</v>
      </c>
      <c r="I20" t="s">
        <v>635</v>
      </c>
      <c r="J20" t="s">
        <v>31</v>
      </c>
      <c r="K20" t="s">
        <v>10</v>
      </c>
      <c r="L20" t="s">
        <v>450</v>
      </c>
      <c r="M20" t="s">
        <v>33</v>
      </c>
      <c r="N20" t="s">
        <v>636</v>
      </c>
      <c r="O20" t="s">
        <v>140</v>
      </c>
      <c r="P20" t="s">
        <v>31</v>
      </c>
      <c r="Q20">
        <v>0.3947</v>
      </c>
      <c r="R20">
        <v>0.49690000000000001</v>
      </c>
      <c r="S20">
        <v>0.3947</v>
      </c>
      <c r="U20">
        <f>1-Table25[[#This Row],[MAF_U]]</f>
        <v>0.50309999999999999</v>
      </c>
    </row>
    <row r="21" spans="1:21" x14ac:dyDescent="0.2">
      <c r="A21">
        <v>5</v>
      </c>
      <c r="B21" t="s">
        <v>637</v>
      </c>
      <c r="C21" t="s">
        <v>141</v>
      </c>
      <c r="D21" t="s">
        <v>638</v>
      </c>
      <c r="E21">
        <v>78456383</v>
      </c>
      <c r="F21">
        <v>174</v>
      </c>
      <c r="G21">
        <v>1.6803200000000001E-2</v>
      </c>
      <c r="H21">
        <v>-0.62651126000000001</v>
      </c>
      <c r="I21" t="s">
        <v>639</v>
      </c>
      <c r="J21" t="s">
        <v>29</v>
      </c>
      <c r="K21" t="s">
        <v>10</v>
      </c>
      <c r="L21" t="s">
        <v>640</v>
      </c>
      <c r="M21" t="s">
        <v>641</v>
      </c>
      <c r="N21" t="s">
        <v>14</v>
      </c>
      <c r="O21" t="s">
        <v>140</v>
      </c>
      <c r="P21" t="s">
        <v>29</v>
      </c>
      <c r="Q21">
        <v>0.5</v>
      </c>
      <c r="R21">
        <v>0.3871</v>
      </c>
      <c r="S21">
        <v>0.5</v>
      </c>
      <c r="U21">
        <f>1-Table25[[#This Row],[MAF_U]]</f>
        <v>0.6129</v>
      </c>
    </row>
    <row r="22" spans="1:21" x14ac:dyDescent="0.2">
      <c r="A22">
        <v>5</v>
      </c>
      <c r="B22" t="s">
        <v>642</v>
      </c>
      <c r="C22" t="s">
        <v>141</v>
      </c>
      <c r="D22" t="s">
        <v>643</v>
      </c>
      <c r="E22">
        <v>78456495</v>
      </c>
      <c r="F22">
        <v>175</v>
      </c>
      <c r="G22">
        <v>4.00089E-2</v>
      </c>
      <c r="H22">
        <v>-0.48225300999999998</v>
      </c>
      <c r="I22" t="s">
        <v>644</v>
      </c>
      <c r="J22" t="s">
        <v>32</v>
      </c>
      <c r="K22" t="s">
        <v>10</v>
      </c>
      <c r="L22" t="s">
        <v>645</v>
      </c>
      <c r="M22" t="s">
        <v>646</v>
      </c>
      <c r="N22" t="s">
        <v>647</v>
      </c>
      <c r="O22" t="s">
        <v>140</v>
      </c>
      <c r="P22" t="s">
        <v>32</v>
      </c>
      <c r="Q22">
        <v>0.5</v>
      </c>
      <c r="R22">
        <v>0.34939999999999999</v>
      </c>
      <c r="S22">
        <v>0.5</v>
      </c>
      <c r="U22">
        <f>1-Table25[[#This Row],[MAF_U]]</f>
        <v>0.65060000000000007</v>
      </c>
    </row>
    <row r="23" spans="1:21" x14ac:dyDescent="0.2">
      <c r="A23">
        <v>5</v>
      </c>
      <c r="B23" t="s">
        <v>582</v>
      </c>
      <c r="C23" t="s">
        <v>141</v>
      </c>
      <c r="D23" t="s">
        <v>583</v>
      </c>
      <c r="E23">
        <v>78460955</v>
      </c>
      <c r="F23">
        <v>179</v>
      </c>
      <c r="G23">
        <v>5.29291E-2</v>
      </c>
      <c r="H23">
        <v>-0.40193457999999999</v>
      </c>
      <c r="I23" t="s">
        <v>584</v>
      </c>
      <c r="J23" t="s">
        <v>32</v>
      </c>
      <c r="K23" t="s">
        <v>10</v>
      </c>
      <c r="L23" t="s">
        <v>585</v>
      </c>
      <c r="M23" t="s">
        <v>586</v>
      </c>
      <c r="N23" t="s">
        <v>25</v>
      </c>
      <c r="O23" t="s">
        <v>140</v>
      </c>
      <c r="P23" t="s">
        <v>32</v>
      </c>
      <c r="Q23">
        <v>0.5</v>
      </c>
      <c r="R23">
        <v>0.33119999999999999</v>
      </c>
      <c r="S23">
        <v>0.5</v>
      </c>
      <c r="U23">
        <f>1-Table25[[#This Row],[MAF_U]]</f>
        <v>0.66880000000000006</v>
      </c>
    </row>
    <row r="24" spans="1:21" x14ac:dyDescent="0.2">
      <c r="A24">
        <v>5</v>
      </c>
      <c r="B24" t="s">
        <v>648</v>
      </c>
      <c r="C24" t="s">
        <v>141</v>
      </c>
      <c r="D24" t="s">
        <v>649</v>
      </c>
      <c r="E24">
        <v>78461559</v>
      </c>
      <c r="F24">
        <v>178</v>
      </c>
      <c r="G24">
        <v>4.3943200000000002E-2</v>
      </c>
      <c r="H24">
        <v>-0.45779543</v>
      </c>
      <c r="I24" t="s">
        <v>650</v>
      </c>
      <c r="J24" t="s">
        <v>30</v>
      </c>
      <c r="K24" t="s">
        <v>10</v>
      </c>
      <c r="L24" t="s">
        <v>608</v>
      </c>
      <c r="M24" t="s">
        <v>609</v>
      </c>
      <c r="N24" t="s">
        <v>651</v>
      </c>
      <c r="O24" t="s">
        <v>140</v>
      </c>
      <c r="P24" t="s">
        <v>30</v>
      </c>
      <c r="Q24">
        <v>0.5</v>
      </c>
      <c r="R24">
        <v>0.34279999999999999</v>
      </c>
      <c r="S24">
        <v>0.5</v>
      </c>
      <c r="U24">
        <f>1-Table25[[#This Row],[MAF_U]]</f>
        <v>0.65720000000000001</v>
      </c>
    </row>
    <row r="25" spans="1:21" x14ac:dyDescent="0.2">
      <c r="A25">
        <v>5</v>
      </c>
      <c r="B25" t="s">
        <v>587</v>
      </c>
      <c r="C25" t="s">
        <v>141</v>
      </c>
      <c r="D25" t="s">
        <v>588</v>
      </c>
      <c r="E25">
        <v>78462016</v>
      </c>
      <c r="F25">
        <v>179</v>
      </c>
      <c r="G25">
        <v>3.6721499999999997E-2</v>
      </c>
      <c r="H25">
        <v>-0.50268913999999998</v>
      </c>
      <c r="I25" t="s">
        <v>589</v>
      </c>
      <c r="J25" t="s">
        <v>31</v>
      </c>
      <c r="K25" t="s">
        <v>10</v>
      </c>
      <c r="L25" t="s">
        <v>590</v>
      </c>
      <c r="M25" t="s">
        <v>591</v>
      </c>
      <c r="N25" t="s">
        <v>23</v>
      </c>
      <c r="O25" t="s">
        <v>140</v>
      </c>
      <c r="P25" t="s">
        <v>31</v>
      </c>
      <c r="Q25">
        <v>0.5</v>
      </c>
      <c r="R25">
        <v>0.35310000000000002</v>
      </c>
      <c r="S25">
        <v>0.5</v>
      </c>
      <c r="U25">
        <f>1-Table25[[#This Row],[MAF_U]]</f>
        <v>0.64690000000000003</v>
      </c>
    </row>
    <row r="26" spans="1:21" x14ac:dyDescent="0.2">
      <c r="A26">
        <v>5</v>
      </c>
      <c r="B26" t="s">
        <v>652</v>
      </c>
      <c r="C26" t="s">
        <v>141</v>
      </c>
      <c r="D26" t="s">
        <v>653</v>
      </c>
      <c r="E26">
        <v>78462465</v>
      </c>
      <c r="F26">
        <v>178</v>
      </c>
      <c r="G26">
        <v>4.29135E-2</v>
      </c>
      <c r="H26">
        <v>-0.46419655999999998</v>
      </c>
      <c r="I26" t="s">
        <v>654</v>
      </c>
      <c r="J26" t="s">
        <v>30</v>
      </c>
      <c r="K26" t="s">
        <v>10</v>
      </c>
      <c r="L26" t="s">
        <v>608</v>
      </c>
      <c r="M26" t="s">
        <v>655</v>
      </c>
      <c r="N26" t="s">
        <v>632</v>
      </c>
      <c r="O26" t="s">
        <v>140</v>
      </c>
      <c r="P26" t="s">
        <v>30</v>
      </c>
      <c r="Q26">
        <v>0.5</v>
      </c>
      <c r="R26">
        <v>0.34589999999999999</v>
      </c>
      <c r="S26">
        <v>0.5</v>
      </c>
      <c r="U26">
        <f>1-Table25[[#This Row],[MAF_U]]</f>
        <v>0.65410000000000001</v>
      </c>
    </row>
    <row r="27" spans="1:21" x14ac:dyDescent="0.2">
      <c r="A27">
        <v>5</v>
      </c>
      <c r="B27" t="s">
        <v>592</v>
      </c>
      <c r="C27" t="s">
        <v>141</v>
      </c>
      <c r="D27" t="s">
        <v>593</v>
      </c>
      <c r="E27">
        <v>78462510</v>
      </c>
      <c r="F27">
        <v>176</v>
      </c>
      <c r="G27">
        <v>3.6438100000000001E-2</v>
      </c>
      <c r="H27">
        <v>-0.50445088999999999</v>
      </c>
      <c r="I27" t="s">
        <v>594</v>
      </c>
      <c r="J27" t="s">
        <v>30</v>
      </c>
      <c r="K27" t="s">
        <v>10</v>
      </c>
      <c r="L27" t="s">
        <v>595</v>
      </c>
      <c r="M27" t="s">
        <v>596</v>
      </c>
      <c r="N27" t="s">
        <v>27</v>
      </c>
      <c r="O27" t="s">
        <v>140</v>
      </c>
      <c r="P27" t="s">
        <v>30</v>
      </c>
      <c r="Q27">
        <v>0.5</v>
      </c>
      <c r="R27">
        <v>0.35349999999999998</v>
      </c>
      <c r="S27">
        <v>0.5</v>
      </c>
      <c r="U27">
        <f>1-Table25[[#This Row],[MAF_U]]</f>
        <v>0.64650000000000007</v>
      </c>
    </row>
    <row r="28" spans="1:21" x14ac:dyDescent="0.2">
      <c r="A28">
        <v>5</v>
      </c>
      <c r="B28" t="s">
        <v>656</v>
      </c>
      <c r="C28" t="s">
        <v>141</v>
      </c>
      <c r="D28" t="s">
        <v>657</v>
      </c>
      <c r="E28">
        <v>78463175</v>
      </c>
      <c r="F28">
        <v>176</v>
      </c>
      <c r="G28">
        <v>3.8160100000000002E-2</v>
      </c>
      <c r="H28">
        <v>-0.49374607999999998</v>
      </c>
      <c r="I28" t="s">
        <v>658</v>
      </c>
      <c r="J28" t="s">
        <v>31</v>
      </c>
      <c r="K28" t="s">
        <v>10</v>
      </c>
      <c r="L28" t="s">
        <v>659</v>
      </c>
      <c r="M28" t="s">
        <v>660</v>
      </c>
      <c r="N28" t="s">
        <v>661</v>
      </c>
      <c r="O28" t="s">
        <v>140</v>
      </c>
      <c r="P28" t="s">
        <v>31</v>
      </c>
      <c r="Q28">
        <v>0.5</v>
      </c>
      <c r="R28">
        <v>0.35349999999999998</v>
      </c>
      <c r="S28">
        <v>0.5</v>
      </c>
      <c r="U28">
        <f>1-Table25[[#This Row],[MAF_U]]</f>
        <v>0.64650000000000007</v>
      </c>
    </row>
    <row r="29" spans="1:21" x14ac:dyDescent="0.2">
      <c r="A29">
        <v>9</v>
      </c>
      <c r="B29" t="s">
        <v>662</v>
      </c>
      <c r="C29" t="s">
        <v>147</v>
      </c>
      <c r="D29" t="s">
        <v>663</v>
      </c>
      <c r="E29">
        <v>1447748</v>
      </c>
      <c r="F29">
        <v>174</v>
      </c>
      <c r="G29">
        <v>2.4854999999999999E-3</v>
      </c>
      <c r="H29">
        <v>-0.71551724999999999</v>
      </c>
      <c r="I29" t="s">
        <v>664</v>
      </c>
      <c r="J29" t="s">
        <v>32</v>
      </c>
      <c r="K29" t="s">
        <v>10</v>
      </c>
      <c r="L29" t="s">
        <v>424</v>
      </c>
      <c r="M29" t="s">
        <v>665</v>
      </c>
      <c r="N29" t="s">
        <v>666</v>
      </c>
      <c r="O29" t="s">
        <v>146</v>
      </c>
      <c r="P29" t="s">
        <v>32</v>
      </c>
      <c r="Q29">
        <v>0.1053</v>
      </c>
      <c r="R29">
        <v>0.18709999999999999</v>
      </c>
      <c r="S29">
        <v>0.1053</v>
      </c>
      <c r="U29">
        <f>1-Table25[[#This Row],[MAF_U]]</f>
        <v>0.81289999999999996</v>
      </c>
    </row>
    <row r="30" spans="1:21" x14ac:dyDescent="0.2">
      <c r="A30">
        <v>9</v>
      </c>
      <c r="B30" t="s">
        <v>667</v>
      </c>
      <c r="C30" t="s">
        <v>147</v>
      </c>
      <c r="D30" t="s">
        <v>668</v>
      </c>
      <c r="E30">
        <v>1454911</v>
      </c>
      <c r="F30">
        <v>176</v>
      </c>
      <c r="G30">
        <v>9.0440099999999995E-2</v>
      </c>
      <c r="H30">
        <v>-0.16874742000000001</v>
      </c>
      <c r="I30" t="s">
        <v>669</v>
      </c>
      <c r="J30" t="s">
        <v>29</v>
      </c>
      <c r="K30" t="s">
        <v>10</v>
      </c>
      <c r="L30" t="s">
        <v>670</v>
      </c>
      <c r="M30" t="s">
        <v>671</v>
      </c>
      <c r="N30" t="s">
        <v>576</v>
      </c>
      <c r="O30" t="s">
        <v>146</v>
      </c>
      <c r="P30" t="s">
        <v>31</v>
      </c>
      <c r="Q30">
        <v>0.15790000000000001</v>
      </c>
      <c r="R30">
        <v>0.39489999999999997</v>
      </c>
      <c r="S30">
        <v>0.84209999999999996</v>
      </c>
      <c r="U30">
        <f>1-Table25[[#This Row],[MAF_U]]</f>
        <v>0.60509999999999997</v>
      </c>
    </row>
    <row r="31" spans="1:21" x14ac:dyDescent="0.2">
      <c r="A31">
        <v>9</v>
      </c>
      <c r="B31" t="s">
        <v>672</v>
      </c>
      <c r="C31" t="s">
        <v>147</v>
      </c>
      <c r="D31" t="s">
        <v>673</v>
      </c>
      <c r="E31">
        <v>1481960</v>
      </c>
      <c r="F31">
        <v>175</v>
      </c>
      <c r="G31">
        <v>0.122056</v>
      </c>
      <c r="H31">
        <v>2.7792839999999999E-2</v>
      </c>
      <c r="I31" t="s">
        <v>674</v>
      </c>
      <c r="J31" t="s">
        <v>29</v>
      </c>
      <c r="K31" t="s">
        <v>10</v>
      </c>
      <c r="L31" t="s">
        <v>425</v>
      </c>
      <c r="M31" t="s">
        <v>37</v>
      </c>
      <c r="N31" t="s">
        <v>675</v>
      </c>
      <c r="O31" t="s">
        <v>146</v>
      </c>
      <c r="P31" t="s">
        <v>31</v>
      </c>
      <c r="Q31">
        <v>5.2630000000000003E-2</v>
      </c>
      <c r="R31">
        <v>0.30449999999999999</v>
      </c>
      <c r="S31">
        <v>0.94737000000000005</v>
      </c>
      <c r="U31">
        <f>1-Table25[[#This Row],[MAF_U]]</f>
        <v>0.69550000000000001</v>
      </c>
    </row>
    <row r="32" spans="1:21" x14ac:dyDescent="0.2">
      <c r="A32">
        <v>9</v>
      </c>
      <c r="B32" t="s">
        <v>676</v>
      </c>
      <c r="C32" t="s">
        <v>147</v>
      </c>
      <c r="D32" t="s">
        <v>677</v>
      </c>
      <c r="E32">
        <v>1482311</v>
      </c>
      <c r="F32">
        <v>174</v>
      </c>
      <c r="G32">
        <v>0.13351499999999999</v>
      </c>
      <c r="H32">
        <v>9.902772E-2</v>
      </c>
      <c r="I32" t="s">
        <v>678</v>
      </c>
      <c r="J32" t="s">
        <v>29</v>
      </c>
      <c r="K32" t="s">
        <v>10</v>
      </c>
      <c r="L32" t="s">
        <v>486</v>
      </c>
      <c r="M32" t="s">
        <v>68</v>
      </c>
      <c r="N32" t="s">
        <v>14</v>
      </c>
      <c r="O32" t="s">
        <v>146</v>
      </c>
      <c r="P32" t="s">
        <v>30</v>
      </c>
      <c r="Q32">
        <v>5.2630000000000003E-2</v>
      </c>
      <c r="R32">
        <v>0.31940000000000002</v>
      </c>
      <c r="S32">
        <v>0.94737000000000005</v>
      </c>
      <c r="U32">
        <f>1-Table25[[#This Row],[MAF_U]]</f>
        <v>0.68059999999999998</v>
      </c>
    </row>
    <row r="33" spans="1:21" x14ac:dyDescent="0.2">
      <c r="A33">
        <v>9</v>
      </c>
      <c r="B33" t="s">
        <v>597</v>
      </c>
      <c r="C33" t="s">
        <v>147</v>
      </c>
      <c r="D33" t="s">
        <v>598</v>
      </c>
      <c r="E33">
        <v>1483262</v>
      </c>
      <c r="F33">
        <v>174</v>
      </c>
      <c r="G33">
        <v>0.13719400000000001</v>
      </c>
      <c r="H33">
        <v>0.12189823</v>
      </c>
      <c r="I33" t="s">
        <v>599</v>
      </c>
      <c r="J33" t="s">
        <v>32</v>
      </c>
      <c r="K33" t="s">
        <v>10</v>
      </c>
      <c r="L33" t="s">
        <v>600</v>
      </c>
      <c r="M33" t="s">
        <v>601</v>
      </c>
      <c r="N33" t="s">
        <v>25</v>
      </c>
      <c r="O33" t="s">
        <v>146</v>
      </c>
      <c r="P33" t="s">
        <v>30</v>
      </c>
      <c r="Q33">
        <v>5.2630000000000003E-2</v>
      </c>
      <c r="R33">
        <v>0.3226</v>
      </c>
      <c r="S33">
        <v>0.94737000000000005</v>
      </c>
      <c r="U33">
        <f>1-Table25[[#This Row],[MAF_U]]</f>
        <v>0.6774</v>
      </c>
    </row>
    <row r="34" spans="1:21" x14ac:dyDescent="0.2">
      <c r="A34">
        <v>9</v>
      </c>
      <c r="B34" t="s">
        <v>679</v>
      </c>
      <c r="C34" t="s">
        <v>147</v>
      </c>
      <c r="D34" t="s">
        <v>680</v>
      </c>
      <c r="E34">
        <v>1483341</v>
      </c>
      <c r="F34">
        <v>176</v>
      </c>
      <c r="G34">
        <v>0.138761</v>
      </c>
      <c r="H34">
        <v>0.13163949</v>
      </c>
      <c r="I34" t="s">
        <v>681</v>
      </c>
      <c r="J34" t="s">
        <v>30</v>
      </c>
      <c r="K34" t="s">
        <v>10</v>
      </c>
      <c r="L34" t="s">
        <v>645</v>
      </c>
      <c r="M34" t="s">
        <v>682</v>
      </c>
      <c r="N34" t="s">
        <v>632</v>
      </c>
      <c r="O34" t="s">
        <v>146</v>
      </c>
      <c r="P34" t="s">
        <v>31</v>
      </c>
      <c r="Q34">
        <v>5.2630000000000003E-2</v>
      </c>
      <c r="R34">
        <v>0.32479999999999998</v>
      </c>
      <c r="S34">
        <v>0.94737000000000005</v>
      </c>
      <c r="U34">
        <f>1-Table25[[#This Row],[MAF_U]]</f>
        <v>0.67520000000000002</v>
      </c>
    </row>
    <row r="35" spans="1:21" x14ac:dyDescent="0.2">
      <c r="A35">
        <v>9</v>
      </c>
      <c r="B35" t="s">
        <v>420</v>
      </c>
      <c r="C35" t="s">
        <v>35</v>
      </c>
      <c r="D35" t="s">
        <v>36</v>
      </c>
      <c r="E35">
        <v>41486232</v>
      </c>
      <c r="F35">
        <v>179</v>
      </c>
      <c r="G35">
        <v>0.13094500000000001</v>
      </c>
      <c r="H35">
        <v>8.3051319999999998E-2</v>
      </c>
      <c r="I35" t="s">
        <v>421</v>
      </c>
      <c r="J35" t="s">
        <v>29</v>
      </c>
      <c r="K35" t="s">
        <v>10</v>
      </c>
      <c r="L35" t="s">
        <v>425</v>
      </c>
      <c r="M35" t="s">
        <v>37</v>
      </c>
      <c r="N35" t="s">
        <v>12</v>
      </c>
      <c r="O35" t="s">
        <v>34</v>
      </c>
      <c r="P35" t="s">
        <v>29</v>
      </c>
      <c r="Q35">
        <v>0.1053</v>
      </c>
      <c r="R35">
        <v>1.562E-2</v>
      </c>
      <c r="S35">
        <v>0.1053</v>
      </c>
      <c r="U35">
        <f>1-Table25[[#This Row],[MAF_U]]</f>
        <v>0.98438000000000003</v>
      </c>
    </row>
    <row r="36" spans="1:21" x14ac:dyDescent="0.2">
      <c r="A36">
        <v>9</v>
      </c>
      <c r="B36" t="s">
        <v>435</v>
      </c>
      <c r="C36" t="s">
        <v>436</v>
      </c>
      <c r="D36" t="s">
        <v>437</v>
      </c>
      <c r="E36">
        <v>41523321</v>
      </c>
      <c r="F36">
        <v>177</v>
      </c>
      <c r="G36">
        <v>6.1452300000000001E-2</v>
      </c>
      <c r="H36">
        <v>-0.34895009999999999</v>
      </c>
      <c r="I36" t="s">
        <v>438</v>
      </c>
      <c r="J36" t="s">
        <v>32</v>
      </c>
      <c r="K36" t="s">
        <v>10</v>
      </c>
      <c r="L36" t="s">
        <v>450</v>
      </c>
      <c r="M36" t="s">
        <v>33</v>
      </c>
      <c r="N36" t="s">
        <v>24</v>
      </c>
      <c r="P36" t="s">
        <v>30</v>
      </c>
      <c r="Q36">
        <v>0</v>
      </c>
      <c r="R36">
        <v>0.1361</v>
      </c>
      <c r="S36">
        <v>1</v>
      </c>
      <c r="U36">
        <f>1-Table25[[#This Row],[MAF_U]]</f>
        <v>0.8639</v>
      </c>
    </row>
    <row r="37" spans="1:21" x14ac:dyDescent="0.2">
      <c r="A37">
        <v>9</v>
      </c>
      <c r="B37" t="s">
        <v>439</v>
      </c>
      <c r="C37" t="s">
        <v>436</v>
      </c>
      <c r="D37" t="s">
        <v>440</v>
      </c>
      <c r="E37">
        <v>41523354</v>
      </c>
      <c r="F37">
        <v>178</v>
      </c>
      <c r="G37">
        <v>-1.6075300000000001E-2</v>
      </c>
      <c r="H37">
        <v>-0.83090048000000005</v>
      </c>
      <c r="I37" t="s">
        <v>441</v>
      </c>
      <c r="J37" t="s">
        <v>30</v>
      </c>
      <c r="K37" t="s">
        <v>10</v>
      </c>
      <c r="L37" t="s">
        <v>451</v>
      </c>
      <c r="M37" t="s">
        <v>452</v>
      </c>
      <c r="N37" t="s">
        <v>453</v>
      </c>
      <c r="P37" t="s">
        <v>32</v>
      </c>
      <c r="Q37">
        <v>0.44740000000000002</v>
      </c>
      <c r="R37">
        <v>0.3931</v>
      </c>
      <c r="S37">
        <v>0.55259999999999998</v>
      </c>
      <c r="U37">
        <f>1-Table25[[#This Row],[MAF_U]]</f>
        <v>0.6069</v>
      </c>
    </row>
    <row r="38" spans="1:21" x14ac:dyDescent="0.2">
      <c r="A38">
        <v>9</v>
      </c>
      <c r="B38" t="s">
        <v>442</v>
      </c>
      <c r="C38" t="s">
        <v>436</v>
      </c>
      <c r="D38" t="s">
        <v>443</v>
      </c>
      <c r="E38">
        <v>41523435</v>
      </c>
      <c r="F38">
        <v>178</v>
      </c>
      <c r="G38">
        <v>-2.12462E-2</v>
      </c>
      <c r="H38">
        <v>-0.86304537999999997</v>
      </c>
      <c r="I38" t="s">
        <v>444</v>
      </c>
      <c r="J38" t="s">
        <v>30</v>
      </c>
      <c r="K38" t="s">
        <v>10</v>
      </c>
      <c r="L38" t="s">
        <v>447</v>
      </c>
      <c r="M38" t="s">
        <v>54</v>
      </c>
      <c r="N38" t="s">
        <v>454</v>
      </c>
      <c r="P38" t="s">
        <v>30</v>
      </c>
      <c r="Q38">
        <v>0.44740000000000002</v>
      </c>
      <c r="R38">
        <v>0.42770000000000002</v>
      </c>
      <c r="S38">
        <v>0.44740000000000002</v>
      </c>
      <c r="U38">
        <f>1-Table25[[#This Row],[MAF_U]]</f>
        <v>0.57230000000000003</v>
      </c>
    </row>
    <row r="39" spans="1:21" x14ac:dyDescent="0.2">
      <c r="A39">
        <v>14</v>
      </c>
      <c r="B39" t="s">
        <v>683</v>
      </c>
      <c r="C39" t="s">
        <v>17</v>
      </c>
      <c r="D39" t="s">
        <v>684</v>
      </c>
      <c r="E39">
        <v>17635676</v>
      </c>
      <c r="F39">
        <v>179</v>
      </c>
      <c r="G39">
        <v>0.74814099999999994</v>
      </c>
      <c r="H39">
        <v>3.9198506900000001</v>
      </c>
      <c r="I39" t="s">
        <v>685</v>
      </c>
      <c r="J39" t="s">
        <v>32</v>
      </c>
      <c r="K39" t="s">
        <v>10</v>
      </c>
      <c r="L39" t="s">
        <v>450</v>
      </c>
      <c r="M39" t="s">
        <v>33</v>
      </c>
      <c r="N39" t="s">
        <v>24</v>
      </c>
      <c r="O39" t="s">
        <v>16</v>
      </c>
      <c r="P39" t="s">
        <v>32</v>
      </c>
      <c r="Q39">
        <v>0.84209999999999996</v>
      </c>
      <c r="R39">
        <v>9.6879999999999994E-2</v>
      </c>
      <c r="S39">
        <v>0.84209999999999996</v>
      </c>
      <c r="U39">
        <f>1-Table25[[#This Row],[MAF_U]]</f>
        <v>0.90312000000000003</v>
      </c>
    </row>
    <row r="40" spans="1:21" x14ac:dyDescent="0.2">
      <c r="A40">
        <v>14</v>
      </c>
      <c r="B40" t="s">
        <v>602</v>
      </c>
      <c r="C40" t="s">
        <v>17</v>
      </c>
      <c r="D40" t="s">
        <v>18</v>
      </c>
      <c r="E40">
        <v>17635749</v>
      </c>
      <c r="F40">
        <v>173</v>
      </c>
      <c r="G40">
        <v>0.84786300000000003</v>
      </c>
      <c r="H40">
        <v>4.5397725700000002</v>
      </c>
      <c r="I40" t="s">
        <v>603</v>
      </c>
      <c r="J40" t="s">
        <v>31</v>
      </c>
      <c r="K40" t="s">
        <v>10</v>
      </c>
      <c r="L40" t="s">
        <v>604</v>
      </c>
      <c r="M40" t="s">
        <v>19</v>
      </c>
      <c r="N40" t="s">
        <v>20</v>
      </c>
      <c r="O40" t="s">
        <v>16</v>
      </c>
      <c r="P40" t="s">
        <v>31</v>
      </c>
      <c r="Q40">
        <v>0.84209999999999996</v>
      </c>
      <c r="R40">
        <v>4.87E-2</v>
      </c>
      <c r="S40">
        <v>0.84209999999999996</v>
      </c>
      <c r="U40">
        <f>1-Table25[[#This Row],[MAF_U]]</f>
        <v>0.95130000000000003</v>
      </c>
    </row>
    <row r="41" spans="1:21" x14ac:dyDescent="0.2">
      <c r="A41">
        <v>14</v>
      </c>
      <c r="B41" t="s">
        <v>605</v>
      </c>
      <c r="C41" t="s">
        <v>17</v>
      </c>
      <c r="D41" t="s">
        <v>606</v>
      </c>
      <c r="E41">
        <v>17665479</v>
      </c>
      <c r="F41">
        <v>177</v>
      </c>
      <c r="G41">
        <v>0.36588999999999999</v>
      </c>
      <c r="H41">
        <v>1.54358708</v>
      </c>
      <c r="I41" t="s">
        <v>607</v>
      </c>
      <c r="J41" t="s">
        <v>29</v>
      </c>
      <c r="K41" t="s">
        <v>10</v>
      </c>
      <c r="L41" t="s">
        <v>608</v>
      </c>
      <c r="M41" t="s">
        <v>609</v>
      </c>
      <c r="N41" t="s">
        <v>459</v>
      </c>
      <c r="O41" t="s">
        <v>16</v>
      </c>
      <c r="P41" t="s">
        <v>31</v>
      </c>
      <c r="Q41">
        <v>0.84209999999999996</v>
      </c>
      <c r="R41">
        <v>0.33539999999999998</v>
      </c>
      <c r="S41">
        <v>0.15790000000000001</v>
      </c>
      <c r="U41">
        <f>1-Table25[[#This Row],[MAF_U]]</f>
        <v>0.66460000000000008</v>
      </c>
    </row>
    <row r="42" spans="1:21" x14ac:dyDescent="0.2">
      <c r="A42">
        <v>16</v>
      </c>
      <c r="B42" t="s">
        <v>610</v>
      </c>
      <c r="C42" t="s">
        <v>120</v>
      </c>
      <c r="D42" t="s">
        <v>611</v>
      </c>
      <c r="E42">
        <v>16043173</v>
      </c>
      <c r="F42">
        <v>176</v>
      </c>
      <c r="G42">
        <v>-2.0425800000000001E-2</v>
      </c>
      <c r="H42">
        <v>-0.85794537000000004</v>
      </c>
      <c r="I42" t="s">
        <v>612</v>
      </c>
      <c r="J42" t="s">
        <v>30</v>
      </c>
      <c r="K42" t="s">
        <v>10</v>
      </c>
      <c r="L42" t="s">
        <v>613</v>
      </c>
      <c r="M42" t="s">
        <v>614</v>
      </c>
      <c r="N42" t="s">
        <v>615</v>
      </c>
      <c r="O42" t="s">
        <v>119</v>
      </c>
      <c r="P42" t="s">
        <v>30</v>
      </c>
      <c r="Q42">
        <v>2.632E-2</v>
      </c>
      <c r="R42">
        <v>4.1399999999999999E-2</v>
      </c>
      <c r="S42">
        <v>2.632E-2</v>
      </c>
      <c r="U42">
        <f>1-Table25[[#This Row],[MAF_U]]</f>
        <v>0.95860000000000001</v>
      </c>
    </row>
    <row r="43" spans="1:21" x14ac:dyDescent="0.2">
      <c r="A43">
        <v>16</v>
      </c>
      <c r="B43" t="s">
        <v>461</v>
      </c>
      <c r="C43" t="s">
        <v>118</v>
      </c>
      <c r="D43" t="s">
        <v>462</v>
      </c>
      <c r="E43">
        <v>44128488</v>
      </c>
      <c r="F43">
        <v>176</v>
      </c>
      <c r="G43">
        <v>-2.7083599999999999E-3</v>
      </c>
      <c r="H43">
        <v>-0.74780489000000006</v>
      </c>
      <c r="I43" t="s">
        <v>463</v>
      </c>
      <c r="J43" t="s">
        <v>31</v>
      </c>
      <c r="K43" t="s">
        <v>10</v>
      </c>
      <c r="L43" t="s">
        <v>464</v>
      </c>
      <c r="M43" t="s">
        <v>465</v>
      </c>
      <c r="N43" t="s">
        <v>24</v>
      </c>
      <c r="O43" t="s">
        <v>117</v>
      </c>
      <c r="P43" t="s">
        <v>30</v>
      </c>
      <c r="Q43">
        <v>0.31580000000000003</v>
      </c>
      <c r="R43">
        <v>0.23569999999999999</v>
      </c>
      <c r="S43">
        <v>0.68420000000000003</v>
      </c>
      <c r="U43">
        <f>1-Table25[[#This Row],[MAF_U]]</f>
        <v>0.76429999999999998</v>
      </c>
    </row>
    <row r="44" spans="1:21" x14ac:dyDescent="0.2">
      <c r="A44">
        <v>16</v>
      </c>
      <c r="B44" t="s">
        <v>466</v>
      </c>
      <c r="C44" t="s">
        <v>118</v>
      </c>
      <c r="D44" t="s">
        <v>467</v>
      </c>
      <c r="E44">
        <v>44129379</v>
      </c>
      <c r="F44">
        <v>173</v>
      </c>
      <c r="G44">
        <v>0.36091800000000002</v>
      </c>
      <c r="H44">
        <v>1.5126786299999999</v>
      </c>
      <c r="I44" t="s">
        <v>468</v>
      </c>
      <c r="J44" t="s">
        <v>30</v>
      </c>
      <c r="K44" t="s">
        <v>10</v>
      </c>
      <c r="L44" t="s">
        <v>469</v>
      </c>
      <c r="M44" t="s">
        <v>470</v>
      </c>
      <c r="N44" t="s">
        <v>471</v>
      </c>
      <c r="O44" t="s">
        <v>117</v>
      </c>
      <c r="P44" t="s">
        <v>30</v>
      </c>
      <c r="Q44">
        <v>0.31580000000000003</v>
      </c>
      <c r="R44">
        <v>4.5449999999999997E-2</v>
      </c>
      <c r="S44">
        <v>0.31580000000000003</v>
      </c>
      <c r="U44">
        <f>1-Table25[[#This Row],[MAF_U]]</f>
        <v>0.95455000000000001</v>
      </c>
    </row>
    <row r="45" spans="1:21" x14ac:dyDescent="0.2">
      <c r="A45">
        <v>16</v>
      </c>
      <c r="B45" t="s">
        <v>472</v>
      </c>
      <c r="C45" t="s">
        <v>118</v>
      </c>
      <c r="D45" t="s">
        <v>473</v>
      </c>
      <c r="E45">
        <v>44131494</v>
      </c>
      <c r="F45">
        <v>178</v>
      </c>
      <c r="G45">
        <v>8.6583300000000002E-2</v>
      </c>
      <c r="H45">
        <v>-0.19272322</v>
      </c>
      <c r="I45" t="s">
        <v>474</v>
      </c>
      <c r="J45" t="s">
        <v>31</v>
      </c>
      <c r="K45" t="s">
        <v>10</v>
      </c>
      <c r="L45" t="s">
        <v>475</v>
      </c>
      <c r="M45" t="s">
        <v>476</v>
      </c>
      <c r="N45" t="s">
        <v>24</v>
      </c>
      <c r="O45" t="s">
        <v>117</v>
      </c>
      <c r="P45" t="s">
        <v>29</v>
      </c>
      <c r="Q45">
        <v>0</v>
      </c>
      <c r="R45">
        <v>0.17610000000000001</v>
      </c>
      <c r="S45">
        <v>1</v>
      </c>
      <c r="U45">
        <f>1-Table25[[#This Row],[MAF_U]]</f>
        <v>0.82389999999999997</v>
      </c>
    </row>
    <row r="46" spans="1:21" x14ac:dyDescent="0.2">
      <c r="A46">
        <v>16</v>
      </c>
      <c r="B46" t="s">
        <v>477</v>
      </c>
      <c r="C46" t="s">
        <v>118</v>
      </c>
      <c r="D46" t="s">
        <v>478</v>
      </c>
      <c r="E46">
        <v>44209737</v>
      </c>
      <c r="F46">
        <v>176</v>
      </c>
      <c r="G46">
        <v>9.7873999999999999E-3</v>
      </c>
      <c r="H46">
        <v>-0.67012499000000003</v>
      </c>
      <c r="I46" t="s">
        <v>479</v>
      </c>
      <c r="J46" t="s">
        <v>30</v>
      </c>
      <c r="K46" t="s">
        <v>10</v>
      </c>
      <c r="L46" t="s">
        <v>447</v>
      </c>
      <c r="M46" t="s">
        <v>82</v>
      </c>
      <c r="N46" t="s">
        <v>480</v>
      </c>
      <c r="O46" t="s">
        <v>117</v>
      </c>
      <c r="P46" t="s">
        <v>30</v>
      </c>
      <c r="Q46">
        <v>0.34210000000000002</v>
      </c>
      <c r="R46">
        <v>0.46820000000000001</v>
      </c>
      <c r="S46">
        <v>0.34210000000000002</v>
      </c>
      <c r="U46">
        <f>1-Table25[[#This Row],[MAF_U]]</f>
        <v>0.53180000000000005</v>
      </c>
    </row>
    <row r="47" spans="1:21" x14ac:dyDescent="0.2">
      <c r="A47">
        <v>19</v>
      </c>
      <c r="B47" t="s">
        <v>616</v>
      </c>
      <c r="C47" t="s">
        <v>122</v>
      </c>
      <c r="D47" t="s">
        <v>617</v>
      </c>
      <c r="E47">
        <v>15199183</v>
      </c>
      <c r="F47">
        <v>179</v>
      </c>
      <c r="G47">
        <v>4.5330099999999998E-2</v>
      </c>
      <c r="H47">
        <v>-0.44917377000000003</v>
      </c>
      <c r="I47" t="s">
        <v>618</v>
      </c>
      <c r="J47" t="s">
        <v>31</v>
      </c>
      <c r="K47" t="s">
        <v>10</v>
      </c>
      <c r="L47" t="s">
        <v>450</v>
      </c>
      <c r="M47" t="s">
        <v>33</v>
      </c>
      <c r="N47" t="s">
        <v>26</v>
      </c>
      <c r="O47" t="s">
        <v>121</v>
      </c>
      <c r="P47" t="s">
        <v>31</v>
      </c>
      <c r="Q47">
        <v>0.60529999999999995</v>
      </c>
      <c r="R47">
        <v>0.4219</v>
      </c>
      <c r="S47">
        <v>0.60529999999999995</v>
      </c>
      <c r="U47">
        <f>1-Table25[[#This Row],[MAF_U]]</f>
        <v>0.57810000000000006</v>
      </c>
    </row>
    <row r="48" spans="1:21" x14ac:dyDescent="0.2">
      <c r="A48">
        <v>19</v>
      </c>
      <c r="B48" t="s">
        <v>686</v>
      </c>
      <c r="C48" t="s">
        <v>122</v>
      </c>
      <c r="D48" t="s">
        <v>687</v>
      </c>
      <c r="E48">
        <v>15233197</v>
      </c>
      <c r="F48">
        <v>177</v>
      </c>
      <c r="G48">
        <v>0.241207</v>
      </c>
      <c r="H48">
        <v>0.76849511999999998</v>
      </c>
      <c r="I48" t="s">
        <v>688</v>
      </c>
      <c r="J48" t="s">
        <v>31</v>
      </c>
      <c r="K48" t="s">
        <v>10</v>
      </c>
      <c r="L48" t="s">
        <v>575</v>
      </c>
      <c r="M48" t="s">
        <v>689</v>
      </c>
      <c r="N48" t="s">
        <v>14</v>
      </c>
      <c r="O48" t="s">
        <v>121</v>
      </c>
      <c r="P48" t="s">
        <v>31</v>
      </c>
      <c r="Q48">
        <v>0.47370000000000001</v>
      </c>
      <c r="R48">
        <v>0.15820000000000001</v>
      </c>
      <c r="S48">
        <v>0.47370000000000001</v>
      </c>
      <c r="U48">
        <f>1-Table25[[#This Row],[MAF_U]]</f>
        <v>0.84179999999999999</v>
      </c>
    </row>
    <row r="50" spans="1:1" x14ac:dyDescent="0.2">
      <c r="A50">
        <f>COUNTA(Table25[CHR])</f>
        <v>33</v>
      </c>
    </row>
  </sheetData>
  <mergeCells count="2">
    <mergeCell ref="A1:S1"/>
    <mergeCell ref="A14:S14"/>
  </mergeCells>
  <conditionalFormatting sqref="S1:S1048576">
    <cfRule type="cellIs" dxfId="42" priority="1" operator="greaterThan">
      <formula>0.6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B4C0-4181-F148-B96E-54947042D55E}">
  <dimension ref="A1:AH81"/>
  <sheetViews>
    <sheetView workbookViewId="0">
      <selection sqref="A1:S1"/>
    </sheetView>
  </sheetViews>
  <sheetFormatPr baseColWidth="10" defaultRowHeight="16" x14ac:dyDescent="0.2"/>
  <cols>
    <col min="2" max="2" width="14.6640625" bestFit="1" customWidth="1"/>
    <col min="9" max="9" width="20.5" customWidth="1"/>
    <col min="11" max="11" width="14.1640625" customWidth="1"/>
    <col min="12" max="12" width="14" customWidth="1"/>
    <col min="15" max="15" width="20.83203125" customWidth="1"/>
    <col min="19" max="19" width="11.1640625" customWidth="1"/>
  </cols>
  <sheetData>
    <row r="1" spans="1:19" x14ac:dyDescent="0.2">
      <c r="A1" s="56" t="s">
        <v>428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</row>
    <row r="3" spans="1:19" x14ac:dyDescent="0.2">
      <c r="A3" s="35">
        <v>4</v>
      </c>
      <c r="B3" s="35" t="s">
        <v>835</v>
      </c>
      <c r="C3" s="35" t="s">
        <v>39</v>
      </c>
      <c r="D3" s="35" t="s">
        <v>836</v>
      </c>
      <c r="E3" s="35">
        <v>43092574</v>
      </c>
      <c r="F3" s="35">
        <v>178</v>
      </c>
      <c r="G3" s="35">
        <v>0.14363300000000001</v>
      </c>
      <c r="H3" s="35">
        <v>0.1619263</v>
      </c>
      <c r="I3" s="35" t="s">
        <v>837</v>
      </c>
      <c r="J3" s="35" t="s">
        <v>31</v>
      </c>
      <c r="K3" s="35" t="s">
        <v>10</v>
      </c>
      <c r="L3" s="35" t="s">
        <v>558</v>
      </c>
      <c r="M3" s="35" t="s">
        <v>40</v>
      </c>
      <c r="N3" s="35" t="s">
        <v>574</v>
      </c>
      <c r="O3" s="35" t="s">
        <v>38</v>
      </c>
      <c r="P3" s="35" t="s">
        <v>31</v>
      </c>
      <c r="Q3" s="35">
        <v>0.57889999999999997</v>
      </c>
      <c r="R3" s="35">
        <v>0.29559999999999997</v>
      </c>
      <c r="S3" s="35">
        <v>0.57889999999999997</v>
      </c>
    </row>
    <row r="4" spans="1:19" x14ac:dyDescent="0.2">
      <c r="A4">
        <v>9</v>
      </c>
      <c r="B4" t="s">
        <v>838</v>
      </c>
      <c r="C4" t="s">
        <v>42</v>
      </c>
      <c r="D4" t="s">
        <v>839</v>
      </c>
      <c r="E4">
        <v>37492651</v>
      </c>
      <c r="F4">
        <v>171</v>
      </c>
      <c r="G4">
        <v>-1.5880700000000001E-2</v>
      </c>
      <c r="H4">
        <v>-0.8296907</v>
      </c>
      <c r="I4" t="s">
        <v>840</v>
      </c>
      <c r="J4" t="s">
        <v>30</v>
      </c>
      <c r="K4" t="s">
        <v>41</v>
      </c>
      <c r="L4" t="s">
        <v>841</v>
      </c>
      <c r="M4" t="s">
        <v>842</v>
      </c>
      <c r="N4" t="s">
        <v>26</v>
      </c>
      <c r="O4" t="s">
        <v>843</v>
      </c>
      <c r="P4" t="s">
        <v>30</v>
      </c>
      <c r="Q4">
        <v>0.13159999999999999</v>
      </c>
      <c r="R4">
        <v>9.5390000000000003E-2</v>
      </c>
      <c r="S4">
        <v>0.13159999999999999</v>
      </c>
    </row>
    <row r="5" spans="1:19" x14ac:dyDescent="0.2">
      <c r="A5">
        <v>17</v>
      </c>
      <c r="B5" t="s">
        <v>844</v>
      </c>
      <c r="C5" t="s">
        <v>44</v>
      </c>
      <c r="D5" t="s">
        <v>845</v>
      </c>
      <c r="E5">
        <v>56909015</v>
      </c>
      <c r="F5">
        <v>177</v>
      </c>
      <c r="G5">
        <v>8.1520700000000001E-2</v>
      </c>
      <c r="H5">
        <v>-0.2241949</v>
      </c>
      <c r="I5" t="s">
        <v>846</v>
      </c>
      <c r="J5" t="s">
        <v>30</v>
      </c>
      <c r="K5" t="s">
        <v>10</v>
      </c>
      <c r="L5" t="s">
        <v>549</v>
      </c>
      <c r="M5" t="s">
        <v>847</v>
      </c>
      <c r="N5" t="s">
        <v>27</v>
      </c>
      <c r="O5" t="s">
        <v>43</v>
      </c>
      <c r="P5" t="s">
        <v>30</v>
      </c>
      <c r="Q5">
        <v>0.28949999999999998</v>
      </c>
      <c r="R5">
        <v>0.12659999999999999</v>
      </c>
      <c r="S5">
        <v>0.28949999999999998</v>
      </c>
    </row>
    <row r="6" spans="1:19" x14ac:dyDescent="0.2">
      <c r="A6">
        <v>18</v>
      </c>
      <c r="B6" t="s">
        <v>693</v>
      </c>
      <c r="C6" t="s">
        <v>45</v>
      </c>
      <c r="D6" t="s">
        <v>848</v>
      </c>
      <c r="E6">
        <v>50818239</v>
      </c>
      <c r="F6">
        <v>178</v>
      </c>
      <c r="G6">
        <v>0.16749600000000001</v>
      </c>
      <c r="H6">
        <v>0.31027060000000001</v>
      </c>
      <c r="I6" t="s">
        <v>849</v>
      </c>
      <c r="J6" t="s">
        <v>31</v>
      </c>
      <c r="K6" t="s">
        <v>10</v>
      </c>
      <c r="L6" t="s">
        <v>450</v>
      </c>
      <c r="M6" t="s">
        <v>850</v>
      </c>
      <c r="N6" t="s">
        <v>851</v>
      </c>
      <c r="O6" t="s">
        <v>31</v>
      </c>
      <c r="Q6">
        <v>0.52629999999999999</v>
      </c>
      <c r="R6">
        <v>0.23580000000000001</v>
      </c>
      <c r="S6">
        <v>0.52629999999999999</v>
      </c>
    </row>
    <row r="7" spans="1:19" x14ac:dyDescent="0.2">
      <c r="A7">
        <v>24</v>
      </c>
      <c r="B7" t="s">
        <v>852</v>
      </c>
      <c r="C7" t="s">
        <v>397</v>
      </c>
      <c r="D7" t="s">
        <v>853</v>
      </c>
      <c r="E7">
        <v>37941884</v>
      </c>
      <c r="F7">
        <v>179</v>
      </c>
      <c r="G7">
        <v>8.4673999999999999E-3</v>
      </c>
      <c r="H7">
        <v>-0.67833080000000001</v>
      </c>
      <c r="I7" t="s">
        <v>854</v>
      </c>
      <c r="J7" t="s">
        <v>29</v>
      </c>
      <c r="K7" t="s">
        <v>10</v>
      </c>
      <c r="L7" t="s">
        <v>424</v>
      </c>
      <c r="M7" t="s">
        <v>855</v>
      </c>
      <c r="N7" t="s">
        <v>27</v>
      </c>
      <c r="O7" t="s">
        <v>396</v>
      </c>
      <c r="P7" t="s">
        <v>29</v>
      </c>
      <c r="Q7">
        <v>0.5</v>
      </c>
      <c r="R7">
        <v>0.4219</v>
      </c>
      <c r="S7">
        <v>0.5</v>
      </c>
    </row>
    <row r="8" spans="1:19" x14ac:dyDescent="0.2">
      <c r="A8">
        <v>24</v>
      </c>
      <c r="B8" t="s">
        <v>861</v>
      </c>
      <c r="C8" t="s">
        <v>397</v>
      </c>
      <c r="D8" t="s">
        <v>862</v>
      </c>
      <c r="E8">
        <v>37941910</v>
      </c>
      <c r="F8">
        <v>179</v>
      </c>
      <c r="G8">
        <v>8.4673999999999999E-3</v>
      </c>
      <c r="H8">
        <v>-0.67833080000000001</v>
      </c>
      <c r="I8" t="s">
        <v>863</v>
      </c>
      <c r="J8" t="s">
        <v>30</v>
      </c>
      <c r="K8" t="s">
        <v>10</v>
      </c>
      <c r="L8" t="s">
        <v>864</v>
      </c>
      <c r="M8" t="s">
        <v>865</v>
      </c>
      <c r="N8" t="s">
        <v>27</v>
      </c>
      <c r="O8" t="s">
        <v>396</v>
      </c>
      <c r="P8" t="s">
        <v>30</v>
      </c>
      <c r="Q8">
        <v>0.5</v>
      </c>
      <c r="R8">
        <v>0.4219</v>
      </c>
      <c r="S8">
        <v>0.5</v>
      </c>
    </row>
    <row r="9" spans="1:19" x14ac:dyDescent="0.2">
      <c r="A9">
        <v>24</v>
      </c>
      <c r="B9" t="s">
        <v>866</v>
      </c>
      <c r="C9" t="s">
        <v>397</v>
      </c>
      <c r="D9" t="s">
        <v>867</v>
      </c>
      <c r="E9">
        <v>37941914</v>
      </c>
      <c r="F9">
        <v>179</v>
      </c>
      <c r="G9">
        <v>7.2742800000000002E-3</v>
      </c>
      <c r="H9">
        <v>-0.68574780000000002</v>
      </c>
      <c r="I9" t="s">
        <v>868</v>
      </c>
      <c r="J9" t="s">
        <v>30</v>
      </c>
      <c r="K9" t="s">
        <v>10</v>
      </c>
      <c r="L9" t="s">
        <v>869</v>
      </c>
      <c r="M9" t="s">
        <v>870</v>
      </c>
      <c r="N9" t="s">
        <v>25</v>
      </c>
      <c r="O9" t="s">
        <v>396</v>
      </c>
      <c r="P9" t="s">
        <v>30</v>
      </c>
      <c r="Q9">
        <v>0.5</v>
      </c>
      <c r="R9">
        <v>0.42499999999999999</v>
      </c>
      <c r="S9">
        <v>0.5</v>
      </c>
    </row>
    <row r="10" spans="1:19" x14ac:dyDescent="0.2">
      <c r="A10">
        <v>24</v>
      </c>
      <c r="B10" t="s">
        <v>871</v>
      </c>
      <c r="C10" t="s">
        <v>397</v>
      </c>
      <c r="D10" t="s">
        <v>872</v>
      </c>
      <c r="E10">
        <v>37945662</v>
      </c>
      <c r="F10">
        <v>178</v>
      </c>
      <c r="G10">
        <v>1.7764100000000001E-2</v>
      </c>
      <c r="H10">
        <v>-0.62053780000000003</v>
      </c>
      <c r="I10" t="s">
        <v>873</v>
      </c>
      <c r="J10" t="s">
        <v>32</v>
      </c>
      <c r="K10" t="s">
        <v>10</v>
      </c>
      <c r="L10" t="s">
        <v>585</v>
      </c>
      <c r="M10" t="s">
        <v>874</v>
      </c>
      <c r="N10" t="s">
        <v>25</v>
      </c>
      <c r="O10" t="s">
        <v>396</v>
      </c>
      <c r="P10" t="s">
        <v>32</v>
      </c>
      <c r="Q10">
        <v>0.5</v>
      </c>
      <c r="R10">
        <v>0.3931</v>
      </c>
      <c r="S10">
        <v>0.5</v>
      </c>
    </row>
    <row r="11" spans="1:19" x14ac:dyDescent="0.2">
      <c r="A11">
        <v>24</v>
      </c>
      <c r="B11" t="s">
        <v>875</v>
      </c>
      <c r="C11" t="s">
        <v>397</v>
      </c>
      <c r="D11" t="s">
        <v>876</v>
      </c>
      <c r="E11">
        <v>37945684</v>
      </c>
      <c r="F11">
        <v>177</v>
      </c>
      <c r="G11">
        <v>1.32803E-2</v>
      </c>
      <c r="H11">
        <v>-0.64841139999999997</v>
      </c>
      <c r="I11" t="s">
        <v>877</v>
      </c>
      <c r="J11" t="s">
        <v>31</v>
      </c>
      <c r="K11" t="s">
        <v>10</v>
      </c>
      <c r="L11" t="s">
        <v>878</v>
      </c>
      <c r="M11" t="s">
        <v>879</v>
      </c>
      <c r="N11" t="s">
        <v>25</v>
      </c>
      <c r="O11" t="s">
        <v>396</v>
      </c>
      <c r="P11" t="s">
        <v>31</v>
      </c>
      <c r="Q11">
        <v>0.5</v>
      </c>
      <c r="R11">
        <v>0.40189999999999998</v>
      </c>
      <c r="S11">
        <v>0.5</v>
      </c>
    </row>
    <row r="12" spans="1:19" x14ac:dyDescent="0.2">
      <c r="A12">
        <v>24</v>
      </c>
      <c r="B12" t="s">
        <v>880</v>
      </c>
      <c r="C12" t="s">
        <v>397</v>
      </c>
      <c r="D12" t="s">
        <v>881</v>
      </c>
      <c r="E12">
        <v>37945744</v>
      </c>
      <c r="F12">
        <v>173</v>
      </c>
      <c r="G12">
        <v>0.59497</v>
      </c>
      <c r="H12">
        <v>2.9676631000000002</v>
      </c>
      <c r="I12" t="s">
        <v>882</v>
      </c>
      <c r="J12" t="s">
        <v>32</v>
      </c>
      <c r="K12" t="s">
        <v>10</v>
      </c>
      <c r="L12" t="s">
        <v>883</v>
      </c>
      <c r="M12" t="s">
        <v>884</v>
      </c>
      <c r="N12" t="s">
        <v>27</v>
      </c>
      <c r="O12" t="s">
        <v>396</v>
      </c>
      <c r="P12" t="s">
        <v>32</v>
      </c>
      <c r="Q12">
        <v>0.5</v>
      </c>
      <c r="R12">
        <v>4.87E-2</v>
      </c>
      <c r="S12">
        <v>0.5</v>
      </c>
    </row>
    <row r="13" spans="1:19" x14ac:dyDescent="0.2">
      <c r="A13">
        <v>24</v>
      </c>
      <c r="B13" t="s">
        <v>885</v>
      </c>
      <c r="C13" t="s">
        <v>397</v>
      </c>
      <c r="D13" t="s">
        <v>886</v>
      </c>
      <c r="E13">
        <v>37945751</v>
      </c>
      <c r="F13">
        <v>172</v>
      </c>
      <c r="G13">
        <v>0.76561199999999996</v>
      </c>
      <c r="H13">
        <v>4.0284592000000004</v>
      </c>
      <c r="I13" t="s">
        <v>887</v>
      </c>
      <c r="J13" t="s">
        <v>31</v>
      </c>
      <c r="K13" t="s">
        <v>10</v>
      </c>
      <c r="L13" t="s">
        <v>590</v>
      </c>
      <c r="M13" t="s">
        <v>888</v>
      </c>
      <c r="N13" t="s">
        <v>26</v>
      </c>
      <c r="O13" t="s">
        <v>396</v>
      </c>
      <c r="P13" t="s">
        <v>31</v>
      </c>
      <c r="Q13">
        <v>0.47370000000000001</v>
      </c>
      <c r="R13">
        <v>6.5360000000000001E-3</v>
      </c>
      <c r="S13">
        <v>0.47370000000000001</v>
      </c>
    </row>
    <row r="14" spans="1:19" s="35" customFormat="1" x14ac:dyDescent="0.2">
      <c r="A14" s="35">
        <v>25</v>
      </c>
      <c r="B14" s="35" t="s">
        <v>889</v>
      </c>
      <c r="C14" s="35" t="s">
        <v>358</v>
      </c>
      <c r="D14" s="35" t="s">
        <v>890</v>
      </c>
      <c r="E14" s="35">
        <v>2106841</v>
      </c>
      <c r="F14" s="35">
        <v>174</v>
      </c>
      <c r="G14" s="35">
        <v>0.38899299999999998</v>
      </c>
      <c r="H14" s="35">
        <v>1.6872069000000001</v>
      </c>
      <c r="I14" s="35" t="s">
        <v>891</v>
      </c>
      <c r="J14" s="35" t="s">
        <v>30</v>
      </c>
      <c r="K14" s="35" t="s">
        <v>10</v>
      </c>
      <c r="L14" s="35" t="s">
        <v>716</v>
      </c>
      <c r="M14" s="35" t="s">
        <v>717</v>
      </c>
      <c r="N14" s="35" t="s">
        <v>27</v>
      </c>
      <c r="O14" s="35" t="s">
        <v>357</v>
      </c>
      <c r="P14" s="35" t="s">
        <v>30</v>
      </c>
      <c r="Q14" s="35">
        <v>0.81579999999999997</v>
      </c>
      <c r="R14" s="35">
        <v>0.29680000000000001</v>
      </c>
      <c r="S14" s="35">
        <v>0.81579999999999997</v>
      </c>
    </row>
    <row r="15" spans="1:19" s="35" customFormat="1" x14ac:dyDescent="0.2">
      <c r="A15" s="35">
        <v>32</v>
      </c>
      <c r="B15" s="35" t="s">
        <v>892</v>
      </c>
      <c r="C15" s="35" t="s">
        <v>893</v>
      </c>
      <c r="D15" s="35" t="s">
        <v>894</v>
      </c>
      <c r="E15" s="35">
        <v>2598674</v>
      </c>
      <c r="F15" s="35">
        <v>171</v>
      </c>
      <c r="G15" s="35">
        <v>-3.6856200000000001E-4</v>
      </c>
      <c r="H15" s="35">
        <v>-0.73325949999999995</v>
      </c>
      <c r="I15" s="35" t="s">
        <v>895</v>
      </c>
      <c r="J15" s="35" t="s">
        <v>32</v>
      </c>
      <c r="K15" s="35" t="s">
        <v>10</v>
      </c>
      <c r="L15" s="35" t="s">
        <v>896</v>
      </c>
      <c r="M15" s="35" t="s">
        <v>897</v>
      </c>
      <c r="N15" s="35" t="s">
        <v>25</v>
      </c>
      <c r="O15" s="35" t="s">
        <v>32</v>
      </c>
      <c r="Q15" s="35">
        <v>0.38890000000000002</v>
      </c>
      <c r="R15" s="35">
        <v>0.2908</v>
      </c>
      <c r="S15" s="35">
        <v>0.38890000000000002</v>
      </c>
    </row>
    <row r="16" spans="1:19" x14ac:dyDescent="0.2">
      <c r="A16">
        <v>38</v>
      </c>
      <c r="B16" t="s">
        <v>900</v>
      </c>
      <c r="C16" t="s">
        <v>901</v>
      </c>
      <c r="D16" t="s">
        <v>902</v>
      </c>
      <c r="E16">
        <v>18529651</v>
      </c>
      <c r="F16">
        <v>177</v>
      </c>
      <c r="G16">
        <v>5.8327499999999997E-2</v>
      </c>
      <c r="H16">
        <v>-0.36837540000000002</v>
      </c>
      <c r="I16" t="s">
        <v>903</v>
      </c>
      <c r="J16" t="s">
        <v>32</v>
      </c>
      <c r="K16" t="s">
        <v>10</v>
      </c>
      <c r="L16" t="s">
        <v>904</v>
      </c>
      <c r="M16" t="s">
        <v>905</v>
      </c>
      <c r="N16" t="s">
        <v>15</v>
      </c>
      <c r="O16" t="s">
        <v>32</v>
      </c>
      <c r="Q16">
        <v>2.632E-2</v>
      </c>
      <c r="R16">
        <v>0.1741</v>
      </c>
      <c r="S16">
        <v>2.632E-2</v>
      </c>
    </row>
    <row r="17" spans="1:22" x14ac:dyDescent="0.2">
      <c r="A17">
        <v>38</v>
      </c>
      <c r="B17" t="s">
        <v>906</v>
      </c>
      <c r="C17" t="s">
        <v>901</v>
      </c>
      <c r="D17" t="s">
        <v>907</v>
      </c>
      <c r="E17">
        <v>18529832</v>
      </c>
      <c r="F17">
        <v>178</v>
      </c>
      <c r="G17">
        <v>2.5783299999999999E-2</v>
      </c>
      <c r="H17">
        <v>-0.57068649999999999</v>
      </c>
      <c r="I17" t="s">
        <v>908</v>
      </c>
      <c r="J17" t="s">
        <v>30</v>
      </c>
      <c r="K17" t="s">
        <v>10</v>
      </c>
      <c r="L17" t="s">
        <v>448</v>
      </c>
      <c r="M17" t="s">
        <v>708</v>
      </c>
      <c r="N17" t="s">
        <v>909</v>
      </c>
      <c r="O17" t="s">
        <v>30</v>
      </c>
      <c r="Q17">
        <v>0.23680000000000001</v>
      </c>
      <c r="R17">
        <v>0.1321</v>
      </c>
      <c r="S17">
        <v>0.23680000000000001</v>
      </c>
      <c r="V17">
        <f>COUNTA(Table31[Codons])</f>
        <v>16</v>
      </c>
    </row>
    <row r="18" spans="1:22" x14ac:dyDescent="0.2">
      <c r="A18">
        <v>38</v>
      </c>
      <c r="B18" t="s">
        <v>910</v>
      </c>
      <c r="C18" t="s">
        <v>901</v>
      </c>
      <c r="D18" t="s">
        <v>911</v>
      </c>
      <c r="E18">
        <v>18529861</v>
      </c>
      <c r="F18">
        <v>174</v>
      </c>
      <c r="G18">
        <v>6.4250000000000002E-2</v>
      </c>
      <c r="H18">
        <v>-0.33155820000000003</v>
      </c>
      <c r="I18" t="s">
        <v>912</v>
      </c>
      <c r="J18" t="s">
        <v>30</v>
      </c>
      <c r="K18" t="s">
        <v>10</v>
      </c>
      <c r="L18" t="s">
        <v>507</v>
      </c>
      <c r="M18" t="s">
        <v>508</v>
      </c>
      <c r="N18" t="s">
        <v>909</v>
      </c>
      <c r="O18" t="s">
        <v>30</v>
      </c>
      <c r="Q18">
        <v>2.632E-2</v>
      </c>
      <c r="R18">
        <v>0.18390000000000001</v>
      </c>
      <c r="S18">
        <v>2.632E-2</v>
      </c>
    </row>
    <row r="21" spans="1:22" x14ac:dyDescent="0.2">
      <c r="A21" s="56" t="s">
        <v>455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1:22" x14ac:dyDescent="0.2">
      <c r="A22" t="s">
        <v>88</v>
      </c>
      <c r="B22" t="s">
        <v>414</v>
      </c>
      <c r="C22" t="s">
        <v>2</v>
      </c>
      <c r="D22" t="s">
        <v>3</v>
      </c>
      <c r="E22" t="s">
        <v>89</v>
      </c>
      <c r="F22" t="s">
        <v>415</v>
      </c>
      <c r="G22" t="s">
        <v>4</v>
      </c>
      <c r="H22" t="s">
        <v>5</v>
      </c>
      <c r="I22" t="s">
        <v>416</v>
      </c>
      <c r="J22" t="s">
        <v>417</v>
      </c>
      <c r="K22" t="s">
        <v>0</v>
      </c>
      <c r="L22" t="s">
        <v>422</v>
      </c>
      <c r="M22" t="s">
        <v>8</v>
      </c>
      <c r="N22" t="s">
        <v>9</v>
      </c>
      <c r="O22" t="s">
        <v>1</v>
      </c>
      <c r="P22" t="s">
        <v>47</v>
      </c>
      <c r="Q22" t="s">
        <v>6</v>
      </c>
      <c r="R22" t="s">
        <v>7</v>
      </c>
      <c r="S22" t="s">
        <v>427</v>
      </c>
      <c r="T22" t="s">
        <v>413</v>
      </c>
    </row>
    <row r="23" spans="1:22" s="35" customFormat="1" ht="19" x14ac:dyDescent="0.25">
      <c r="A23" s="35">
        <v>4</v>
      </c>
      <c r="B23" s="35" t="s">
        <v>913</v>
      </c>
      <c r="C23" s="35" t="s">
        <v>39</v>
      </c>
      <c r="D23" s="35" t="s">
        <v>914</v>
      </c>
      <c r="E23" s="35">
        <v>43026550</v>
      </c>
      <c r="F23" s="35">
        <v>178</v>
      </c>
      <c r="G23" s="35">
        <v>4.54723E-2</v>
      </c>
      <c r="H23" s="35">
        <v>-0.44828978000000003</v>
      </c>
      <c r="I23" s="35" t="s">
        <v>915</v>
      </c>
      <c r="J23" s="35" t="s">
        <v>32</v>
      </c>
      <c r="K23" s="35" t="s">
        <v>10</v>
      </c>
      <c r="L23" s="35" t="s">
        <v>916</v>
      </c>
      <c r="M23" s="35" t="s">
        <v>917</v>
      </c>
      <c r="N23" s="35" t="s">
        <v>1016</v>
      </c>
      <c r="O23" s="35" t="s">
        <v>38</v>
      </c>
      <c r="P23" s="35" t="s">
        <v>32</v>
      </c>
      <c r="Q23" s="35">
        <v>0.15790000000000001</v>
      </c>
      <c r="R23" s="35">
        <v>0.32700000000000001</v>
      </c>
      <c r="S23" s="38">
        <v>0.15790000000000001</v>
      </c>
    </row>
    <row r="24" spans="1:22" ht="19" x14ac:dyDescent="0.25">
      <c r="A24">
        <v>4</v>
      </c>
      <c r="B24" t="s">
        <v>835</v>
      </c>
      <c r="C24" t="s">
        <v>39</v>
      </c>
      <c r="D24" t="s">
        <v>836</v>
      </c>
      <c r="E24">
        <v>43092574</v>
      </c>
      <c r="F24">
        <v>178</v>
      </c>
      <c r="G24">
        <v>0.14363300000000001</v>
      </c>
      <c r="H24">
        <v>0.16192628000000001</v>
      </c>
      <c r="I24" t="s">
        <v>837</v>
      </c>
      <c r="J24" t="s">
        <v>31</v>
      </c>
      <c r="K24" t="s">
        <v>10</v>
      </c>
      <c r="L24" t="s">
        <v>558</v>
      </c>
      <c r="M24" t="s">
        <v>40</v>
      </c>
      <c r="N24" t="s">
        <v>574</v>
      </c>
      <c r="O24" t="s">
        <v>38</v>
      </c>
      <c r="P24" t="s">
        <v>31</v>
      </c>
      <c r="Q24">
        <v>0.57889999999999997</v>
      </c>
      <c r="R24">
        <v>0.29559999999999997</v>
      </c>
      <c r="S24" s="38">
        <v>0.57889999999999997</v>
      </c>
    </row>
    <row r="25" spans="1:22" ht="19" x14ac:dyDescent="0.25">
      <c r="A25">
        <v>9</v>
      </c>
      <c r="B25" t="s">
        <v>838</v>
      </c>
      <c r="C25" t="s">
        <v>42</v>
      </c>
      <c r="D25" t="s">
        <v>839</v>
      </c>
      <c r="E25">
        <v>37492651</v>
      </c>
      <c r="F25">
        <v>171</v>
      </c>
      <c r="G25">
        <v>-1.5880700000000001E-2</v>
      </c>
      <c r="H25">
        <v>-0.82969075000000003</v>
      </c>
      <c r="I25" t="s">
        <v>840</v>
      </c>
      <c r="J25" t="s">
        <v>30</v>
      </c>
      <c r="K25" t="s">
        <v>41</v>
      </c>
      <c r="L25" t="s">
        <v>841</v>
      </c>
      <c r="M25" t="s">
        <v>842</v>
      </c>
      <c r="N25" t="s">
        <v>26</v>
      </c>
      <c r="O25" t="s">
        <v>843</v>
      </c>
      <c r="P25" t="s">
        <v>30</v>
      </c>
      <c r="Q25">
        <v>0.13159999999999999</v>
      </c>
      <c r="R25">
        <v>9.5390000000000003E-2</v>
      </c>
      <c r="S25" s="38">
        <v>0.13159999999999999</v>
      </c>
    </row>
    <row r="26" spans="1:22" x14ac:dyDescent="0.2">
      <c r="A26">
        <v>17</v>
      </c>
      <c r="B26" t="s">
        <v>918</v>
      </c>
      <c r="C26" t="s">
        <v>44</v>
      </c>
      <c r="D26" t="s">
        <v>919</v>
      </c>
      <c r="E26">
        <v>56863659</v>
      </c>
      <c r="F26">
        <v>172</v>
      </c>
      <c r="G26">
        <v>0.39340700000000001</v>
      </c>
      <c r="H26">
        <v>1.71464653</v>
      </c>
      <c r="I26" t="s">
        <v>920</v>
      </c>
      <c r="J26" t="s">
        <v>29</v>
      </c>
      <c r="K26" t="s">
        <v>10</v>
      </c>
      <c r="L26" t="s">
        <v>710</v>
      </c>
      <c r="M26" t="s">
        <v>921</v>
      </c>
      <c r="N26" t="s">
        <v>922</v>
      </c>
      <c r="O26" t="s">
        <v>43</v>
      </c>
      <c r="P26" t="s">
        <v>29</v>
      </c>
      <c r="Q26">
        <v>0.3947</v>
      </c>
      <c r="R26">
        <v>6.5360000000000001E-2</v>
      </c>
      <c r="S26">
        <v>0.3947</v>
      </c>
      <c r="V26">
        <f>COUNTA(S23:S64)</f>
        <v>41</v>
      </c>
    </row>
    <row r="27" spans="1:22" x14ac:dyDescent="0.2">
      <c r="A27">
        <v>17</v>
      </c>
      <c r="B27" t="s">
        <v>923</v>
      </c>
      <c r="C27" t="s">
        <v>44</v>
      </c>
      <c r="D27" t="s">
        <v>924</v>
      </c>
      <c r="E27">
        <v>56895235</v>
      </c>
      <c r="F27">
        <v>178</v>
      </c>
      <c r="G27">
        <v>0.242481</v>
      </c>
      <c r="H27">
        <v>0.77641494</v>
      </c>
      <c r="I27" t="s">
        <v>925</v>
      </c>
      <c r="J27" t="s">
        <v>31</v>
      </c>
      <c r="K27" t="s">
        <v>10</v>
      </c>
      <c r="L27" t="s">
        <v>730</v>
      </c>
      <c r="M27" t="s">
        <v>926</v>
      </c>
      <c r="N27" t="s">
        <v>927</v>
      </c>
      <c r="O27" t="s">
        <v>43</v>
      </c>
      <c r="P27" t="s">
        <v>31</v>
      </c>
      <c r="Q27">
        <v>0.28949999999999998</v>
      </c>
      <c r="R27">
        <v>6.2890000000000001E-2</v>
      </c>
      <c r="S27">
        <v>0.28949999999999998</v>
      </c>
    </row>
    <row r="28" spans="1:22" x14ac:dyDescent="0.2">
      <c r="A28">
        <v>17</v>
      </c>
      <c r="B28" t="s">
        <v>844</v>
      </c>
      <c r="C28" t="s">
        <v>44</v>
      </c>
      <c r="D28" t="s">
        <v>845</v>
      </c>
      <c r="E28">
        <v>56909015</v>
      </c>
      <c r="F28">
        <v>177</v>
      </c>
      <c r="G28">
        <v>8.1520700000000001E-2</v>
      </c>
      <c r="H28">
        <v>-0.22419488000000001</v>
      </c>
      <c r="I28" t="s">
        <v>846</v>
      </c>
      <c r="J28" t="s">
        <v>30</v>
      </c>
      <c r="K28" t="s">
        <v>10</v>
      </c>
      <c r="L28" t="s">
        <v>549</v>
      </c>
      <c r="M28" t="s">
        <v>847</v>
      </c>
      <c r="N28" t="s">
        <v>27</v>
      </c>
      <c r="O28" t="s">
        <v>43</v>
      </c>
      <c r="P28" t="s">
        <v>30</v>
      </c>
      <c r="Q28">
        <v>0.28949999999999998</v>
      </c>
      <c r="R28">
        <v>0.12659999999999999</v>
      </c>
      <c r="S28">
        <v>0.28949999999999998</v>
      </c>
    </row>
    <row r="29" spans="1:22" x14ac:dyDescent="0.2">
      <c r="A29">
        <v>18</v>
      </c>
      <c r="B29" t="s">
        <v>928</v>
      </c>
      <c r="C29" t="s">
        <v>341</v>
      </c>
      <c r="D29" t="s">
        <v>929</v>
      </c>
      <c r="E29">
        <v>47267610</v>
      </c>
      <c r="F29">
        <v>176</v>
      </c>
      <c r="G29">
        <v>0.58141399999999999</v>
      </c>
      <c r="H29">
        <v>2.88339217</v>
      </c>
      <c r="I29" t="s">
        <v>930</v>
      </c>
      <c r="J29" t="s">
        <v>30</v>
      </c>
      <c r="K29" t="s">
        <v>10</v>
      </c>
      <c r="L29" t="s">
        <v>447</v>
      </c>
      <c r="M29" t="s">
        <v>82</v>
      </c>
      <c r="N29" t="s">
        <v>931</v>
      </c>
      <c r="O29" t="s">
        <v>340</v>
      </c>
      <c r="P29" t="s">
        <v>30</v>
      </c>
      <c r="Q29">
        <v>0.73680000000000001</v>
      </c>
      <c r="R29">
        <v>0.13689999999999999</v>
      </c>
      <c r="S29">
        <v>0.73680000000000001</v>
      </c>
    </row>
    <row r="30" spans="1:22" x14ac:dyDescent="0.2">
      <c r="A30">
        <v>18</v>
      </c>
      <c r="B30" t="s">
        <v>693</v>
      </c>
      <c r="C30" t="s">
        <v>45</v>
      </c>
      <c r="D30" t="s">
        <v>848</v>
      </c>
      <c r="E30">
        <v>50818239</v>
      </c>
      <c r="F30">
        <v>178</v>
      </c>
      <c r="G30">
        <v>0.16749600000000001</v>
      </c>
      <c r="H30">
        <v>0.31027063999999999</v>
      </c>
      <c r="I30" t="s">
        <v>849</v>
      </c>
      <c r="J30" t="s">
        <v>31</v>
      </c>
      <c r="K30" t="s">
        <v>10</v>
      </c>
      <c r="L30" t="s">
        <v>450</v>
      </c>
      <c r="M30" t="s">
        <v>850</v>
      </c>
      <c r="N30" t="s">
        <v>851</v>
      </c>
      <c r="P30" t="s">
        <v>31</v>
      </c>
      <c r="Q30">
        <v>0.52629999999999999</v>
      </c>
      <c r="R30">
        <v>0.23580000000000001</v>
      </c>
      <c r="S30">
        <v>0.52629999999999999</v>
      </c>
    </row>
    <row r="31" spans="1:22" x14ac:dyDescent="0.2">
      <c r="A31">
        <v>18</v>
      </c>
      <c r="B31" t="s">
        <v>932</v>
      </c>
      <c r="C31" t="s">
        <v>45</v>
      </c>
      <c r="D31" t="s">
        <v>933</v>
      </c>
      <c r="E31">
        <v>50819401</v>
      </c>
      <c r="F31">
        <v>174</v>
      </c>
      <c r="G31">
        <v>6.2273099999999998E-2</v>
      </c>
      <c r="H31">
        <v>-0.34384759999999998</v>
      </c>
      <c r="I31" t="s">
        <v>934</v>
      </c>
      <c r="J31" t="s">
        <v>29</v>
      </c>
      <c r="K31" t="s">
        <v>10</v>
      </c>
      <c r="L31" t="s">
        <v>451</v>
      </c>
      <c r="M31" t="s">
        <v>564</v>
      </c>
      <c r="N31" t="s">
        <v>935</v>
      </c>
      <c r="P31" t="s">
        <v>29</v>
      </c>
      <c r="Q31">
        <v>0.28949999999999998</v>
      </c>
      <c r="R31">
        <v>0.13869999999999999</v>
      </c>
      <c r="S31">
        <v>0.28949999999999998</v>
      </c>
    </row>
    <row r="32" spans="1:22" x14ac:dyDescent="0.2">
      <c r="A32">
        <v>18</v>
      </c>
      <c r="B32" t="s">
        <v>936</v>
      </c>
      <c r="C32" t="s">
        <v>364</v>
      </c>
      <c r="D32" t="s">
        <v>937</v>
      </c>
      <c r="E32">
        <v>8065831</v>
      </c>
      <c r="F32">
        <v>171</v>
      </c>
      <c r="G32">
        <v>0.13930999999999999</v>
      </c>
      <c r="H32">
        <v>0.13505234999999999</v>
      </c>
      <c r="I32" t="s">
        <v>938</v>
      </c>
      <c r="J32" t="s">
        <v>32</v>
      </c>
      <c r="K32" t="s">
        <v>10</v>
      </c>
      <c r="L32" t="s">
        <v>709</v>
      </c>
      <c r="M32" t="s">
        <v>764</v>
      </c>
      <c r="N32" t="s">
        <v>1017</v>
      </c>
      <c r="O32" t="s">
        <v>363</v>
      </c>
      <c r="P32" t="s">
        <v>30</v>
      </c>
      <c r="Q32">
        <v>0.44740000000000002</v>
      </c>
      <c r="R32">
        <v>0.19739999999999999</v>
      </c>
      <c r="S32">
        <v>0.55259999999999998</v>
      </c>
    </row>
    <row r="33" spans="1:19" x14ac:dyDescent="0.2">
      <c r="A33">
        <v>24</v>
      </c>
      <c r="B33" t="s">
        <v>939</v>
      </c>
      <c r="C33" t="s">
        <v>397</v>
      </c>
      <c r="D33" t="s">
        <v>940</v>
      </c>
      <c r="E33">
        <v>37941830</v>
      </c>
      <c r="F33">
        <v>178</v>
      </c>
      <c r="G33">
        <v>-8.0391000000000004E-3</v>
      </c>
      <c r="H33">
        <v>-0.78094344000000004</v>
      </c>
      <c r="I33" t="s">
        <v>941</v>
      </c>
      <c r="J33" t="s">
        <v>32</v>
      </c>
      <c r="K33" t="s">
        <v>10</v>
      </c>
      <c r="L33" t="s">
        <v>733</v>
      </c>
      <c r="M33" t="s">
        <v>734</v>
      </c>
      <c r="N33" t="s">
        <v>539</v>
      </c>
      <c r="O33" t="s">
        <v>396</v>
      </c>
      <c r="P33" t="s">
        <v>32</v>
      </c>
      <c r="Q33">
        <v>0.31580000000000003</v>
      </c>
      <c r="R33">
        <v>0.29559999999999997</v>
      </c>
      <c r="S33">
        <v>0.31580000000000003</v>
      </c>
    </row>
    <row r="34" spans="1:19" x14ac:dyDescent="0.2">
      <c r="A34">
        <v>24</v>
      </c>
      <c r="B34" t="s">
        <v>852</v>
      </c>
      <c r="C34" t="s">
        <v>397</v>
      </c>
      <c r="D34" t="s">
        <v>853</v>
      </c>
      <c r="E34">
        <v>37941884</v>
      </c>
      <c r="F34">
        <v>179</v>
      </c>
      <c r="G34">
        <v>8.4673999999999999E-3</v>
      </c>
      <c r="H34">
        <v>-0.67833076999999997</v>
      </c>
      <c r="I34" t="s">
        <v>854</v>
      </c>
      <c r="J34" t="s">
        <v>29</v>
      </c>
      <c r="K34" t="s">
        <v>10</v>
      </c>
      <c r="L34" t="s">
        <v>424</v>
      </c>
      <c r="M34" t="s">
        <v>855</v>
      </c>
      <c r="N34" t="s">
        <v>27</v>
      </c>
      <c r="O34" t="s">
        <v>396</v>
      </c>
      <c r="P34" t="s">
        <v>29</v>
      </c>
      <c r="Q34">
        <v>0.5</v>
      </c>
      <c r="R34">
        <v>0.4219</v>
      </c>
      <c r="S34">
        <v>0.5</v>
      </c>
    </row>
    <row r="35" spans="1:19" x14ac:dyDescent="0.2">
      <c r="A35">
        <v>24</v>
      </c>
      <c r="B35" t="s">
        <v>856</v>
      </c>
      <c r="C35" t="s">
        <v>397</v>
      </c>
      <c r="D35" t="s">
        <v>857</v>
      </c>
      <c r="E35">
        <v>37941904</v>
      </c>
      <c r="F35">
        <v>179</v>
      </c>
      <c r="G35">
        <v>1.06493E-2</v>
      </c>
      <c r="H35">
        <v>-0.66476698999999995</v>
      </c>
      <c r="I35" t="s">
        <v>858</v>
      </c>
      <c r="J35" t="s">
        <v>31</v>
      </c>
      <c r="K35" t="s">
        <v>10</v>
      </c>
      <c r="L35" t="s">
        <v>859</v>
      </c>
      <c r="M35" t="s">
        <v>860</v>
      </c>
      <c r="N35" t="s">
        <v>1018</v>
      </c>
      <c r="O35" t="s">
        <v>396</v>
      </c>
      <c r="P35" t="s">
        <v>31</v>
      </c>
      <c r="Q35">
        <v>0.5</v>
      </c>
      <c r="R35">
        <v>0.41560000000000002</v>
      </c>
      <c r="S35">
        <v>0.5</v>
      </c>
    </row>
    <row r="36" spans="1:19" x14ac:dyDescent="0.2">
      <c r="A36">
        <v>24</v>
      </c>
      <c r="B36" t="s">
        <v>861</v>
      </c>
      <c r="C36" t="s">
        <v>397</v>
      </c>
      <c r="D36" t="s">
        <v>862</v>
      </c>
      <c r="E36">
        <v>37941910</v>
      </c>
      <c r="F36">
        <v>179</v>
      </c>
      <c r="G36">
        <v>8.4673999999999999E-3</v>
      </c>
      <c r="H36">
        <v>-0.67833076999999997</v>
      </c>
      <c r="I36" t="s">
        <v>863</v>
      </c>
      <c r="J36" t="s">
        <v>30</v>
      </c>
      <c r="K36" t="s">
        <v>10</v>
      </c>
      <c r="L36" t="s">
        <v>864</v>
      </c>
      <c r="M36" t="s">
        <v>865</v>
      </c>
      <c r="N36" t="s">
        <v>27</v>
      </c>
      <c r="O36" t="s">
        <v>396</v>
      </c>
      <c r="P36" t="s">
        <v>30</v>
      </c>
      <c r="Q36">
        <v>0.5</v>
      </c>
      <c r="R36">
        <v>0.4219</v>
      </c>
      <c r="S36">
        <v>0.5</v>
      </c>
    </row>
    <row r="37" spans="1:19" x14ac:dyDescent="0.2">
      <c r="A37">
        <v>24</v>
      </c>
      <c r="B37" t="s">
        <v>866</v>
      </c>
      <c r="C37" t="s">
        <v>397</v>
      </c>
      <c r="D37" t="s">
        <v>867</v>
      </c>
      <c r="E37">
        <v>37941914</v>
      </c>
      <c r="F37">
        <v>179</v>
      </c>
      <c r="G37">
        <v>7.2742800000000002E-3</v>
      </c>
      <c r="H37">
        <v>-0.68574780000000002</v>
      </c>
      <c r="I37" t="s">
        <v>868</v>
      </c>
      <c r="J37" t="s">
        <v>30</v>
      </c>
      <c r="K37" t="s">
        <v>10</v>
      </c>
      <c r="L37" t="s">
        <v>869</v>
      </c>
      <c r="M37" t="s">
        <v>870</v>
      </c>
      <c r="N37" t="s">
        <v>25</v>
      </c>
      <c r="O37" t="s">
        <v>396</v>
      </c>
      <c r="P37" t="s">
        <v>30</v>
      </c>
      <c r="Q37">
        <v>0.5</v>
      </c>
      <c r="R37">
        <v>0.42499999999999999</v>
      </c>
      <c r="S37">
        <v>0.5</v>
      </c>
    </row>
    <row r="38" spans="1:19" x14ac:dyDescent="0.2">
      <c r="A38">
        <v>24</v>
      </c>
      <c r="B38" t="s">
        <v>871</v>
      </c>
      <c r="C38" t="s">
        <v>397</v>
      </c>
      <c r="D38" t="s">
        <v>872</v>
      </c>
      <c r="E38">
        <v>37945662</v>
      </c>
      <c r="F38">
        <v>178</v>
      </c>
      <c r="G38">
        <v>1.7764100000000001E-2</v>
      </c>
      <c r="H38">
        <v>-0.62053782999999996</v>
      </c>
      <c r="I38" t="s">
        <v>873</v>
      </c>
      <c r="J38" t="s">
        <v>32</v>
      </c>
      <c r="K38" t="s">
        <v>10</v>
      </c>
      <c r="L38" t="s">
        <v>585</v>
      </c>
      <c r="M38" t="s">
        <v>874</v>
      </c>
      <c r="N38" t="s">
        <v>25</v>
      </c>
      <c r="O38" t="s">
        <v>396</v>
      </c>
      <c r="P38" t="s">
        <v>32</v>
      </c>
      <c r="Q38">
        <v>0.5</v>
      </c>
      <c r="R38">
        <v>0.3931</v>
      </c>
      <c r="S38">
        <v>0.5</v>
      </c>
    </row>
    <row r="39" spans="1:19" x14ac:dyDescent="0.2">
      <c r="A39">
        <v>24</v>
      </c>
      <c r="B39" t="s">
        <v>875</v>
      </c>
      <c r="C39" t="s">
        <v>397</v>
      </c>
      <c r="D39" t="s">
        <v>876</v>
      </c>
      <c r="E39">
        <v>37945684</v>
      </c>
      <c r="F39">
        <v>177</v>
      </c>
      <c r="G39">
        <v>1.32803E-2</v>
      </c>
      <c r="H39">
        <v>-0.64841137000000004</v>
      </c>
      <c r="I39" t="s">
        <v>877</v>
      </c>
      <c r="J39" t="s">
        <v>31</v>
      </c>
      <c r="K39" t="s">
        <v>10</v>
      </c>
      <c r="L39" t="s">
        <v>878</v>
      </c>
      <c r="M39" t="s">
        <v>879</v>
      </c>
      <c r="N39" t="s">
        <v>25</v>
      </c>
      <c r="O39" t="s">
        <v>396</v>
      </c>
      <c r="P39" t="s">
        <v>31</v>
      </c>
      <c r="Q39">
        <v>0.5</v>
      </c>
      <c r="R39">
        <v>0.40189999999999998</v>
      </c>
      <c r="S39">
        <v>0.5</v>
      </c>
    </row>
    <row r="40" spans="1:19" x14ac:dyDescent="0.2">
      <c r="A40">
        <v>24</v>
      </c>
      <c r="B40" t="s">
        <v>942</v>
      </c>
      <c r="C40" t="s">
        <v>397</v>
      </c>
      <c r="D40" t="s">
        <v>943</v>
      </c>
      <c r="E40">
        <v>37945699</v>
      </c>
      <c r="F40">
        <v>177</v>
      </c>
      <c r="G40">
        <v>1.6064200000000001E-2</v>
      </c>
      <c r="H40">
        <v>-0.63110526</v>
      </c>
      <c r="I40" t="s">
        <v>944</v>
      </c>
      <c r="J40" t="s">
        <v>29</v>
      </c>
      <c r="K40" t="s">
        <v>10</v>
      </c>
      <c r="L40" t="s">
        <v>425</v>
      </c>
      <c r="M40" t="s">
        <v>768</v>
      </c>
      <c r="N40" t="s">
        <v>945</v>
      </c>
      <c r="O40" t="s">
        <v>396</v>
      </c>
      <c r="P40" t="s">
        <v>29</v>
      </c>
      <c r="Q40">
        <v>0.5</v>
      </c>
      <c r="R40">
        <v>0.39560000000000001</v>
      </c>
      <c r="S40">
        <v>0.5</v>
      </c>
    </row>
    <row r="41" spans="1:19" x14ac:dyDescent="0.2">
      <c r="A41">
        <v>24</v>
      </c>
      <c r="B41" t="s">
        <v>946</v>
      </c>
      <c r="C41" t="s">
        <v>397</v>
      </c>
      <c r="D41" t="s">
        <v>947</v>
      </c>
      <c r="E41">
        <v>37945735</v>
      </c>
      <c r="F41">
        <v>174</v>
      </c>
      <c r="G41">
        <v>0.30017899999999997</v>
      </c>
      <c r="H41">
        <v>1.1350946</v>
      </c>
      <c r="I41" t="s">
        <v>948</v>
      </c>
      <c r="J41" t="s">
        <v>31</v>
      </c>
      <c r="K41" t="s">
        <v>10</v>
      </c>
      <c r="L41" t="s">
        <v>949</v>
      </c>
      <c r="M41" t="s">
        <v>950</v>
      </c>
      <c r="N41" t="s">
        <v>1019</v>
      </c>
      <c r="O41" t="s">
        <v>396</v>
      </c>
      <c r="P41" t="s">
        <v>31</v>
      </c>
      <c r="Q41">
        <v>0.5</v>
      </c>
      <c r="R41">
        <v>0.1484</v>
      </c>
      <c r="S41">
        <v>0.5</v>
      </c>
    </row>
    <row r="42" spans="1:19" x14ac:dyDescent="0.2">
      <c r="A42">
        <v>24</v>
      </c>
      <c r="B42" t="s">
        <v>951</v>
      </c>
      <c r="C42" t="s">
        <v>397</v>
      </c>
      <c r="D42" t="s">
        <v>952</v>
      </c>
      <c r="E42">
        <v>37945742</v>
      </c>
      <c r="F42">
        <v>176</v>
      </c>
      <c r="G42">
        <v>0.46479999999999999</v>
      </c>
      <c r="H42">
        <v>2.1584611599999999</v>
      </c>
      <c r="I42" t="s">
        <v>953</v>
      </c>
      <c r="J42" t="s">
        <v>31</v>
      </c>
      <c r="K42" t="s">
        <v>10</v>
      </c>
      <c r="L42" t="s">
        <v>450</v>
      </c>
      <c r="M42" t="s">
        <v>954</v>
      </c>
      <c r="N42" t="s">
        <v>14</v>
      </c>
      <c r="O42" t="s">
        <v>396</v>
      </c>
      <c r="P42" t="s">
        <v>31</v>
      </c>
      <c r="Q42">
        <v>0.5</v>
      </c>
      <c r="R42">
        <v>8.5989999999999997E-2</v>
      </c>
      <c r="S42">
        <v>0.5</v>
      </c>
    </row>
    <row r="43" spans="1:19" x14ac:dyDescent="0.2">
      <c r="A43">
        <v>24</v>
      </c>
      <c r="B43" t="s">
        <v>880</v>
      </c>
      <c r="C43" t="s">
        <v>397</v>
      </c>
      <c r="D43" t="s">
        <v>881</v>
      </c>
      <c r="E43">
        <v>37945744</v>
      </c>
      <c r="F43">
        <v>173</v>
      </c>
      <c r="G43">
        <v>0.59497</v>
      </c>
      <c r="H43">
        <v>2.96766306</v>
      </c>
      <c r="I43" t="s">
        <v>882</v>
      </c>
      <c r="J43" t="s">
        <v>32</v>
      </c>
      <c r="K43" t="s">
        <v>10</v>
      </c>
      <c r="L43" t="s">
        <v>883</v>
      </c>
      <c r="M43" t="s">
        <v>884</v>
      </c>
      <c r="N43" t="s">
        <v>27</v>
      </c>
      <c r="O43" t="s">
        <v>396</v>
      </c>
      <c r="P43" t="s">
        <v>32</v>
      </c>
      <c r="Q43">
        <v>0.5</v>
      </c>
      <c r="R43">
        <v>4.87E-2</v>
      </c>
      <c r="S43">
        <v>0.5</v>
      </c>
    </row>
    <row r="44" spans="1:19" x14ac:dyDescent="0.2">
      <c r="A44">
        <v>24</v>
      </c>
      <c r="B44" t="s">
        <v>885</v>
      </c>
      <c r="C44" t="s">
        <v>397</v>
      </c>
      <c r="D44" t="s">
        <v>886</v>
      </c>
      <c r="E44">
        <v>37945751</v>
      </c>
      <c r="F44">
        <v>172</v>
      </c>
      <c r="G44">
        <v>0.76561199999999996</v>
      </c>
      <c r="H44">
        <v>4.0284591699999996</v>
      </c>
      <c r="I44" t="s">
        <v>887</v>
      </c>
      <c r="J44" t="s">
        <v>31</v>
      </c>
      <c r="K44" t="s">
        <v>10</v>
      </c>
      <c r="L44" t="s">
        <v>590</v>
      </c>
      <c r="M44" t="s">
        <v>888</v>
      </c>
      <c r="N44" t="s">
        <v>26</v>
      </c>
      <c r="O44" t="s">
        <v>396</v>
      </c>
      <c r="P44" t="s">
        <v>31</v>
      </c>
      <c r="Q44">
        <v>0.47370000000000001</v>
      </c>
      <c r="R44">
        <v>6.5360000000000001E-3</v>
      </c>
      <c r="S44">
        <v>0.47370000000000001</v>
      </c>
    </row>
    <row r="45" spans="1:19" x14ac:dyDescent="0.2">
      <c r="A45">
        <v>25</v>
      </c>
      <c r="B45" t="s">
        <v>955</v>
      </c>
      <c r="C45" t="s">
        <v>358</v>
      </c>
      <c r="D45" t="s">
        <v>956</v>
      </c>
      <c r="E45">
        <v>2103426</v>
      </c>
      <c r="F45">
        <v>171</v>
      </c>
      <c r="G45">
        <v>0.225634</v>
      </c>
      <c r="H45">
        <v>0.67168554999999996</v>
      </c>
      <c r="I45" t="s">
        <v>957</v>
      </c>
      <c r="J45" t="s">
        <v>31</v>
      </c>
      <c r="K45" t="s">
        <v>10</v>
      </c>
      <c r="L45" t="s">
        <v>958</v>
      </c>
      <c r="M45" t="s">
        <v>959</v>
      </c>
      <c r="N45" t="s">
        <v>722</v>
      </c>
      <c r="O45" t="s">
        <v>357</v>
      </c>
      <c r="P45" t="s">
        <v>31</v>
      </c>
      <c r="Q45">
        <v>5.2630000000000003E-2</v>
      </c>
      <c r="R45">
        <v>0.42759999999999998</v>
      </c>
      <c r="S45">
        <v>5.2630000000000003E-2</v>
      </c>
    </row>
    <row r="46" spans="1:19" x14ac:dyDescent="0.2">
      <c r="A46">
        <v>25</v>
      </c>
      <c r="B46" t="s">
        <v>960</v>
      </c>
      <c r="C46" t="s">
        <v>358</v>
      </c>
      <c r="D46" t="s">
        <v>961</v>
      </c>
      <c r="E46">
        <v>2103678</v>
      </c>
      <c r="F46">
        <v>176</v>
      </c>
      <c r="G46">
        <v>0.208315</v>
      </c>
      <c r="H46">
        <v>0.56402198000000003</v>
      </c>
      <c r="I46" t="s">
        <v>962</v>
      </c>
      <c r="J46" t="s">
        <v>30</v>
      </c>
      <c r="K46" t="s">
        <v>10</v>
      </c>
      <c r="L46" t="s">
        <v>716</v>
      </c>
      <c r="M46" t="s">
        <v>717</v>
      </c>
      <c r="N46" t="s">
        <v>1020</v>
      </c>
      <c r="O46" t="s">
        <v>357</v>
      </c>
      <c r="P46" t="s">
        <v>30</v>
      </c>
      <c r="Q46">
        <v>5.2630000000000003E-2</v>
      </c>
      <c r="R46">
        <v>0.40760000000000002</v>
      </c>
      <c r="S46">
        <v>5.2630000000000003E-2</v>
      </c>
    </row>
    <row r="47" spans="1:19" x14ac:dyDescent="0.2">
      <c r="A47">
        <v>25</v>
      </c>
      <c r="B47" t="s">
        <v>963</v>
      </c>
      <c r="C47" t="s">
        <v>358</v>
      </c>
      <c r="D47" t="s">
        <v>964</v>
      </c>
      <c r="E47">
        <v>2105515</v>
      </c>
      <c r="F47">
        <v>175</v>
      </c>
      <c r="G47">
        <v>2.9240800000000001E-2</v>
      </c>
      <c r="H47">
        <v>-0.54919291000000003</v>
      </c>
      <c r="I47" t="s">
        <v>965</v>
      </c>
      <c r="J47" t="s">
        <v>32</v>
      </c>
      <c r="K47" t="s">
        <v>10</v>
      </c>
      <c r="L47" t="s">
        <v>745</v>
      </c>
      <c r="M47" t="s">
        <v>966</v>
      </c>
      <c r="N47" t="s">
        <v>14</v>
      </c>
      <c r="O47" t="s">
        <v>357</v>
      </c>
      <c r="P47" t="s">
        <v>30</v>
      </c>
      <c r="Q47">
        <v>0.13159999999999999</v>
      </c>
      <c r="R47">
        <v>0.26919999999999999</v>
      </c>
      <c r="S47">
        <v>0.86839999999999995</v>
      </c>
    </row>
    <row r="48" spans="1:19" x14ac:dyDescent="0.2">
      <c r="A48">
        <v>25</v>
      </c>
      <c r="B48" t="s">
        <v>889</v>
      </c>
      <c r="C48" t="s">
        <v>358</v>
      </c>
      <c r="D48" t="s">
        <v>890</v>
      </c>
      <c r="E48">
        <v>2106841</v>
      </c>
      <c r="F48">
        <v>174</v>
      </c>
      <c r="G48">
        <v>0.38899299999999998</v>
      </c>
      <c r="H48">
        <v>1.6872068899999999</v>
      </c>
      <c r="I48" t="s">
        <v>891</v>
      </c>
      <c r="J48" t="s">
        <v>30</v>
      </c>
      <c r="K48" t="s">
        <v>10</v>
      </c>
      <c r="L48" t="s">
        <v>716</v>
      </c>
      <c r="M48" t="s">
        <v>717</v>
      </c>
      <c r="N48" t="s">
        <v>27</v>
      </c>
      <c r="O48" t="s">
        <v>357</v>
      </c>
      <c r="P48" t="s">
        <v>30</v>
      </c>
      <c r="Q48">
        <v>0.81579999999999997</v>
      </c>
      <c r="R48">
        <v>0.29680000000000001</v>
      </c>
      <c r="S48">
        <v>0.81579999999999997</v>
      </c>
    </row>
    <row r="49" spans="1:20" x14ac:dyDescent="0.2">
      <c r="A49">
        <v>25</v>
      </c>
      <c r="B49" t="s">
        <v>967</v>
      </c>
      <c r="C49" t="s">
        <v>358</v>
      </c>
      <c r="D49" t="s">
        <v>968</v>
      </c>
      <c r="E49">
        <v>2253914</v>
      </c>
      <c r="F49">
        <v>178</v>
      </c>
      <c r="G49">
        <v>2.4488200000000002E-2</v>
      </c>
      <c r="H49">
        <v>-0.57873744999999999</v>
      </c>
      <c r="I49" t="s">
        <v>969</v>
      </c>
      <c r="J49" t="s">
        <v>31</v>
      </c>
      <c r="K49" t="s">
        <v>10</v>
      </c>
      <c r="L49" t="s">
        <v>970</v>
      </c>
      <c r="M49" t="s">
        <v>971</v>
      </c>
      <c r="N49" t="s">
        <v>14</v>
      </c>
      <c r="O49" t="s">
        <v>357</v>
      </c>
      <c r="P49" t="s">
        <v>29</v>
      </c>
      <c r="Q49">
        <v>0</v>
      </c>
      <c r="R49">
        <v>7.5469999999999995E-2</v>
      </c>
      <c r="S49">
        <v>1</v>
      </c>
    </row>
    <row r="50" spans="1:20" x14ac:dyDescent="0.2">
      <c r="A50">
        <v>25</v>
      </c>
      <c r="B50" t="s">
        <v>972</v>
      </c>
      <c r="C50" t="s">
        <v>358</v>
      </c>
      <c r="D50" t="s">
        <v>973</v>
      </c>
      <c r="E50">
        <v>2259176</v>
      </c>
      <c r="F50">
        <v>175</v>
      </c>
      <c r="G50">
        <v>0.15057999999999999</v>
      </c>
      <c r="H50">
        <v>0.20511230999999999</v>
      </c>
      <c r="I50" t="s">
        <v>974</v>
      </c>
      <c r="J50" t="s">
        <v>30</v>
      </c>
      <c r="K50" t="s">
        <v>10</v>
      </c>
      <c r="L50" t="s">
        <v>608</v>
      </c>
      <c r="M50" t="s">
        <v>975</v>
      </c>
      <c r="N50" t="s">
        <v>14</v>
      </c>
      <c r="O50" t="s">
        <v>357</v>
      </c>
      <c r="P50" t="s">
        <v>32</v>
      </c>
      <c r="Q50">
        <v>0.13159999999999999</v>
      </c>
      <c r="R50">
        <v>0.43590000000000001</v>
      </c>
      <c r="S50">
        <v>0.86839999999999995</v>
      </c>
      <c r="T50">
        <f>1-Table30[[#This Row],[MAF_U]]</f>
        <v>0.56410000000000005</v>
      </c>
    </row>
    <row r="51" spans="1:20" x14ac:dyDescent="0.2">
      <c r="A51">
        <v>25</v>
      </c>
      <c r="B51" t="s">
        <v>976</v>
      </c>
      <c r="C51" t="s">
        <v>358</v>
      </c>
      <c r="D51" t="s">
        <v>977</v>
      </c>
      <c r="E51">
        <v>2261313</v>
      </c>
      <c r="F51">
        <v>177</v>
      </c>
      <c r="G51">
        <v>7.9706200000000005E-2</v>
      </c>
      <c r="H51">
        <v>-0.23547472</v>
      </c>
      <c r="I51" t="s">
        <v>978</v>
      </c>
      <c r="J51" t="s">
        <v>29</v>
      </c>
      <c r="K51" t="s">
        <v>10</v>
      </c>
      <c r="L51" t="s">
        <v>898</v>
      </c>
      <c r="M51" t="s">
        <v>899</v>
      </c>
      <c r="N51" t="s">
        <v>1021</v>
      </c>
      <c r="O51" t="s">
        <v>357</v>
      </c>
      <c r="P51" t="s">
        <v>29</v>
      </c>
      <c r="Q51">
        <v>0.13159999999999999</v>
      </c>
      <c r="R51">
        <v>0.34810000000000002</v>
      </c>
      <c r="S51">
        <v>0.13159999999999999</v>
      </c>
    </row>
    <row r="52" spans="1:20" x14ac:dyDescent="0.2">
      <c r="A52">
        <v>25</v>
      </c>
      <c r="B52" t="s">
        <v>979</v>
      </c>
      <c r="C52" t="s">
        <v>358</v>
      </c>
      <c r="D52" t="s">
        <v>980</v>
      </c>
      <c r="E52">
        <v>2262047</v>
      </c>
      <c r="F52">
        <v>178</v>
      </c>
      <c r="G52">
        <v>7.5656000000000001E-2</v>
      </c>
      <c r="H52">
        <v>-0.26065279000000002</v>
      </c>
      <c r="I52" t="s">
        <v>981</v>
      </c>
      <c r="J52" t="s">
        <v>30</v>
      </c>
      <c r="K52" t="s">
        <v>10</v>
      </c>
      <c r="L52" t="s">
        <v>982</v>
      </c>
      <c r="M52" t="s">
        <v>983</v>
      </c>
      <c r="N52" t="s">
        <v>1022</v>
      </c>
      <c r="O52" t="s">
        <v>357</v>
      </c>
      <c r="P52" t="s">
        <v>30</v>
      </c>
      <c r="Q52">
        <v>0.13159999999999999</v>
      </c>
      <c r="R52">
        <v>0.34279999999999999</v>
      </c>
      <c r="S52">
        <v>0.13159999999999999</v>
      </c>
    </row>
    <row r="53" spans="1:20" x14ac:dyDescent="0.2">
      <c r="A53">
        <v>32</v>
      </c>
      <c r="B53" t="s">
        <v>892</v>
      </c>
      <c r="C53" t="s">
        <v>893</v>
      </c>
      <c r="D53" t="s">
        <v>894</v>
      </c>
      <c r="E53">
        <v>2598674</v>
      </c>
      <c r="F53">
        <v>171</v>
      </c>
      <c r="G53">
        <v>-3.6856200000000001E-4</v>
      </c>
      <c r="H53">
        <v>-0.73325952999999999</v>
      </c>
      <c r="I53" t="s">
        <v>895</v>
      </c>
      <c r="J53" t="s">
        <v>32</v>
      </c>
      <c r="K53" t="s">
        <v>10</v>
      </c>
      <c r="L53" t="s">
        <v>896</v>
      </c>
      <c r="M53" t="s">
        <v>897</v>
      </c>
      <c r="N53" t="s">
        <v>25</v>
      </c>
      <c r="P53" t="s">
        <v>32</v>
      </c>
      <c r="Q53">
        <v>0.38890000000000002</v>
      </c>
      <c r="R53">
        <v>0.2908</v>
      </c>
      <c r="S53">
        <v>0.38890000000000002</v>
      </c>
    </row>
    <row r="54" spans="1:20" x14ac:dyDescent="0.2">
      <c r="A54">
        <v>32</v>
      </c>
      <c r="B54" t="s">
        <v>984</v>
      </c>
      <c r="C54" t="s">
        <v>985</v>
      </c>
      <c r="D54" t="s">
        <v>986</v>
      </c>
      <c r="E54">
        <v>2613800</v>
      </c>
      <c r="F54">
        <v>172</v>
      </c>
      <c r="G54">
        <v>0.111304</v>
      </c>
      <c r="H54">
        <v>-3.904697E-2</v>
      </c>
      <c r="I54" t="s">
        <v>987</v>
      </c>
      <c r="J54" t="s">
        <v>29</v>
      </c>
      <c r="K54" t="s">
        <v>10</v>
      </c>
      <c r="L54" t="s">
        <v>448</v>
      </c>
      <c r="M54" t="s">
        <v>449</v>
      </c>
      <c r="N54" t="s">
        <v>935</v>
      </c>
      <c r="P54" t="s">
        <v>29</v>
      </c>
      <c r="Q54">
        <v>0.28949999999999998</v>
      </c>
      <c r="R54">
        <v>0.1111</v>
      </c>
      <c r="S54">
        <v>0.28949999999999998</v>
      </c>
    </row>
    <row r="55" spans="1:20" x14ac:dyDescent="0.2">
      <c r="A55">
        <v>32</v>
      </c>
      <c r="B55" t="s">
        <v>988</v>
      </c>
      <c r="C55" t="s">
        <v>356</v>
      </c>
      <c r="D55" t="s">
        <v>989</v>
      </c>
      <c r="E55">
        <v>2773123</v>
      </c>
      <c r="F55">
        <v>175</v>
      </c>
      <c r="G55">
        <v>0.57492500000000002</v>
      </c>
      <c r="H55">
        <v>2.8430532999999998</v>
      </c>
      <c r="I55" t="s">
        <v>990</v>
      </c>
      <c r="J55" t="s">
        <v>30</v>
      </c>
      <c r="K55" t="s">
        <v>10</v>
      </c>
      <c r="L55" t="s">
        <v>793</v>
      </c>
      <c r="M55" t="s">
        <v>991</v>
      </c>
      <c r="N55" t="s">
        <v>24</v>
      </c>
      <c r="O55" t="s">
        <v>355</v>
      </c>
      <c r="P55" t="s">
        <v>30</v>
      </c>
      <c r="Q55">
        <v>0.34210000000000002</v>
      </c>
      <c r="R55">
        <v>1.6029999999999999E-2</v>
      </c>
      <c r="S55">
        <v>0.34210000000000002</v>
      </c>
    </row>
    <row r="56" spans="1:20" x14ac:dyDescent="0.2">
      <c r="A56">
        <v>32</v>
      </c>
      <c r="B56" t="s">
        <v>992</v>
      </c>
      <c r="C56" t="s">
        <v>356</v>
      </c>
      <c r="D56" t="s">
        <v>993</v>
      </c>
      <c r="E56">
        <v>2903074</v>
      </c>
      <c r="F56">
        <v>174</v>
      </c>
      <c r="G56">
        <v>-2.0806499999999999E-2</v>
      </c>
      <c r="H56">
        <v>-0.86031199000000003</v>
      </c>
      <c r="I56" t="s">
        <v>994</v>
      </c>
      <c r="J56" t="s">
        <v>29</v>
      </c>
      <c r="K56" t="s">
        <v>10</v>
      </c>
      <c r="L56" t="s">
        <v>626</v>
      </c>
      <c r="M56" t="s">
        <v>995</v>
      </c>
      <c r="N56" t="s">
        <v>712</v>
      </c>
      <c r="O56" t="s">
        <v>355</v>
      </c>
      <c r="P56" t="s">
        <v>29</v>
      </c>
      <c r="Q56">
        <v>0.23680000000000001</v>
      </c>
      <c r="R56">
        <v>0.26450000000000001</v>
      </c>
      <c r="S56">
        <v>0.23680000000000001</v>
      </c>
    </row>
    <row r="57" spans="1:20" x14ac:dyDescent="0.2">
      <c r="A57">
        <v>32</v>
      </c>
      <c r="B57" t="s">
        <v>996</v>
      </c>
      <c r="C57" t="s">
        <v>356</v>
      </c>
      <c r="D57" t="s">
        <v>997</v>
      </c>
      <c r="E57">
        <v>2903097</v>
      </c>
      <c r="F57">
        <v>174</v>
      </c>
      <c r="G57">
        <v>0.19945199999999999</v>
      </c>
      <c r="H57">
        <v>0.50892512999999995</v>
      </c>
      <c r="I57" t="s">
        <v>998</v>
      </c>
      <c r="J57" t="s">
        <v>31</v>
      </c>
      <c r="K57" t="s">
        <v>10</v>
      </c>
      <c r="L57" t="s">
        <v>489</v>
      </c>
      <c r="M57" t="s">
        <v>77</v>
      </c>
      <c r="N57" t="s">
        <v>1023</v>
      </c>
      <c r="O57" t="s">
        <v>355</v>
      </c>
      <c r="P57" t="s">
        <v>29</v>
      </c>
      <c r="Q57">
        <v>0.13159999999999999</v>
      </c>
      <c r="R57">
        <v>0.49030000000000001</v>
      </c>
      <c r="S57">
        <v>0.86839999999999995</v>
      </c>
    </row>
    <row r="58" spans="1:20" x14ac:dyDescent="0.2">
      <c r="A58">
        <v>32</v>
      </c>
      <c r="B58" t="s">
        <v>999</v>
      </c>
      <c r="C58" t="s">
        <v>356</v>
      </c>
      <c r="D58" t="s">
        <v>1000</v>
      </c>
      <c r="E58">
        <v>2923576</v>
      </c>
      <c r="F58">
        <v>179</v>
      </c>
      <c r="G58">
        <v>4.6012400000000002E-2</v>
      </c>
      <c r="H58">
        <v>-0.44493224999999997</v>
      </c>
      <c r="I58" t="s">
        <v>1001</v>
      </c>
      <c r="J58" t="s">
        <v>32</v>
      </c>
      <c r="K58" t="s">
        <v>10</v>
      </c>
      <c r="L58" t="s">
        <v>709</v>
      </c>
      <c r="M58" t="s">
        <v>1002</v>
      </c>
      <c r="N58" t="s">
        <v>1017</v>
      </c>
      <c r="O58" t="s">
        <v>355</v>
      </c>
      <c r="P58" t="s">
        <v>32</v>
      </c>
      <c r="Q58">
        <v>0.28949999999999998</v>
      </c>
      <c r="R58">
        <v>0.15310000000000001</v>
      </c>
      <c r="S58">
        <v>0.28949999999999998</v>
      </c>
    </row>
    <row r="59" spans="1:20" x14ac:dyDescent="0.2">
      <c r="A59">
        <v>32</v>
      </c>
      <c r="B59" t="s">
        <v>1003</v>
      </c>
      <c r="C59" t="s">
        <v>356</v>
      </c>
      <c r="D59" t="s">
        <v>1004</v>
      </c>
      <c r="E59">
        <v>2989854</v>
      </c>
      <c r="F59">
        <v>176</v>
      </c>
      <c r="G59">
        <v>6.0552300000000003E-2</v>
      </c>
      <c r="H59">
        <v>-0.35454495000000003</v>
      </c>
      <c r="I59" t="s">
        <v>1005</v>
      </c>
      <c r="J59" t="s">
        <v>30</v>
      </c>
      <c r="K59" t="s">
        <v>10</v>
      </c>
      <c r="L59" t="s">
        <v>710</v>
      </c>
      <c r="M59" t="s">
        <v>711</v>
      </c>
      <c r="N59" t="s">
        <v>24</v>
      </c>
      <c r="O59" t="s">
        <v>355</v>
      </c>
      <c r="P59" t="s">
        <v>30</v>
      </c>
      <c r="Q59">
        <v>0.28949999999999998</v>
      </c>
      <c r="R59">
        <v>0.1401</v>
      </c>
      <c r="S59">
        <v>0.28949999999999998</v>
      </c>
    </row>
    <row r="60" spans="1:20" x14ac:dyDescent="0.2">
      <c r="A60">
        <v>38</v>
      </c>
      <c r="B60" t="s">
        <v>1006</v>
      </c>
      <c r="C60" t="s">
        <v>901</v>
      </c>
      <c r="D60" t="s">
        <v>1007</v>
      </c>
      <c r="E60">
        <v>18529448</v>
      </c>
      <c r="F60">
        <v>178</v>
      </c>
      <c r="G60">
        <v>5.75646E-2</v>
      </c>
      <c r="H60">
        <v>-0.37311799000000001</v>
      </c>
      <c r="I60" t="s">
        <v>1008</v>
      </c>
      <c r="J60" t="s">
        <v>32</v>
      </c>
      <c r="K60" t="s">
        <v>10</v>
      </c>
      <c r="L60" t="s">
        <v>1009</v>
      </c>
      <c r="M60" t="s">
        <v>1010</v>
      </c>
      <c r="N60" t="s">
        <v>1011</v>
      </c>
      <c r="P60" t="s">
        <v>32</v>
      </c>
      <c r="Q60">
        <v>2.632E-2</v>
      </c>
      <c r="R60">
        <v>0.17299999999999999</v>
      </c>
      <c r="S60">
        <v>2.632E-2</v>
      </c>
    </row>
    <row r="61" spans="1:20" x14ac:dyDescent="0.2">
      <c r="A61">
        <v>38</v>
      </c>
      <c r="B61" t="s">
        <v>900</v>
      </c>
      <c r="C61" t="s">
        <v>901</v>
      </c>
      <c r="D61" t="s">
        <v>902</v>
      </c>
      <c r="E61">
        <v>18529651</v>
      </c>
      <c r="F61">
        <v>177</v>
      </c>
      <c r="G61">
        <v>5.8327499999999997E-2</v>
      </c>
      <c r="H61">
        <v>-0.36837542000000001</v>
      </c>
      <c r="I61" t="s">
        <v>903</v>
      </c>
      <c r="J61" t="s">
        <v>32</v>
      </c>
      <c r="K61" t="s">
        <v>10</v>
      </c>
      <c r="L61" t="s">
        <v>904</v>
      </c>
      <c r="M61" t="s">
        <v>905</v>
      </c>
      <c r="N61" t="s">
        <v>15</v>
      </c>
      <c r="P61" t="s">
        <v>32</v>
      </c>
      <c r="Q61">
        <v>2.632E-2</v>
      </c>
      <c r="R61">
        <v>0.1741</v>
      </c>
      <c r="S61">
        <v>2.632E-2</v>
      </c>
    </row>
    <row r="62" spans="1:20" x14ac:dyDescent="0.2">
      <c r="A62">
        <v>38</v>
      </c>
      <c r="B62" t="s">
        <v>906</v>
      </c>
      <c r="C62" t="s">
        <v>901</v>
      </c>
      <c r="D62" t="s">
        <v>907</v>
      </c>
      <c r="E62">
        <v>18529832</v>
      </c>
      <c r="F62">
        <v>178</v>
      </c>
      <c r="G62">
        <v>2.5783299999999999E-2</v>
      </c>
      <c r="H62">
        <v>-0.57068646000000001</v>
      </c>
      <c r="I62" t="s">
        <v>908</v>
      </c>
      <c r="J62" t="s">
        <v>30</v>
      </c>
      <c r="K62" t="s">
        <v>10</v>
      </c>
      <c r="L62" t="s">
        <v>448</v>
      </c>
      <c r="M62" t="s">
        <v>708</v>
      </c>
      <c r="N62" t="s">
        <v>909</v>
      </c>
      <c r="P62" t="s">
        <v>30</v>
      </c>
      <c r="Q62">
        <v>0.23680000000000001</v>
      </c>
      <c r="R62">
        <v>0.1321</v>
      </c>
      <c r="S62">
        <v>0.23680000000000001</v>
      </c>
    </row>
    <row r="63" spans="1:20" x14ac:dyDescent="0.2">
      <c r="A63">
        <v>38</v>
      </c>
      <c r="B63" t="s">
        <v>910</v>
      </c>
      <c r="C63" t="s">
        <v>901</v>
      </c>
      <c r="D63" t="s">
        <v>911</v>
      </c>
      <c r="E63">
        <v>18529861</v>
      </c>
      <c r="F63">
        <v>174</v>
      </c>
      <c r="G63">
        <v>6.4250000000000002E-2</v>
      </c>
      <c r="H63">
        <v>-0.33155820000000003</v>
      </c>
      <c r="I63" t="s">
        <v>912</v>
      </c>
      <c r="J63" t="s">
        <v>30</v>
      </c>
      <c r="K63" t="s">
        <v>10</v>
      </c>
      <c r="L63" t="s">
        <v>507</v>
      </c>
      <c r="M63" t="s">
        <v>508</v>
      </c>
      <c r="N63" t="s">
        <v>909</v>
      </c>
      <c r="P63" t="s">
        <v>30</v>
      </c>
      <c r="Q63">
        <v>2.632E-2</v>
      </c>
      <c r="R63">
        <v>0.18390000000000001</v>
      </c>
      <c r="S63">
        <v>2.632E-2</v>
      </c>
    </row>
    <row r="66" spans="1:34" x14ac:dyDescent="0.2">
      <c r="A66" s="56" t="s">
        <v>460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</row>
    <row r="67" spans="1:34" x14ac:dyDescent="0.2">
      <c r="A67" t="s">
        <v>88</v>
      </c>
      <c r="B67" t="s">
        <v>414</v>
      </c>
      <c r="C67" t="s">
        <v>2</v>
      </c>
      <c r="D67" t="s">
        <v>3</v>
      </c>
      <c r="E67" t="s">
        <v>89</v>
      </c>
      <c r="F67" t="s">
        <v>415</v>
      </c>
      <c r="G67" t="s">
        <v>4</v>
      </c>
      <c r="H67" t="s">
        <v>5</v>
      </c>
      <c r="I67" t="s">
        <v>416</v>
      </c>
      <c r="J67" t="s">
        <v>417</v>
      </c>
      <c r="K67" t="s">
        <v>0</v>
      </c>
      <c r="L67" t="s">
        <v>422</v>
      </c>
      <c r="M67" t="s">
        <v>8</v>
      </c>
      <c r="N67" t="s">
        <v>9</v>
      </c>
      <c r="O67" t="s">
        <v>1</v>
      </c>
      <c r="P67" t="s">
        <v>47</v>
      </c>
      <c r="Q67" t="s">
        <v>6</v>
      </c>
      <c r="R67" t="s">
        <v>7</v>
      </c>
      <c r="S67" t="s">
        <v>427</v>
      </c>
    </row>
    <row r="80" spans="1:34" x14ac:dyDescent="0.2">
      <c r="T80" t="s">
        <v>88</v>
      </c>
      <c r="U80" t="s">
        <v>414</v>
      </c>
      <c r="V80" t="s">
        <v>47</v>
      </c>
      <c r="W80" t="s">
        <v>699</v>
      </c>
      <c r="X80" t="s">
        <v>697</v>
      </c>
      <c r="Y80" t="s">
        <v>695</v>
      </c>
      <c r="Z80" t="s">
        <v>698</v>
      </c>
      <c r="AH80" t="s">
        <v>696</v>
      </c>
    </row>
    <row r="81" spans="2:2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 t="s">
        <v>31</v>
      </c>
      <c r="Q81" s="1">
        <v>0.52629999999999999</v>
      </c>
      <c r="R81" s="1">
        <v>0.23580000000000001</v>
      </c>
      <c r="S81" s="2">
        <v>0.52629999999999999</v>
      </c>
      <c r="T81">
        <v>18</v>
      </c>
      <c r="U81" t="s">
        <v>693</v>
      </c>
      <c r="V81" t="s">
        <v>29</v>
      </c>
      <c r="W81" t="s">
        <v>31</v>
      </c>
      <c r="X81">
        <v>4</v>
      </c>
      <c r="Y81">
        <v>10</v>
      </c>
      <c r="Z81">
        <v>5</v>
      </c>
      <c r="AA81" t="s">
        <v>700</v>
      </c>
    </row>
  </sheetData>
  <mergeCells count="3">
    <mergeCell ref="A1:S1"/>
    <mergeCell ref="A66:S66"/>
    <mergeCell ref="A21:S21"/>
  </mergeCells>
  <conditionalFormatting sqref="S26:S64 R23:R25">
    <cfRule type="cellIs" dxfId="40" priority="1" operator="greaterThan">
      <formula>0.6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EB64-53E8-7B4E-9184-BC669369BCC9}">
  <dimension ref="A1:V21"/>
  <sheetViews>
    <sheetView workbookViewId="0">
      <selection sqref="A1:S1"/>
    </sheetView>
  </sheetViews>
  <sheetFormatPr baseColWidth="10" defaultRowHeight="16" x14ac:dyDescent="0.2"/>
  <cols>
    <col min="9" max="9" width="20.5" customWidth="1"/>
    <col min="11" max="11" width="14.1640625" customWidth="1"/>
    <col min="12" max="12" width="14" customWidth="1"/>
    <col min="15" max="15" width="20.83203125" customWidth="1"/>
    <col min="19" max="19" width="11.1640625" customWidth="1"/>
  </cols>
  <sheetData>
    <row r="1" spans="1:22" x14ac:dyDescent="0.2">
      <c r="A1" s="56" t="s">
        <v>428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22" x14ac:dyDescent="0.2">
      <c r="A2" t="s">
        <v>88</v>
      </c>
      <c r="B2" t="s">
        <v>414</v>
      </c>
      <c r="C2" t="s">
        <v>2</v>
      </c>
      <c r="D2" t="s">
        <v>3</v>
      </c>
      <c r="E2" t="s">
        <v>89</v>
      </c>
      <c r="F2" t="s">
        <v>415</v>
      </c>
      <c r="G2" t="s">
        <v>4</v>
      </c>
      <c r="H2" t="s">
        <v>5</v>
      </c>
      <c r="I2" t="s">
        <v>416</v>
      </c>
      <c r="J2" t="s">
        <v>417</v>
      </c>
      <c r="K2" t="s">
        <v>0</v>
      </c>
      <c r="L2" t="s">
        <v>422</v>
      </c>
      <c r="M2" t="s">
        <v>8</v>
      </c>
      <c r="N2" t="s">
        <v>9</v>
      </c>
      <c r="O2" t="s">
        <v>1</v>
      </c>
      <c r="P2" t="s">
        <v>47</v>
      </c>
      <c r="Q2" t="s">
        <v>6</v>
      </c>
      <c r="R2" t="s">
        <v>7</v>
      </c>
      <c r="S2" t="s">
        <v>427</v>
      </c>
    </row>
    <row r="3" spans="1:22" x14ac:dyDescent="0.2">
      <c r="A3" s="6" t="s">
        <v>694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5" spans="1:22" x14ac:dyDescent="0.2">
      <c r="A5" s="56" t="s">
        <v>455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spans="1:22" x14ac:dyDescent="0.2">
      <c r="A6" t="s">
        <v>88</v>
      </c>
      <c r="B6" t="s">
        <v>414</v>
      </c>
      <c r="C6" t="s">
        <v>2</v>
      </c>
      <c r="D6" t="s">
        <v>3</v>
      </c>
      <c r="E6" t="s">
        <v>89</v>
      </c>
      <c r="F6" t="s">
        <v>415</v>
      </c>
      <c r="G6" t="s">
        <v>4</v>
      </c>
      <c r="H6" t="s">
        <v>5</v>
      </c>
      <c r="I6" t="s">
        <v>416</v>
      </c>
      <c r="J6" t="s">
        <v>417</v>
      </c>
      <c r="K6" t="s">
        <v>0</v>
      </c>
      <c r="L6" t="s">
        <v>422</v>
      </c>
      <c r="M6" t="s">
        <v>8</v>
      </c>
      <c r="N6" t="s">
        <v>9</v>
      </c>
      <c r="O6" t="s">
        <v>1</v>
      </c>
      <c r="P6" t="s">
        <v>47</v>
      </c>
      <c r="Q6" t="s">
        <v>6</v>
      </c>
      <c r="R6" t="s">
        <v>7</v>
      </c>
      <c r="S6" t="s">
        <v>427</v>
      </c>
    </row>
    <row r="7" spans="1:22" x14ac:dyDescent="0.2">
      <c r="A7">
        <v>7</v>
      </c>
      <c r="B7" t="s">
        <v>769</v>
      </c>
      <c r="C7" t="s">
        <v>770</v>
      </c>
      <c r="D7" t="s">
        <v>771</v>
      </c>
      <c r="E7">
        <v>16340641</v>
      </c>
      <c r="F7">
        <v>179</v>
      </c>
      <c r="G7">
        <v>0.55923800000000001</v>
      </c>
      <c r="H7">
        <v>2.7455351000000001</v>
      </c>
      <c r="I7" t="s">
        <v>772</v>
      </c>
      <c r="J7" t="s">
        <v>31</v>
      </c>
      <c r="K7" t="s">
        <v>10</v>
      </c>
      <c r="L7" t="s">
        <v>730</v>
      </c>
      <c r="M7" t="s">
        <v>731</v>
      </c>
      <c r="N7" t="s">
        <v>773</v>
      </c>
      <c r="O7" t="s">
        <v>774</v>
      </c>
      <c r="P7" t="s">
        <v>29</v>
      </c>
      <c r="Q7">
        <v>0.34210000000000002</v>
      </c>
      <c r="R7">
        <v>1.8749999999999999E-2</v>
      </c>
      <c r="S7">
        <v>0.65790000000000004</v>
      </c>
    </row>
    <row r="8" spans="1:22" x14ac:dyDescent="0.2">
      <c r="A8">
        <v>7</v>
      </c>
      <c r="B8" t="s">
        <v>775</v>
      </c>
      <c r="C8" t="s">
        <v>776</v>
      </c>
      <c r="D8" t="s">
        <v>777</v>
      </c>
      <c r="E8">
        <v>16905077</v>
      </c>
      <c r="F8">
        <v>174</v>
      </c>
      <c r="G8">
        <v>5.9039500000000002E-2</v>
      </c>
      <c r="H8">
        <v>-0.36394929999999998</v>
      </c>
      <c r="I8" t="s">
        <v>778</v>
      </c>
      <c r="J8" t="s">
        <v>32</v>
      </c>
      <c r="K8" t="s">
        <v>10</v>
      </c>
      <c r="L8" t="s">
        <v>575</v>
      </c>
      <c r="M8" t="s">
        <v>721</v>
      </c>
      <c r="N8" t="s">
        <v>779</v>
      </c>
      <c r="O8" t="s">
        <v>780</v>
      </c>
      <c r="P8" t="s">
        <v>32</v>
      </c>
      <c r="Q8">
        <v>0.36840000000000001</v>
      </c>
      <c r="R8">
        <v>0.2</v>
      </c>
      <c r="S8">
        <v>0.36840000000000001</v>
      </c>
    </row>
    <row r="9" spans="1:22" x14ac:dyDescent="0.2">
      <c r="A9">
        <v>7</v>
      </c>
      <c r="B9" t="s">
        <v>781</v>
      </c>
      <c r="C9" t="s">
        <v>782</v>
      </c>
      <c r="D9" t="s">
        <v>783</v>
      </c>
      <c r="E9">
        <v>19071668</v>
      </c>
      <c r="F9">
        <v>178</v>
      </c>
      <c r="G9">
        <v>3.6314100000000002E-2</v>
      </c>
      <c r="H9">
        <v>-0.5052217</v>
      </c>
      <c r="I9" t="s">
        <v>784</v>
      </c>
      <c r="J9" t="s">
        <v>32</v>
      </c>
      <c r="K9" t="s">
        <v>10</v>
      </c>
      <c r="L9" t="s">
        <v>504</v>
      </c>
      <c r="M9" t="s">
        <v>21</v>
      </c>
      <c r="N9" t="s">
        <v>24</v>
      </c>
      <c r="O9" t="s">
        <v>785</v>
      </c>
      <c r="P9" t="s">
        <v>30</v>
      </c>
      <c r="Q9">
        <v>0.57889999999999997</v>
      </c>
      <c r="R9">
        <v>0.4088</v>
      </c>
      <c r="S9">
        <v>0.42109999999999997</v>
      </c>
    </row>
    <row r="10" spans="1:22" x14ac:dyDescent="0.2">
      <c r="A10">
        <v>7</v>
      </c>
      <c r="B10" t="s">
        <v>786</v>
      </c>
      <c r="C10" t="s">
        <v>782</v>
      </c>
      <c r="D10" t="s">
        <v>787</v>
      </c>
      <c r="E10">
        <v>19209694</v>
      </c>
      <c r="F10">
        <v>175</v>
      </c>
      <c r="G10">
        <v>-1.6185999999999999E-2</v>
      </c>
      <c r="H10">
        <v>-0.83158860000000001</v>
      </c>
      <c r="I10" t="s">
        <v>788</v>
      </c>
      <c r="J10" t="s">
        <v>30</v>
      </c>
      <c r="K10" t="s">
        <v>10</v>
      </c>
      <c r="L10" t="s">
        <v>447</v>
      </c>
      <c r="M10" t="s">
        <v>82</v>
      </c>
      <c r="N10" t="s">
        <v>24</v>
      </c>
      <c r="O10" t="s">
        <v>785</v>
      </c>
      <c r="P10" t="s">
        <v>32</v>
      </c>
      <c r="Q10">
        <v>0.26319999999999999</v>
      </c>
      <c r="R10">
        <v>0.21790000000000001</v>
      </c>
      <c r="S10">
        <v>0.73680000000000001</v>
      </c>
    </row>
    <row r="11" spans="1:22" x14ac:dyDescent="0.2">
      <c r="A11">
        <v>7</v>
      </c>
      <c r="B11" t="s">
        <v>789</v>
      </c>
      <c r="C11" t="s">
        <v>790</v>
      </c>
      <c r="D11" t="s">
        <v>791</v>
      </c>
      <c r="E11">
        <v>27638766</v>
      </c>
      <c r="F11">
        <v>172</v>
      </c>
      <c r="G11">
        <v>8.3832900000000002E-2</v>
      </c>
      <c r="H11">
        <v>-0.20982110000000001</v>
      </c>
      <c r="I11" t="s">
        <v>792</v>
      </c>
      <c r="J11" t="s">
        <v>29</v>
      </c>
      <c r="K11" t="s">
        <v>10</v>
      </c>
      <c r="L11" t="s">
        <v>793</v>
      </c>
      <c r="M11" t="s">
        <v>794</v>
      </c>
      <c r="N11" t="s">
        <v>636</v>
      </c>
      <c r="O11" t="s">
        <v>234</v>
      </c>
      <c r="P11" t="s">
        <v>29</v>
      </c>
      <c r="Q11">
        <v>0.47370000000000001</v>
      </c>
      <c r="R11">
        <v>0.26469999999999999</v>
      </c>
      <c r="S11">
        <v>0.47370000000000001</v>
      </c>
    </row>
    <row r="12" spans="1:22" x14ac:dyDescent="0.2">
      <c r="A12">
        <v>7</v>
      </c>
      <c r="B12" t="s">
        <v>795</v>
      </c>
      <c r="C12" t="s">
        <v>796</v>
      </c>
      <c r="D12" t="s">
        <v>797</v>
      </c>
      <c r="E12">
        <v>28889008</v>
      </c>
      <c r="F12">
        <v>178</v>
      </c>
      <c r="G12">
        <v>-5.32585E-3</v>
      </c>
      <c r="H12">
        <v>-0.76407650000000005</v>
      </c>
      <c r="I12" t="s">
        <v>798</v>
      </c>
      <c r="J12" t="s">
        <v>31</v>
      </c>
      <c r="K12" t="s">
        <v>10</v>
      </c>
      <c r="L12" t="s">
        <v>745</v>
      </c>
      <c r="M12" t="s">
        <v>746</v>
      </c>
      <c r="N12" t="s">
        <v>24</v>
      </c>
      <c r="O12" t="s">
        <v>230</v>
      </c>
      <c r="P12" t="s">
        <v>29</v>
      </c>
      <c r="Q12">
        <v>0.28949999999999998</v>
      </c>
      <c r="R12">
        <v>0.22009999999999999</v>
      </c>
      <c r="S12">
        <v>0.71050000000000002</v>
      </c>
    </row>
    <row r="13" spans="1:22" x14ac:dyDescent="0.2">
      <c r="A13">
        <v>7</v>
      </c>
      <c r="B13" t="s">
        <v>799</v>
      </c>
      <c r="C13" t="s">
        <v>796</v>
      </c>
      <c r="D13" t="s">
        <v>800</v>
      </c>
      <c r="E13">
        <v>28892386</v>
      </c>
      <c r="F13">
        <v>177</v>
      </c>
      <c r="G13">
        <v>-1.5277300000000001E-2</v>
      </c>
      <c r="H13">
        <v>-0.82593970000000005</v>
      </c>
      <c r="I13" t="s">
        <v>801</v>
      </c>
      <c r="J13" t="s">
        <v>30</v>
      </c>
      <c r="K13" t="s">
        <v>10</v>
      </c>
      <c r="L13" t="s">
        <v>802</v>
      </c>
      <c r="M13" t="s">
        <v>803</v>
      </c>
      <c r="N13" t="s">
        <v>24</v>
      </c>
      <c r="O13" t="s">
        <v>230</v>
      </c>
      <c r="P13" t="s">
        <v>30</v>
      </c>
      <c r="Q13">
        <v>0.28949999999999998</v>
      </c>
      <c r="R13">
        <v>0.2437</v>
      </c>
      <c r="S13">
        <v>0.28949999999999998</v>
      </c>
    </row>
    <row r="14" spans="1:22" x14ac:dyDescent="0.2">
      <c r="A14">
        <v>7</v>
      </c>
      <c r="B14" t="s">
        <v>804</v>
      </c>
      <c r="C14" t="s">
        <v>805</v>
      </c>
      <c r="D14" t="s">
        <v>806</v>
      </c>
      <c r="E14">
        <v>29046463</v>
      </c>
      <c r="F14">
        <v>178</v>
      </c>
      <c r="G14">
        <v>9.8353300000000005E-2</v>
      </c>
      <c r="H14">
        <v>-0.11955499999999999</v>
      </c>
      <c r="I14" t="s">
        <v>807</v>
      </c>
      <c r="J14" t="s">
        <v>32</v>
      </c>
      <c r="K14" t="s">
        <v>10</v>
      </c>
      <c r="L14" t="s">
        <v>450</v>
      </c>
      <c r="M14" t="s">
        <v>33</v>
      </c>
      <c r="N14" t="s">
        <v>808</v>
      </c>
      <c r="O14" t="s">
        <v>809</v>
      </c>
      <c r="P14" t="s">
        <v>32</v>
      </c>
      <c r="Q14">
        <v>0.28949999999999998</v>
      </c>
      <c r="R14">
        <v>0.1164</v>
      </c>
      <c r="S14">
        <v>0.28949999999999998</v>
      </c>
      <c r="V14">
        <f>COUNTA(Table28[r_MAF_A])</f>
        <v>12</v>
      </c>
    </row>
    <row r="15" spans="1:22" x14ac:dyDescent="0.2">
      <c r="A15">
        <v>7</v>
      </c>
      <c r="B15" t="s">
        <v>810</v>
      </c>
      <c r="C15" t="s">
        <v>811</v>
      </c>
      <c r="D15" t="s">
        <v>812</v>
      </c>
      <c r="E15">
        <v>29195180</v>
      </c>
      <c r="F15">
        <v>174</v>
      </c>
      <c r="G15">
        <v>3.9446500000000002E-2</v>
      </c>
      <c r="H15">
        <v>-0.48574919999999999</v>
      </c>
      <c r="I15" t="s">
        <v>813</v>
      </c>
      <c r="J15" t="s">
        <v>30</v>
      </c>
      <c r="K15" t="s">
        <v>10</v>
      </c>
      <c r="L15" t="s">
        <v>814</v>
      </c>
      <c r="M15" t="s">
        <v>815</v>
      </c>
      <c r="N15" t="s">
        <v>816</v>
      </c>
      <c r="O15" t="s">
        <v>227</v>
      </c>
      <c r="P15" t="s">
        <v>32</v>
      </c>
      <c r="Q15">
        <v>0.31580000000000003</v>
      </c>
      <c r="R15">
        <v>0.49030000000000001</v>
      </c>
      <c r="S15">
        <v>0.68420000000000003</v>
      </c>
    </row>
    <row r="16" spans="1:22" x14ac:dyDescent="0.2">
      <c r="A16">
        <v>23</v>
      </c>
      <c r="B16" t="s">
        <v>817</v>
      </c>
      <c r="C16" t="s">
        <v>818</v>
      </c>
      <c r="D16" t="s">
        <v>819</v>
      </c>
      <c r="E16">
        <v>19643711</v>
      </c>
      <c r="F16">
        <v>174</v>
      </c>
      <c r="G16">
        <v>1.88217E-2</v>
      </c>
      <c r="H16">
        <v>-0.61396329999999999</v>
      </c>
      <c r="I16" t="s">
        <v>820</v>
      </c>
      <c r="J16" t="s">
        <v>30</v>
      </c>
      <c r="K16" t="s">
        <v>10</v>
      </c>
      <c r="L16" t="s">
        <v>447</v>
      </c>
      <c r="M16" t="s">
        <v>707</v>
      </c>
      <c r="N16" t="s">
        <v>821</v>
      </c>
      <c r="O16" t="s">
        <v>822</v>
      </c>
      <c r="P16" t="s">
        <v>30</v>
      </c>
      <c r="Q16">
        <v>0.44740000000000002</v>
      </c>
      <c r="R16">
        <v>0.31290000000000001</v>
      </c>
      <c r="S16">
        <v>0.44740000000000002</v>
      </c>
    </row>
    <row r="17" spans="1:19" x14ac:dyDescent="0.2">
      <c r="A17">
        <v>31</v>
      </c>
      <c r="B17" t="s">
        <v>823</v>
      </c>
      <c r="C17" t="s">
        <v>824</v>
      </c>
      <c r="D17" t="s">
        <v>825</v>
      </c>
      <c r="E17">
        <v>11333912</v>
      </c>
      <c r="F17">
        <v>175</v>
      </c>
      <c r="G17">
        <v>0.36162300000000003</v>
      </c>
      <c r="H17">
        <v>1.5170612999999999</v>
      </c>
      <c r="I17" t="s">
        <v>826</v>
      </c>
      <c r="J17" t="s">
        <v>30</v>
      </c>
      <c r="K17" t="s">
        <v>10</v>
      </c>
      <c r="L17" t="s">
        <v>640</v>
      </c>
      <c r="M17" t="s">
        <v>641</v>
      </c>
      <c r="N17" t="s">
        <v>24</v>
      </c>
      <c r="P17" t="s">
        <v>30</v>
      </c>
      <c r="Q17">
        <v>0.60529999999999995</v>
      </c>
      <c r="R17">
        <v>0.17630000000000001</v>
      </c>
      <c r="S17">
        <v>0.60529999999999995</v>
      </c>
    </row>
    <row r="18" spans="1:19" x14ac:dyDescent="0.2">
      <c r="A18">
        <v>36</v>
      </c>
      <c r="B18" t="s">
        <v>827</v>
      </c>
      <c r="C18" t="s">
        <v>828</v>
      </c>
      <c r="D18" t="s">
        <v>829</v>
      </c>
      <c r="E18">
        <v>25066361</v>
      </c>
      <c r="F18">
        <v>178</v>
      </c>
      <c r="G18">
        <v>4.9534300000000003E-2</v>
      </c>
      <c r="H18">
        <v>-0.42303839999999998</v>
      </c>
      <c r="I18" t="s">
        <v>830</v>
      </c>
      <c r="J18" t="s">
        <v>29</v>
      </c>
      <c r="K18" t="s">
        <v>10</v>
      </c>
      <c r="L18" t="s">
        <v>831</v>
      </c>
      <c r="M18" t="s">
        <v>832</v>
      </c>
      <c r="N18" t="s">
        <v>833</v>
      </c>
      <c r="O18" t="s">
        <v>834</v>
      </c>
      <c r="P18" t="s">
        <v>29</v>
      </c>
      <c r="Q18">
        <v>0.34210000000000002</v>
      </c>
      <c r="R18">
        <v>0.18870000000000001</v>
      </c>
      <c r="S18">
        <v>0.34210000000000002</v>
      </c>
    </row>
    <row r="19" spans="1:19" x14ac:dyDescent="0.2">
      <c r="A19">
        <f>COUNTA(Table28[CHR])</f>
        <v>12</v>
      </c>
    </row>
    <row r="20" spans="1:19" x14ac:dyDescent="0.2">
      <c r="A20" s="56" t="s">
        <v>460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</row>
    <row r="21" spans="1:19" x14ac:dyDescent="0.2">
      <c r="A21" t="s">
        <v>88</v>
      </c>
      <c r="B21" t="s">
        <v>414</v>
      </c>
      <c r="C21" t="s">
        <v>2</v>
      </c>
      <c r="D21" t="s">
        <v>3</v>
      </c>
      <c r="E21" t="s">
        <v>89</v>
      </c>
      <c r="F21" t="s">
        <v>415</v>
      </c>
      <c r="G21" t="s">
        <v>4</v>
      </c>
      <c r="H21" t="s">
        <v>5</v>
      </c>
      <c r="I21" t="s">
        <v>416</v>
      </c>
      <c r="J21" t="s">
        <v>417</v>
      </c>
      <c r="K21" t="s">
        <v>0</v>
      </c>
      <c r="L21" t="s">
        <v>422</v>
      </c>
      <c r="M21" t="s">
        <v>8</v>
      </c>
      <c r="N21" t="s">
        <v>9</v>
      </c>
      <c r="O21" t="s">
        <v>1</v>
      </c>
      <c r="P21" t="s">
        <v>47</v>
      </c>
      <c r="Q21" t="s">
        <v>6</v>
      </c>
      <c r="R21" t="s">
        <v>7</v>
      </c>
      <c r="S21" t="s">
        <v>427</v>
      </c>
    </row>
  </sheetData>
  <mergeCells count="3">
    <mergeCell ref="A20:S20"/>
    <mergeCell ref="A5:S5"/>
    <mergeCell ref="A1:S1"/>
  </mergeCells>
  <conditionalFormatting sqref="S7:S18">
    <cfRule type="cellIs" dxfId="39" priority="1" operator="greaterThan">
      <formula>0.6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Consequence</vt:lpstr>
      <vt:lpstr>Panther</vt:lpstr>
      <vt:lpstr>CMML</vt:lpstr>
      <vt:lpstr>HS</vt:lpstr>
      <vt:lpstr>Hedan</vt:lpstr>
      <vt:lpstr>Top20germline</vt:lpstr>
      <vt:lpstr>Top20cancer</vt:lpstr>
      <vt:lpstr>RD</vt:lpstr>
      <vt:lpstr>PL</vt:lpstr>
      <vt:lpstr>Gene lists</vt:lpstr>
      <vt:lpstr>SNPs for array</vt:lpstr>
      <vt:lpstr>cnv</vt:lpstr>
      <vt:lpstr>Liftover PL_genes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dcterms:created xsi:type="dcterms:W3CDTF">2020-07-13T09:44:45Z</dcterms:created>
  <dcterms:modified xsi:type="dcterms:W3CDTF">2020-11-26T11:33:09Z</dcterms:modified>
</cp:coreProperties>
</file>