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0C16661E-6B39-9F43-A4D6-AC2DBB534B4D}" xr6:coauthVersionLast="46" xr6:coauthVersionMax="46" xr10:uidLastSave="{00000000-0000-0000-0000-000000000000}"/>
  <bookViews>
    <workbookView xWindow="69100" yWindow="460" windowWidth="35840" windowHeight="19760" activeTab="1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LNAs" sheetId="4" r:id="rId5"/>
    <sheet name="PAX Boxes" sheetId="6" r:id="rId6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14" i="1" l="1"/>
  <c r="A21" i="2"/>
  <c r="A20" i="2"/>
  <c r="A18" i="2"/>
  <c r="A16" i="2"/>
  <c r="A15" i="2"/>
  <c r="A14" i="2"/>
  <c r="A13" i="2"/>
  <c r="A12" i="2"/>
  <c r="A11" i="2"/>
  <c r="A10" i="2"/>
  <c r="A9" i="2"/>
  <c r="A7" i="2"/>
  <c r="A6" i="2"/>
  <c r="A5" i="2"/>
  <c r="A4" i="2"/>
  <c r="A3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D25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<sst xmlns="http://schemas.openxmlformats.org/spreadsheetml/2006/main" count="867" uniqueCount="458">
  <si>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</si>
  <si>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</si>
  <si>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</si>
  <si>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</si>
  <si>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</si>
  <si>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</si>
  <si>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</si>
  <si>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</si>
  <si>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</si>
  <si>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</si>
  <si>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</si>
  <si>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</si>
  <si>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</si>
  <si>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</si>
  <si>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</si>
  <si>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</si>
  <si>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</si>
  <si>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</si>
  <si>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</si>
  <si>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</si>
  <si>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</si>
  <si>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</si>
  <si>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</si>
  <si>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PB-001</t>
  </si>
  <si>
    <t>CB-0028</t>
  </si>
  <si>
    <t>DB-025</t>
  </si>
  <si>
    <t>PB-040</t>
  </si>
  <si>
    <t>RFCB-040</t>
  </si>
  <si>
    <t>x</t>
  </si>
  <si>
    <t>CB-0042</t>
  </si>
  <si>
    <t>DB-008</t>
  </si>
  <si>
    <t>PB-024</t>
  </si>
  <si>
    <t>CB-0029</t>
  </si>
  <si>
    <t>DB-039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</si>
  <si>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</si>
  <si>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</si>
  <si>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</si>
  <si>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</si>
  <si>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</si>
  <si>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</si>
  <si>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</si>
  <si>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</si>
  <si>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CB-0034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</si>
  <si>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</si>
  <si>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</si>
  <si>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</si>
  <si>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</si>
  <si>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</si>
  <si>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</si>
  <si>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</si>
  <si>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</si>
  <si>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</si>
  <si>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</si>
  <si>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</si>
  <si>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</si>
  <si>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</si>
  <si>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</si>
  <si>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</si>
  <si>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</si>
  <si>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</si>
  <si>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</si>
  <si>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</si>
  <si>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</si>
  <si>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CB-0051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</si>
  <si>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</si>
  <si>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</si>
  <si>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</si>
  <si>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</si>
  <si>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</si>
  <si>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</si>
  <si>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</si>
  <si>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</si>
  <si>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</si>
  <si>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</si>
  <si>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</si>
  <si>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</si>
  <si>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CB-0017</t>
  </si>
  <si>
    <t>DB-022</t>
  </si>
  <si>
    <t>5C4-018</t>
  </si>
  <si>
    <t>PB-006</t>
  </si>
  <si>
    <t>RFCB-035</t>
  </si>
  <si>
    <t>CB-0018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</si>
  <si>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</si>
  <si>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</si>
  <si>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</si>
  <si>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</si>
  <si>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</si>
  <si>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</si>
  <si>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</si>
  <si>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</si>
  <si>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</si>
  <si>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</si>
  <si>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</si>
  <si>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</si>
  <si>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</si>
  <si>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</si>
  <si>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</si>
  <si>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</si>
  <si>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</si>
  <si>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</si>
  <si>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</si>
  <si>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</si>
  <si>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</si>
  <si>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</si>
  <si>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</si>
  <si>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</si>
  <si>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</si>
  <si>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</si>
  <si>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</si>
  <si>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</si>
  <si>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</si>
  <si>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</si>
  <si>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</si>
  <si>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</si>
  <si>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</si>
  <si>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</si>
  <si>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</si>
  <si>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</si>
  <si>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</si>
  <si>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</si>
  <si>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</si>
  <si>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</si>
  <si>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</si>
  <si>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</si>
  <si>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</si>
  <si>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</si>
  <si>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</si>
  <si>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</si>
  <si>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</si>
  <si>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CB-0031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</si>
  <si>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</si>
  <si>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</si>
  <si>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</si>
  <si>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</si>
  <si>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</si>
  <si>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</si>
  <si>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</si>
  <si>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</si>
  <si>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</si>
  <si>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</si>
  <si>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</si>
  <si>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</si>
  <si>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</si>
  <si>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</si>
  <si>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</si>
  <si>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</si>
  <si>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</si>
  <si>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</si>
  <si>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</si>
  <si>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</si>
  <si>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</si>
  <si>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</si>
  <si>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</si>
  <si>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</si>
  <si>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</si>
  <si>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</si>
  <si>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</si>
  <si>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</si>
  <si>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</si>
  <si>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</si>
  <si>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</si>
  <si>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</si>
  <si>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</si>
  <si>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</si>
  <si>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</si>
  <si>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</si>
  <si>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</si>
  <si>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In Progress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</si>
  <si>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</si>
  <si>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</si>
  <si>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</si>
  <si>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</si>
  <si>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</si>
  <si>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</si>
  <si>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</si>
  <si>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</si>
  <si>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</si>
  <si>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</si>
  <si>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</si>
  <si>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</si>
  <si>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</si>
  <si>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</si>
  <si>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</si>
  <si>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</si>
  <si>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</si>
  <si>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</si>
  <si>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</si>
  <si>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</si>
  <si>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</si>
  <si>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</si>
  <si>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</si>
  <si>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</si>
  <si>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</si>
  <si>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</si>
  <si>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</si>
  <si>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</si>
  <si>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</si>
  <si>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</si>
  <si>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</si>
  <si>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</si>
  <si>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</si>
  <si>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</si>
  <si>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</si>
  <si>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</si>
  <si>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</si>
  <si>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</si>
  <si>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</si>
  <si>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</si>
  <si>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</si>
  <si>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</si>
  <si>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</si>
  <si>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</si>
  <si>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</si>
  <si>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</si>
  <si>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</si>
  <si>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</si>
  <si>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</si>
  <si>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</si>
  <si>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</si>
  <si>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</si>
  <si>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</si>
  <si>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</si>
  <si>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</si>
  <si>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</si>
  <si>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</si>
  <si>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</si>
  <si>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</si>
  <si>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</si>
  <si>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</si>
  <si>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</si>
  <si>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</si>
  <si>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</si>
  <si>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</si>
  <si>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</si>
  <si>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</si>
  <si>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</si>
  <si>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</si>
  <si>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</si>
  <si>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</si>
  <si>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</si>
  <si>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</si>
  <si>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</si>
  <si>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</si>
  <si>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</si>
  <si>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</si>
  <si>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</si>
  <si>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</si>
  <si>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</si>
  <si>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</si>
  <si>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</si>
  <si>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</si>
  <si>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</si>
  <si>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</si>
  <si>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</si>
  <si>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</si>
  <si>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</si>
  <si>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</si>
  <si>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</si>
  <si>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</si>
  <si>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</si>
  <si>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</si>
  <si>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</si>
  <si>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ok</t>
  </si>
  <si>
    <t>sn0075A</t>
  </si>
  <si>
    <t>sn0082A</t>
  </si>
  <si>
    <t>sn0024A</t>
  </si>
  <si>
    <t>sn0073A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</si>
  <si>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</si>
  <si>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</si>
  <si>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</si>
  <si>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</si>
  <si>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</si>
  <si>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</si>
  <si>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</si>
  <si>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</si>
  <si>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</si>
  <si>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</si>
  <si>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</si>
  <si>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</si>
  <si>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</si>
  <si>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</si>
  <si>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</si>
  <si>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</si>
  <si>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</si>
  <si>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</si>
  <si>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</si>
  <si>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</si>
  <si>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</si>
  <si>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</si>
  <si>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</si>
  <si>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</si>
  <si>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</si>
  <si>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</si>
  <si>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</si>
  <si>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</si>
  <si>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</si>
  <si>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</si>
  <si>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</si>
  <si>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</si>
  <si>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</si>
  <si>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</si>
  <si>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</si>
  <si>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</si>
  <si>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</si>
  <si>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</si>
  <si>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</si>
  <si>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</si>
  <si>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</si>
  <si>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</si>
  <si>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</si>
  <si>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</si>
  <si>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</si>
  <si>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</si>
  <si>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</si>
  <si>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</si>
  <si>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</si>
  <si>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</si>
  <si>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</si>
  <si>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</si>
  <si>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</si>
  <si>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</si>
  <si>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</si>
  <si>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</si>
  <si>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</si>
  <si>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</si>
  <si>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</si>
  <si>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</si>
  <si>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</si>
  <si>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</si>
  <si>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</si>
  <si>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</si>
  <si>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</si>
  <si>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</si>
  <si>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</si>
  <si>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</si>
  <si>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</si>
  <si>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</si>
  <si>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</si>
  <si>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</si>
  <si>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</si>
  <si>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</si>
  <si>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</si>
  <si>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</si>
  <si>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</si>
  <si>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</si>
  <si>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</si>
  <si>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</si>
  <si>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</si>
  <si>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</si>
  <si>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</si>
  <si>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</si>
  <si>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</si>
  <si>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</si>
  <si>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</si>
  <si>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</si>
  <si>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</si>
  <si>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</si>
  <si>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</si>
  <si>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</si>
  <si>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</si>
  <si>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</si>
  <si>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</si>
  <si>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</si>
  <si>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</si>
  <si>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</si>
  <si>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</si>
  <si>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</si>
  <si>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</si>
  <si>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</si>
  <si>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</si>
  <si>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</si>
  <si>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</si>
  <si>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</si>
  <si>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</si>
  <si>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</si>
  <si>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</si>
  <si>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(---) 83 / 84</t>
  </si>
  <si>
    <t xml:space="preserve">Feed Lab </t>
  </si>
  <si>
    <t>X=0.05 Y=0.05 Z=0.12</t>
  </si>
  <si>
    <t>(007) 85 / 99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</si>
  <si>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</si>
  <si>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</si>
  <si>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</si>
  <si>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</si>
  <si>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</si>
  <si>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</si>
  <si>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</si>
  <si>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</si>
  <si>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</si>
  <si>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</si>
  <si>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</si>
  <si>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</si>
  <si>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</si>
  <si>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</si>
  <si>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</si>
  <si>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</si>
  <si>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</si>
  <si>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</si>
  <si>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</si>
  <si>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</si>
  <si>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</si>
  <si>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</si>
  <si>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</si>
  <si>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</si>
  <si>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(---) 75 / 82</t>
  </si>
  <si>
    <t>CB-0022</t>
  </si>
  <si>
    <t>5c4-014</t>
  </si>
  <si>
    <t>(008) 15 / 23</t>
  </si>
  <si>
    <t>2M</t>
  </si>
  <si>
    <t>Pyramid SN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</si>
  <si>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</si>
  <si>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</si>
  <si>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</si>
  <si>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</si>
  <si>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</si>
  <si>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</si>
  <si>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</si>
  <si>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</si>
  <si>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</si>
  <si>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</si>
  <si>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</si>
  <si>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</si>
  <si>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</si>
  <si>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</si>
  <si>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</si>
  <si>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</si>
  <si>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</si>
  <si>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</si>
  <si>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</si>
  <si>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LNA-Y</t>
  </si>
  <si>
    <t>LNA-X</t>
  </si>
  <si>
    <t>X-Y pol switched</t>
  </si>
  <si>
    <t>might be broken</t>
  </si>
  <si>
    <t>no number on pyramid</t>
  </si>
  <si>
    <t>(---) 53 / 72</t>
  </si>
  <si>
    <t>(---) 37 / 56</t>
  </si>
  <si>
    <t>(---) 34 / 46</t>
  </si>
  <si>
    <t>(---) 18 / 40</t>
  </si>
  <si>
    <t>(---) 47 / 52</t>
  </si>
  <si>
    <t>Pyramid SN / LNAs</t>
  </si>
  <si>
    <t>STATE</t>
  </si>
  <si>
    <t>(002) 62 / 55</t>
  </si>
  <si>
    <t>(004) 44 / 43</t>
  </si>
  <si>
    <t>y-oscilates</t>
  </si>
  <si>
    <t>sn0028A</t>
  </si>
  <si>
    <t>sn0041A</t>
  </si>
  <si>
    <t>from 2a broken LNA X pol</t>
  </si>
  <si>
    <t>from 001</t>
  </si>
  <si>
    <t>most likely IAF LNAs</t>
  </si>
  <si>
    <t>LNAs to be mounted in pyramids</t>
  </si>
  <si>
    <t>sn0012A</t>
  </si>
  <si>
    <t>sn0039A</t>
  </si>
  <si>
    <t>sn0045A</t>
  </si>
  <si>
    <t>sn0048A</t>
  </si>
  <si>
    <t>sn0003A</t>
  </si>
  <si>
    <t>sn0004A</t>
  </si>
  <si>
    <t>sn0016A</t>
  </si>
  <si>
    <t>sn0017A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</si>
</sst>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rgb="FFFF9900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rgb="FFFF9900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37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7" xfId="0" applyFont="1" applyBorder="1" applyAlignment="1"/>
    <xf numFmtId="0" fontId="4" fillId="0" borderId="7" xfId="0" applyFont="1" applyBorder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5" borderId="12" xfId="0" applyFont="1" applyFill="1" applyBorder="1" applyAlignment="1"/>
    <xf numFmtId="0" fontId="4" fillId="0" borderId="13" xfId="0" applyFont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7" borderId="12" xfId="0" applyFont="1" applyFill="1" applyBorder="1" applyAlignment="1"/>
    <xf numFmtId="0" fontId="4" fillId="7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7" borderId="13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9" borderId="11" xfId="0" applyFont="1" applyFill="1" applyBorder="1" applyAlignment="1">
      <alignment vertical="top"/>
    </xf>
    <xf numFmtId="0" fontId="21" fillId="9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7" borderId="4" xfId="0" applyFont="1" applyFill="1" applyBorder="1" applyAlignment="1"/>
    <xf numFmtId="0" fontId="21" fillId="3" borderId="9" xfId="0" applyFont="1" applyFill="1" applyBorder="1" applyAlignment="1"/>
    <xf numFmtId="0" fontId="21" fillId="0" borderId="4" xfId="0" applyFont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10" borderId="12" xfId="0" applyFont="1" applyFill="1" applyBorder="1" applyAlignment="1"/>
    <xf numFmtId="0" fontId="4" fillId="11" borderId="12" xfId="0" applyFont="1" applyFill="1" applyBorder="1" applyAlignment="1"/>
    <xf numFmtId="0" fontId="21" fillId="10" borderId="4" xfId="0" applyFont="1" applyFill="1" applyBorder="1" applyAlignment="1"/>
    <xf numFmtId="0" fontId="21" fillId="11" borderId="4" xfId="0" applyFont="1" applyFill="1" applyBorder="1" applyAlignment="1"/>
    <xf numFmtId="0" fontId="2" fillId="0" borderId="0" xfId="0" applyFont="1" applyBorder="1" applyAlignment="1"/>
    <xf numFmtId="0" fontId="4" fillId="13" borderId="12" xfId="0" applyFont="1" applyFill="1" applyBorder="1" applyAlignment="1"/>
    <xf numFmtId="0" fontId="4" fillId="12" borderId="12" xfId="0" applyFont="1" applyFill="1" applyBorder="1" applyAlignment="1"/>
    <xf numFmtId="0" fontId="4" fillId="14" borderId="12" xfId="0" applyFont="1" applyFill="1" applyBorder="1" applyAlignment="1"/>
    <xf numFmtId="0" fontId="4" fillId="15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7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/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4" fillId="16" borderId="12" xfId="0" applyFont="1" applyFill="1" applyBorder="1" applyAlignment="1"/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3" fillId="0" borderId="3" xfId="0" applyFont="1" applyBorder="1"/>
    <xf numFmtId="0" fontId="2" fillId="0" borderId="1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E25" sqref="E25"/>
    </sheetView>
  </sheetViews>
  <sheetFormatPr baseColWidth="10" defaultColWidth="11.1640625" defaultRowHeight="15" customHeight="1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>
      <c r="A1" s="124" t="s">
        <v>0</v>
      </c>
      <c r="B1" s="125"/>
      <c r="C1" s="125"/>
      <c r="D1" s="125"/>
      <c r="E1" s="125"/>
      <c r="F1" s="125"/>
      <c r="G1" s="125"/>
      <c r="H1" s="126"/>
      <c r="I1" s="127"/>
      <c r="J1" s="127"/>
      <c r="K1" s="126"/>
      <c r="L1" s="127"/>
      <c r="M1" s="127"/>
      <c r="N1" s="127"/>
      <c r="O1" s="127"/>
      <c r="P1" s="127"/>
      <c r="Q1" s="127"/>
    </row>
    <row r="2" spans="1:17" ht="16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79"/>
      <c r="I2" s="79"/>
      <c r="J2" s="79"/>
      <c r="K2" s="78"/>
      <c r="L2" s="79"/>
      <c r="M2" s="78"/>
      <c r="N2" s="78"/>
      <c r="O2" s="78"/>
      <c r="P2" s="78"/>
      <c r="Q2" s="78"/>
    </row>
    <row r="3" spans="1:17" ht="16">
      <c r="A3" s="2" t="str">
        <f>HYPERLINK("https://drive.google.com/open?id=1h79fqthLoRJDjhC2klnjbkG8MB2JL2Hy","1A")</f>
        <v>1A</v>
      </c>
      <c r="B3" s="3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H3" s="77"/>
      <c r="I3" s="77"/>
      <c r="J3" s="77"/>
      <c r="K3" s="77"/>
      <c r="L3" s="77"/>
      <c r="M3" s="77"/>
      <c r="N3" s="77"/>
      <c r="O3" s="77"/>
      <c r="P3" s="77"/>
      <c r="Q3" s="77"/>
    </row>
    <row r="4" spans="1:17" ht="16">
      <c r="A4" s="2" t="str">
        <f>HYPERLINK("https://drive.google.com/open?id=1OPl2VmHH1ZeMZjQWNCCkQkA6bOfyIeqj","1B")</f>
        <v>1B</v>
      </c>
      <c r="B4" s="3" t="s">
        <v>21</v>
      </c>
      <c r="C4" s="4" t="s">
        <v>22</v>
      </c>
      <c r="D4" s="4"/>
      <c r="E4" s="4"/>
      <c r="F4" s="4"/>
      <c r="H4" s="77"/>
      <c r="I4" s="77"/>
      <c r="J4" s="77"/>
      <c r="K4" s="77"/>
      <c r="L4" s="77"/>
      <c r="M4" s="77"/>
      <c r="N4" s="77"/>
      <c r="O4" s="77"/>
      <c r="P4" s="77"/>
      <c r="Q4" s="77"/>
    </row>
    <row r="5" spans="1:17" ht="16">
      <c r="A5" s="7" t="str">
        <f>HYPERLINK("https://drive.google.com/open?id=1_67Lwh4ATjaUkKTpdhqNA2vhhSxMhfoh","1C")</f>
        <v>1C</v>
      </c>
      <c r="B5" s="3" t="s">
        <v>24</v>
      </c>
      <c r="C5" s="3" t="s">
        <v>25</v>
      </c>
      <c r="D5" s="8" t="str">
        <f>HYPERLINK("https://drive.google.com/drive/folders/1x-FjLa7p2gJDSbRaODzjs8ijaA9SGLtW","5C4-019")</f>
        <v>5C4-019</v>
      </c>
      <c r="E5" s="9" t="s">
        <v>26</v>
      </c>
      <c r="F5" s="4" t="s">
        <v>27</v>
      </c>
      <c r="G5" s="9"/>
      <c r="H5" s="77"/>
      <c r="I5" s="77"/>
      <c r="J5" s="77"/>
      <c r="K5" s="77"/>
      <c r="L5" s="77"/>
      <c r="M5" s="77"/>
      <c r="N5" s="77"/>
      <c r="O5" s="77"/>
      <c r="P5" s="77"/>
      <c r="Q5" s="77"/>
    </row>
    <row r="6" spans="1:17" ht="16">
      <c r="A6" s="7" t="str">
        <f>HYPERLINK("https://drive.google.com/open?id=1RDZathABUe1AxNllos18oBRUGkUw-BAb","1D")</f>
        <v>1D</v>
      </c>
      <c r="B6" s="3" t="s">
        <v>29</v>
      </c>
      <c r="C6" s="4" t="s">
        <v>30</v>
      </c>
      <c r="D6" s="91"/>
      <c r="E6" s="91"/>
      <c r="F6" s="91"/>
      <c r="H6" s="77"/>
      <c r="I6" s="77"/>
      <c r="J6" s="77"/>
      <c r="K6" s="77"/>
      <c r="L6" s="77"/>
      <c r="M6" s="77"/>
      <c r="N6" s="77"/>
      <c r="O6" s="77"/>
      <c r="P6" s="77"/>
      <c r="Q6" s="77"/>
    </row>
    <row r="7" spans="1:17" ht="16">
      <c r="A7" s="7" t="str">
        <f>HYPERLINK("https://drive.google.com/open?id=1B7jEgQfvgjZIKbfW8eR9qm2PDLYRcFFX","1E")</f>
        <v>1E</v>
      </c>
      <c r="B7" s="3" t="s">
        <v>32</v>
      </c>
      <c r="C7" s="4" t="s">
        <v>33</v>
      </c>
      <c r="D7" s="92"/>
      <c r="E7" s="91"/>
      <c r="F7" s="91"/>
      <c r="G7" s="9"/>
      <c r="H7" s="77"/>
      <c r="I7" s="77"/>
      <c r="J7" s="77"/>
      <c r="K7" s="77"/>
      <c r="L7" s="77"/>
      <c r="M7" s="77"/>
      <c r="N7" s="77"/>
      <c r="O7" s="77"/>
      <c r="P7" s="77"/>
      <c r="Q7" s="77"/>
    </row>
    <row r="8" spans="1:17" ht="16">
      <c r="A8" s="7" t="str">
        <f>HYPERLINK("https://drive.google.com/open?id=1y8psJsldf8GOPKXdI3_7jAN-0VefmuVb","1F")</f>
        <v>1F</v>
      </c>
      <c r="B8" s="3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H8" s="77"/>
      <c r="I8" s="77"/>
      <c r="J8" s="77"/>
      <c r="K8" s="77"/>
      <c r="L8" s="77"/>
      <c r="M8" s="77"/>
      <c r="N8" s="77"/>
      <c r="O8" s="77"/>
      <c r="P8" s="77"/>
      <c r="Q8" s="77"/>
    </row>
    <row r="9" spans="1:17" ht="16">
      <c r="A9" s="2" t="str">
        <f>HYPERLINK("https://drive.google.com/open?id=1Ak0bagtonjeBe0T45ml7mh9V5vKH_FoI","1G")</f>
        <v>1G</v>
      </c>
      <c r="B9" s="3" t="s">
        <v>39</v>
      </c>
      <c r="C9" s="4" t="s">
        <v>40</v>
      </c>
      <c r="D9" s="10"/>
      <c r="E9" s="4"/>
      <c r="F9" s="4"/>
      <c r="G9" s="4"/>
      <c r="H9" s="77"/>
      <c r="I9" s="77"/>
      <c r="J9" s="77"/>
      <c r="K9" s="77"/>
      <c r="L9" s="77"/>
      <c r="M9" s="77"/>
      <c r="N9" s="77"/>
      <c r="O9" s="77"/>
      <c r="P9" s="77"/>
      <c r="Q9" s="77"/>
    </row>
    <row r="10" spans="1:17" ht="16">
      <c r="A10" s="2" t="str">
        <f>HYPERLINK("https://drive.google.com/open?id=15tp_vGgbK5-4zzthz0W8wuq2zgKokja6","1H")</f>
        <v>1H</v>
      </c>
      <c r="B10" s="3" t="s">
        <v>42</v>
      </c>
      <c r="C10" s="4" t="s">
        <v>43</v>
      </c>
      <c r="D10" s="10" t="str">
        <f>HYPERLINK("https://drive.google.com/drive/folders/19GonN6xbnfrGARLvh-LLFUsxF-EngP3u","5C4-013")</f>
        <v>5C4-013</v>
      </c>
      <c r="E10" s="4" t="s">
        <v>44</v>
      </c>
      <c r="F10" s="4" t="s">
        <v>45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</row>
    <row r="11" spans="1:17" ht="16">
      <c r="A11" s="2" t="str">
        <f>HYPERLINK("https://drive.google.com/open?id=1EMft8Du0dvrSSlstsShqV16Nnrlb4EO_","1J")</f>
        <v>1J</v>
      </c>
      <c r="B11" s="3" t="s">
        <v>46</v>
      </c>
      <c r="C11" s="3" t="s">
        <v>47</v>
      </c>
      <c r="D11" s="4"/>
      <c r="E11" s="4"/>
      <c r="F11" s="4"/>
      <c r="G11" s="4"/>
      <c r="H11" s="77"/>
      <c r="I11" s="77"/>
      <c r="J11" s="77"/>
      <c r="K11" s="77"/>
      <c r="L11" s="77"/>
      <c r="M11" s="77"/>
      <c r="N11" s="77"/>
      <c r="O11" s="77"/>
      <c r="P11" s="77"/>
      <c r="Q11" s="77"/>
    </row>
    <row r="12" spans="1:17" ht="16">
      <c r="A12" s="2" t="str">
        <f>HYPERLINK("https://drive.google.com/open?id=1B-AwkTkUdHQS0dThuP6mM5L_0XIFZ2QS","1K")</f>
        <v>1K</v>
      </c>
      <c r="B12" s="3" t="s">
        <v>49</v>
      </c>
      <c r="C12" s="4" t="s">
        <v>50</v>
      </c>
      <c r="D12" s="10" t="str">
        <f>HYPERLINK("https://drive.google.com/drive/folders/1MyuBrs08Ryi2pvVUeI0hW4p24qsMsUL4","5C4-012")</f>
        <v>5C4-012</v>
      </c>
      <c r="E12" s="4" t="s">
        <v>51</v>
      </c>
      <c r="F12" s="4" t="s">
        <v>52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</row>
    <row r="13" spans="1:17" ht="16">
      <c r="A13" s="2" t="str">
        <f>HYPERLINK("https://drive.google.com/open?id=1XILFfrJerwAeHeN4xKdQH-99VN9y0QS7","2A")</f>
        <v>2A</v>
      </c>
      <c r="B13" s="3" t="s">
        <v>405</v>
      </c>
      <c r="C13" s="4" t="s">
        <v>53</v>
      </c>
      <c r="D13" s="10" t="str">
        <f>HYPERLINK("https://drive.google.com/drive/folders/1rFsrgDjf_nAuKofi6JoxLvoaGo8A4adh","5C4-005")</f>
        <v>5C4-005</v>
      </c>
      <c r="E13" s="4" t="s">
        <v>54</v>
      </c>
      <c r="F13" s="4" t="s">
        <v>55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1:17" ht="16">
      <c r="A14" s="2" t="str">
        <f>HYPERLINK("https://drive.google.com/open?id=1i7lErxBcw13LxRubiAB_0upxTGrTLBvi","2B")</f>
        <v>2B</v>
      </c>
      <c r="B14" s="3" t="s">
        <v>56</v>
      </c>
      <c r="C14" s="4" t="s">
        <v>57</v>
      </c>
      <c r="D14" s="10" t="str">
        <f>HYPERLINK("https://drive.google.com/drive/folders/1WeIiiMAp6TYYdsybsr5MvXeiX_cVX9j0","5C4-004")</f>
        <v>5C4-004</v>
      </c>
      <c r="E14" s="4" t="s">
        <v>58</v>
      </c>
      <c r="F14" s="4" t="s">
        <v>59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1:17" ht="16">
      <c r="A15" s="2" t="str">
        <f>HYPERLINK("https://drive.google.com/open?id=1HmSkhlRiy_w_xIcPrlD-Gu21Q1sHCajk","2C")</f>
        <v>2C</v>
      </c>
      <c r="B15" s="3" t="s">
        <v>60</v>
      </c>
      <c r="C15" s="4" t="s">
        <v>61</v>
      </c>
      <c r="D15" s="4"/>
      <c r="E15" s="4"/>
      <c r="F15" s="4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1:17" ht="16">
      <c r="A16" s="2" t="str">
        <f>HYPERLINK("https://drive.google.com/open?id=1ih9AM9nSu6WpURV8EnXu6Q1HkOh5dSXM","2D")</f>
        <v>2D</v>
      </c>
      <c r="B16" s="3" t="s">
        <v>63</v>
      </c>
      <c r="C16" s="3" t="s">
        <v>64</v>
      </c>
      <c r="D16" s="4"/>
      <c r="E16" s="4"/>
      <c r="F16" s="4"/>
      <c r="H16" s="77"/>
      <c r="I16" s="77"/>
      <c r="J16" s="77"/>
      <c r="K16" s="77"/>
      <c r="L16" s="77"/>
      <c r="M16" s="77"/>
      <c r="N16" s="77"/>
      <c r="O16" s="77"/>
      <c r="P16" s="77"/>
      <c r="Q16" s="77"/>
    </row>
    <row r="17" spans="1:17" ht="16">
      <c r="A17" s="2" t="str">
        <f>HYPERLINK("https://drive.google.com/open?id=1ilbwUzFLn2Zr9CQ_v673T9KjSALf_GzB","2E")</f>
        <v>2E</v>
      </c>
      <c r="B17" s="4" t="s">
        <v>66</v>
      </c>
      <c r="C17" s="4" t="s">
        <v>67</v>
      </c>
      <c r="D17" s="2" t="s">
        <v>406</v>
      </c>
      <c r="E17" s="4" t="s">
        <v>68</v>
      </c>
      <c r="F17" s="4" t="s">
        <v>69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1:17" ht="16">
      <c r="A18" s="2" t="str">
        <f>HYPERLINK("https://drive.google.com/open?id=1H2B7fJmOymk8ZeyITqVgqJIR9EbewGjs","2F")</f>
        <v>2F</v>
      </c>
      <c r="B18" s="3" t="s">
        <v>70</v>
      </c>
      <c r="C18" s="4" t="s">
        <v>71</v>
      </c>
      <c r="D18" s="4"/>
      <c r="E18" s="4"/>
      <c r="F18" s="4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1:17" ht="16">
      <c r="A19" s="2" t="str">
        <f>HYPERLINK("https://drive.google.com/open?id=1GXDi1coA9HtIo5F2GTLcPhpAh_IiHrmJ","2G")</f>
        <v>2G</v>
      </c>
      <c r="B19" s="3" t="s">
        <v>73</v>
      </c>
      <c r="C19" s="4" t="s">
        <v>74</v>
      </c>
      <c r="D19" s="4"/>
      <c r="E19" s="4"/>
      <c r="F19" s="4"/>
      <c r="G19" s="4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1:17" ht="16">
      <c r="A20" s="2" t="str">
        <f>HYPERLINK("https://drive.google.com/open?id=18itspidwzvb4KFHkqj1122TxuhHxILwX","2H")</f>
        <v>2H</v>
      </c>
      <c r="B20" s="3" t="s">
        <v>76</v>
      </c>
      <c r="C20" s="4" t="s">
        <v>77</v>
      </c>
      <c r="D20" s="11" t="s">
        <v>78</v>
      </c>
      <c r="E20" s="3" t="s">
        <v>79</v>
      </c>
      <c r="F20" s="4" t="s">
        <v>80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1:17" ht="16">
      <c r="A21" s="2" t="str">
        <f>HYPERLINK("https://drive.google.com/open?id=12YgGEJrua5a-agu15lV4vezflw1cOjQ4","2J")</f>
        <v>2J</v>
      </c>
      <c r="B21" s="3" t="s">
        <v>81</v>
      </c>
      <c r="C21" s="4" t="s">
        <v>82</v>
      </c>
      <c r="D21" s="95" t="s">
        <v>361</v>
      </c>
      <c r="E21" s="91" t="s">
        <v>131</v>
      </c>
      <c r="F21" s="91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1:17" ht="15.75" customHeight="1">
      <c r="A22" s="2" t="str">
        <f>HYPERLINK("https://drive.google.com/open?id=1mdMrKj4CCNPy7BlChSDOU2hQAJONhZzU","2K")</f>
        <v>2K</v>
      </c>
      <c r="B22" s="3" t="s">
        <v>84</v>
      </c>
      <c r="C22" s="4" t="s">
        <v>85</v>
      </c>
      <c r="D22" s="91"/>
      <c r="E22" s="91"/>
      <c r="F22" s="91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1:17" ht="15.75" customHeight="1">
      <c r="A23" s="2" t="str">
        <f>HYPERLINK("https://drive.google.com/open?id=14mzIl-szkFL_WWXlsFZ9T_x3Mt5RAOn0","2L")</f>
        <v>2L</v>
      </c>
      <c r="B23" s="3" t="s">
        <v>87</v>
      </c>
      <c r="C23" s="4" t="s">
        <v>88</v>
      </c>
      <c r="D23" s="91"/>
      <c r="E23" s="91"/>
      <c r="F23" s="91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1:17" ht="15.75" customHeight="1">
      <c r="A24" s="2" t="str">
        <f>HYPERLINK("https://drive.google.com/open?id=1-X_VRvOqUUm_bcQ792NJw8TTxR5Kl3lr","2M")</f>
        <v>2M</v>
      </c>
      <c r="B24" s="3" t="s">
        <v>90</v>
      </c>
      <c r="C24" s="4" t="s">
        <v>91</v>
      </c>
      <c r="D24" s="95" t="s">
        <v>358</v>
      </c>
      <c r="E24" s="94" t="s">
        <v>305</v>
      </c>
      <c r="F24" s="91"/>
      <c r="G24" s="9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17" ht="15.75" customHeight="1">
      <c r="A25" s="2" t="str">
        <f>HYPERLINK("https://drive.google.com/open?id=1ofYuI7zJYOx0Em5kOgymDe9L2TWaIZ-_","3C")</f>
        <v>3C</v>
      </c>
      <c r="B25" s="3" t="s">
        <v>92</v>
      </c>
      <c r="C25" s="4" t="s">
        <v>93</v>
      </c>
      <c r="D25" s="8" t="str">
        <f>HYPERLINK("https://drive.google.com/drive/folders/1wMVARUxnYHeiTbbEodCmZFb_vx9FkRVr","5C4-020")</f>
        <v>5C4-020</v>
      </c>
      <c r="E25" s="3" t="s">
        <v>94</v>
      </c>
      <c r="F25" s="4" t="s">
        <v>95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17" ht="15.75" customHeight="1">
      <c r="A26" s="2" t="str">
        <f>HYPERLINK("https://drive.google.com/open?id=1X9eTLHcdh-lSX2OXG4OLDNwPRG5eoz9l","3D")</f>
        <v>3D</v>
      </c>
      <c r="B26" s="3" t="s">
        <v>96</v>
      </c>
      <c r="C26" s="3" t="s">
        <v>97</v>
      </c>
      <c r="D26" s="92"/>
      <c r="E26" s="91"/>
      <c r="F26" s="91"/>
      <c r="G26" s="9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1:17" ht="15.75" customHeight="1">
      <c r="A27" s="2" t="str">
        <f>HYPERLINK("https://drive.google.com/open?id=1m_ACLfEw9sFFcCd16wQnkI9wa3WI7gK9","3E")</f>
        <v>3E</v>
      </c>
      <c r="B27" s="3" t="s">
        <v>99</v>
      </c>
      <c r="C27" s="4" t="s">
        <v>100</v>
      </c>
      <c r="D27" s="91"/>
      <c r="E27" s="91"/>
      <c r="F27" s="93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1:17" ht="15.75" customHeight="1">
      <c r="A28" s="2" t="str">
        <f>HYPERLINK("https://drive.google.com/open?id=1CIBdXiHhWBrM6LwlY-yGooPill1DRTQ7","3F")</f>
        <v>3F</v>
      </c>
      <c r="B28" s="4" t="s">
        <v>48</v>
      </c>
      <c r="C28" s="4" t="s">
        <v>48</v>
      </c>
      <c r="D28" s="4" t="s">
        <v>48</v>
      </c>
      <c r="E28" s="4" t="s">
        <v>48</v>
      </c>
      <c r="F28" s="9" t="s">
        <v>48</v>
      </c>
      <c r="G28" s="3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1:17" ht="15.75" customHeight="1">
      <c r="A29" s="2" t="str">
        <f>HYPERLINK("https://drive.google.com/open?id=1c2xmouFbs4cNAvpeHuAdgNreh8kFEC2V","3G")</f>
        <v>3G</v>
      </c>
      <c r="B29" s="4" t="s">
        <v>48</v>
      </c>
      <c r="C29" s="4" t="s">
        <v>48</v>
      </c>
      <c r="D29" s="4" t="s">
        <v>48</v>
      </c>
      <c r="E29" s="4" t="s">
        <v>48</v>
      </c>
      <c r="F29" s="9" t="s">
        <v>48</v>
      </c>
      <c r="G29" s="4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1:17" ht="15.75" customHeight="1">
      <c r="A30" s="2" t="str">
        <f>HYPERLINK("https://drive.google.com/open?id=1t7wkFvS4sGjdMU60zYacdFSrl4pYayl_","3H")</f>
        <v>3H</v>
      </c>
      <c r="B30" s="4" t="s">
        <v>48</v>
      </c>
      <c r="C30" s="4" t="s">
        <v>48</v>
      </c>
      <c r="D30" s="4" t="s">
        <v>48</v>
      </c>
      <c r="E30" s="4" t="s">
        <v>48</v>
      </c>
      <c r="F30" s="9" t="s">
        <v>48</v>
      </c>
      <c r="G30" s="4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1:17" ht="15.75" customHeight="1">
      <c r="A31" s="2" t="str">
        <f>HYPERLINK("https://drive.google.com/open?id=1N0-R1KTkpoZjXWmN7r0U_myR9XBY5SDj","3J")</f>
        <v>3J</v>
      </c>
      <c r="B31" s="3" t="s">
        <v>102</v>
      </c>
      <c r="C31" s="4" t="s">
        <v>103</v>
      </c>
      <c r="D31" s="4"/>
      <c r="E31" s="4"/>
      <c r="F31" s="4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1:17" ht="15.75" customHeight="1">
      <c r="A32" s="2" t="str">
        <f>HYPERLINK("https://drive.google.com/open?id=13pmWKIsTMFsSuBTJ-HZb5DVIowIXTS_s","3L")</f>
        <v>3L</v>
      </c>
      <c r="B32" s="3" t="s">
        <v>105</v>
      </c>
      <c r="C32" s="4" t="s">
        <v>106</v>
      </c>
      <c r="D32" s="2" t="s">
        <v>170</v>
      </c>
      <c r="E32" s="4" t="s">
        <v>143</v>
      </c>
      <c r="F32" s="4" t="s">
        <v>108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1:17" ht="15.75" customHeight="1">
      <c r="A33" s="2" t="str">
        <f>HYPERLINK("https://drive.google.com/open?id=16nGNQgv2r19h9agxYjXmQ8rC4v330dYf","4E")</f>
        <v>4E</v>
      </c>
      <c r="B33" s="3" t="s">
        <v>109</v>
      </c>
      <c r="C33" s="3" t="s">
        <v>110</v>
      </c>
      <c r="D33" s="4"/>
      <c r="E33" s="4"/>
      <c r="F33" s="4"/>
      <c r="G33" s="4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1:17" ht="15.75" customHeight="1">
      <c r="A34" s="2" t="str">
        <f>HYPERLINK("https://drive.google.com/open?id=1bmJc7h6PrfobWHjtATEPhVDZqxi3ORaa","4F")</f>
        <v>4F</v>
      </c>
      <c r="B34" s="3" t="s">
        <v>111</v>
      </c>
      <c r="C34" s="3" t="s">
        <v>112</v>
      </c>
      <c r="D34" s="4"/>
      <c r="E34" s="4"/>
      <c r="F34" s="4"/>
      <c r="G34" s="4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1:17" ht="15.75" customHeight="1">
      <c r="A35" s="2" t="str">
        <f>HYPERLINK("https://drive.google.com/open?id=1nHAP6VZOPX4PWClDeQpEHh4MuzIQchEa","4G")</f>
        <v>4G</v>
      </c>
      <c r="B35" s="3" t="s">
        <v>113</v>
      </c>
      <c r="C35" s="4" t="s">
        <v>114</v>
      </c>
      <c r="D35" s="4" t="s">
        <v>115</v>
      </c>
      <c r="E35" s="9" t="s">
        <v>116</v>
      </c>
      <c r="F35" s="4" t="s">
        <v>117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1:17" ht="15.75" customHeight="1">
      <c r="A36" s="2" t="str">
        <f>HYPERLINK("https://drive.google.com/open?id=1a78u8iOyRFbuJtQlj9X51FknS9EfCDih","4H")</f>
        <v>4H</v>
      </c>
      <c r="B36" s="3" t="s">
        <v>118</v>
      </c>
      <c r="C36" s="3" t="s">
        <v>119</v>
      </c>
      <c r="D36" s="4"/>
      <c r="E36" s="4"/>
      <c r="F36" s="4"/>
      <c r="G36" s="4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1:17" ht="15.75" customHeight="1">
      <c r="A37" s="2" t="str">
        <f>HYPERLINK("https://drive.google.com/open?id=1zZjefBVzFC9BP-YmMKfQZMWa1XGkqomj","4J")</f>
        <v>4J</v>
      </c>
      <c r="B37" s="3" t="s">
        <v>120</v>
      </c>
      <c r="C37" s="4" t="s">
        <v>121</v>
      </c>
      <c r="D37" s="10" t="str">
        <f>HYPERLINK("https://drive.google.com/drive/folders/1vHgkPcaz684Ip98C0QpWVB-bTK7EvvdW","5C4-006")</f>
        <v>5C4-006</v>
      </c>
      <c r="E37" s="3" t="s">
        <v>107</v>
      </c>
      <c r="F37" s="4" t="s">
        <v>122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1:17" ht="15.75" customHeight="1">
      <c r="A38" s="2" t="str">
        <f>HYPERLINK("https://drive.google.com/open?id=1qWFlabv0TeVOBvOIJQuvHlR1H3AMOPvN","4K")</f>
        <v>4K</v>
      </c>
      <c r="B38" s="3" t="s">
        <v>123</v>
      </c>
      <c r="C38" s="4" t="s">
        <v>124</v>
      </c>
      <c r="D38" s="4"/>
      <c r="E38" s="4"/>
      <c r="F38" s="4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1:17" ht="15.75" customHeight="1">
      <c r="A39" s="2" t="str">
        <f>HYPERLINK("https://drive.google.com/open?id=176NV2NM9yvfuW1EMU3iBS768FxgmXjUS","4L")</f>
        <v>4L</v>
      </c>
      <c r="B39" s="3" t="s">
        <v>126</v>
      </c>
      <c r="C39" s="4" t="s">
        <v>127</v>
      </c>
      <c r="D39" s="4"/>
      <c r="E39" s="4"/>
      <c r="F39" s="4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1:17" ht="15.75" customHeight="1">
      <c r="A40" s="2" t="str">
        <f>HYPERLINK("https://drive.google.com/open?id=1cC0P-G66cPSNnf6v6z8opZCNyporo74Y","5B")</f>
        <v>5B</v>
      </c>
      <c r="B40" s="3" t="s">
        <v>129</v>
      </c>
      <c r="C40" s="4" t="s">
        <v>130</v>
      </c>
      <c r="D40" s="10"/>
      <c r="E40" s="3"/>
      <c r="F40" s="4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1:17" ht="15.75" customHeight="1">
      <c r="A41" s="2" t="str">
        <f>HYPERLINK("https://drive.google.com/open?id=1q_N74b1OZrCze7zuXy5fm0ASU07tWzh3","5C")</f>
        <v>5C</v>
      </c>
      <c r="B41" s="3" t="s">
        <v>132</v>
      </c>
      <c r="C41" s="4" t="s">
        <v>133</v>
      </c>
      <c r="D41" s="4" t="s">
        <v>134</v>
      </c>
      <c r="E41" s="4" t="s">
        <v>135</v>
      </c>
      <c r="F41" s="4" t="s">
        <v>136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1:17" ht="15.75" customHeight="1">
      <c r="A42" s="2" t="str">
        <f>HYPERLINK("https://drive.google.com/open?id=1aKSCelAY002Ihje9mdJi7jFh0OB4j8XZ","5E")</f>
        <v>5E</v>
      </c>
      <c r="B42" s="3" t="s">
        <v>137</v>
      </c>
      <c r="C42" s="4" t="s">
        <v>138</v>
      </c>
      <c r="D42" s="4"/>
      <c r="E42" s="4"/>
      <c r="F42" s="4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1:17" ht="15.75" customHeight="1">
      <c r="A43" s="2" t="str">
        <f>HYPERLINK("https://drive.google.com/open?id=1ghdX_COwJq4oYlhj-qYPypK_2GlrWyQZ","5G")</f>
        <v>5G</v>
      </c>
      <c r="B43" s="3" t="s">
        <v>139</v>
      </c>
      <c r="C43" s="4" t="s">
        <v>140</v>
      </c>
      <c r="D43" s="4"/>
      <c r="E43" s="4"/>
      <c r="F43" s="4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1:17" ht="15.75" customHeight="1">
      <c r="A44" s="2" t="str">
        <f>HYPERLINK("https://drive.google.com/open?id=1MR24L4GDI5x861k8SMrgm71xRfm55Hiv","5H")</f>
        <v>5H</v>
      </c>
      <c r="B44" s="3" t="s">
        <v>196</v>
      </c>
      <c r="C44" s="4" t="s">
        <v>142</v>
      </c>
      <c r="D44" s="4"/>
      <c r="E44" s="4"/>
      <c r="F44" s="4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1:17" ht="15.75" customHeight="1">
      <c r="K45" s="5"/>
      <c r="L45" s="5"/>
      <c r="M45" s="5"/>
      <c r="N45" s="5"/>
      <c r="O45" s="5"/>
      <c r="P45" s="5"/>
      <c r="Q45" s="6"/>
    </row>
    <row r="46" spans="1:17" ht="15.75" customHeight="1"/>
    <row r="47" spans="1:17" ht="15.75" customHeight="1">
      <c r="A47" s="9" t="s">
        <v>144</v>
      </c>
    </row>
    <row r="48" spans="1:17" ht="15.75" customHeight="1">
      <c r="A48" s="4" t="s">
        <v>145</v>
      </c>
    </row>
    <row r="49" spans="1:6" ht="15.75" customHeight="1">
      <c r="A49" s="9" t="s">
        <v>146</v>
      </c>
    </row>
    <row r="50" spans="1:6" ht="15.75" customHeight="1">
      <c r="A50" s="9" t="s">
        <v>147</v>
      </c>
    </row>
    <row r="51" spans="1:6" ht="15.75" customHeight="1">
      <c r="A51" s="9" t="s">
        <v>148</v>
      </c>
    </row>
    <row r="52" spans="1:6" ht="15.75" customHeight="1"/>
    <row r="53" spans="1:6" ht="15.75" customHeight="1">
      <c r="A53" s="12" t="s">
        <v>149</v>
      </c>
    </row>
    <row r="54" spans="1:6" ht="15.75" customHeight="1">
      <c r="A54" s="9"/>
      <c r="C54" s="9"/>
    </row>
    <row r="55" spans="1:6" ht="15.75" customHeight="1">
      <c r="A55" s="3" t="s">
        <v>150</v>
      </c>
      <c r="C55" s="3" t="s">
        <v>151</v>
      </c>
      <c r="D55" s="3" t="s">
        <v>152</v>
      </c>
    </row>
    <row r="56" spans="1:6" ht="15.75" customHeight="1">
      <c r="A56" s="3" t="s">
        <v>153</v>
      </c>
      <c r="C56" s="3" t="s">
        <v>154</v>
      </c>
      <c r="D56" s="3" t="s">
        <v>155</v>
      </c>
    </row>
    <row r="57" spans="1:6" ht="15.75" customHeight="1">
      <c r="A57" s="13" t="s">
        <v>156</v>
      </c>
      <c r="D57" s="3" t="s">
        <v>157</v>
      </c>
    </row>
    <row r="58" spans="1:6" ht="15.75" customHeight="1">
      <c r="A58" s="9"/>
    </row>
    <row r="59" spans="1:6" ht="15.75" customHeight="1">
      <c r="A59" s="128" t="s">
        <v>158</v>
      </c>
      <c r="B59" s="123"/>
      <c r="C59" s="123"/>
    </row>
    <row r="60" spans="1:6" ht="15.75" customHeight="1">
      <c r="A60" s="12"/>
    </row>
    <row r="61" spans="1:6" ht="15.75" customHeight="1">
      <c r="A61" s="122" t="s">
        <v>150</v>
      </c>
      <c r="B61" s="123"/>
      <c r="C61" s="122" t="s">
        <v>159</v>
      </c>
      <c r="D61" s="123"/>
      <c r="E61" s="123"/>
      <c r="F61" s="123"/>
    </row>
    <row r="62" spans="1:6" ht="15.75" customHeight="1">
      <c r="A62" s="122" t="s">
        <v>160</v>
      </c>
      <c r="B62" s="123"/>
      <c r="C62" s="122" t="s">
        <v>161</v>
      </c>
      <c r="D62" s="123"/>
      <c r="E62" s="123"/>
      <c r="F62" s="123"/>
    </row>
    <row r="63" spans="1:6" ht="15.75" customHeight="1"/>
    <row r="64" spans="1:6" ht="15.75" customHeight="1"/>
    <row r="65" spans="1:1" ht="15.75" customHeight="1"/>
    <row r="66" spans="1:1" ht="15.75" customHeight="1"/>
    <row r="67" spans="1:1" ht="15.75" customHeight="1"/>
    <row r="68" spans="1:1" ht="15.75" customHeight="1"/>
    <row r="69" spans="1:1" ht="15.75" customHeight="1">
      <c r="A69" s="12"/>
    </row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1"/>
  <sheetViews>
    <sheetView tabSelected="1" zoomScale="96" zoomScaleNormal="96" workbookViewId="0">
      <selection activeCell="D39" sqref="D39"/>
    </sheetView>
  </sheetViews>
  <sheetFormatPr baseColWidth="10" defaultColWidth="11.1640625" defaultRowHeight="15" customHeight="1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>
      <c r="A1" s="124" t="s">
        <v>162</v>
      </c>
      <c r="B1" s="129"/>
      <c r="C1" s="130" t="s">
        <v>1</v>
      </c>
      <c r="D1" s="126"/>
      <c r="E1" s="126"/>
      <c r="F1" s="126"/>
      <c r="G1" s="126"/>
      <c r="H1" s="126"/>
      <c r="I1" s="126"/>
      <c r="J1" s="126"/>
      <c r="K1" s="85"/>
      <c r="L1" s="85"/>
    </row>
    <row r="2" spans="1:12" ht="17" thickBot="1">
      <c r="A2" s="15" t="s">
        <v>163</v>
      </c>
      <c r="B2" s="15" t="s">
        <v>164</v>
      </c>
      <c r="C2" s="15" t="s">
        <v>9</v>
      </c>
      <c r="D2" s="16" t="s">
        <v>10</v>
      </c>
      <c r="E2" s="15" t="s">
        <v>11</v>
      </c>
      <c r="F2" s="15" t="s">
        <v>12</v>
      </c>
      <c r="G2" s="15" t="s">
        <v>13</v>
      </c>
      <c r="H2" s="15" t="s">
        <v>14</v>
      </c>
      <c r="I2" s="17" t="s">
        <v>15</v>
      </c>
      <c r="J2" s="17" t="s">
        <v>165</v>
      </c>
      <c r="K2" s="17" t="s">
        <v>439</v>
      </c>
      <c r="L2" s="17" t="s">
        <v>400</v>
      </c>
    </row>
    <row r="3" spans="1:12" ht="16">
      <c r="A3" s="18" t="str">
        <f>HYPERLINK("https://drive.google.com/drive/folders/1G8ecO5ODQmn8FX8jzQ962D928BpQ6iUm","5C4-002")</f>
        <v>5C4-002</v>
      </c>
      <c r="B3" s="87" t="s">
        <v>172</v>
      </c>
      <c r="C3" s="23" t="s">
        <v>167</v>
      </c>
      <c r="D3" s="80"/>
      <c r="E3" s="80"/>
      <c r="F3" s="80"/>
      <c r="G3" s="80"/>
      <c r="H3" s="80"/>
      <c r="I3" s="26" t="s">
        <v>28</v>
      </c>
      <c r="J3" s="23" t="s">
        <v>167</v>
      </c>
      <c r="K3" s="19"/>
      <c r="L3" s="19"/>
    </row>
    <row r="4" spans="1:12" ht="16">
      <c r="A4" s="20" t="str">
        <f>HYPERLINK("https://drive.google.com/drive/folders/1X_yNido1T9NRAtsXoJ-h2bFXlpLfFW-N","5C4-003")</f>
        <v>5C4-003</v>
      </c>
      <c r="B4" s="89" t="s">
        <v>166</v>
      </c>
      <c r="C4" s="23" t="s">
        <v>167</v>
      </c>
      <c r="D4" s="26" t="s">
        <v>28</v>
      </c>
      <c r="E4" s="26" t="s">
        <v>28</v>
      </c>
      <c r="F4" s="26" t="s">
        <v>28</v>
      </c>
      <c r="G4" s="26" t="s">
        <v>28</v>
      </c>
      <c r="H4" s="26" t="s">
        <v>28</v>
      </c>
      <c r="I4" s="26" t="s">
        <v>28</v>
      </c>
      <c r="J4" s="23" t="s">
        <v>167</v>
      </c>
      <c r="K4" s="80"/>
      <c r="L4" s="80"/>
    </row>
    <row r="5" spans="1:12" ht="16">
      <c r="A5" s="20" t="str">
        <f>HYPERLINK("https://drive.google.com/drive/folders/1WeIiiMAp6TYYdsybsr5MvXeiX_cVX9j0","5C4-004")</f>
        <v>5C4-004</v>
      </c>
      <c r="B5" s="81" t="s">
        <v>285</v>
      </c>
      <c r="C5" s="26" t="s">
        <v>28</v>
      </c>
      <c r="D5" s="26" t="s">
        <v>28</v>
      </c>
      <c r="E5" s="26" t="s">
        <v>28</v>
      </c>
      <c r="F5" s="26" t="s">
        <v>28</v>
      </c>
      <c r="G5" s="26" t="s">
        <v>28</v>
      </c>
      <c r="H5" s="26" t="s">
        <v>28</v>
      </c>
      <c r="I5" s="26" t="s">
        <v>28</v>
      </c>
      <c r="J5" s="26" t="s">
        <v>28</v>
      </c>
      <c r="K5" s="80" t="s">
        <v>441</v>
      </c>
      <c r="L5" s="80" t="s">
        <v>401</v>
      </c>
    </row>
    <row r="6" spans="1:12" ht="16">
      <c r="A6" s="20" t="str">
        <f>HYPERLINK("https://drive.google.com/drive/folders/1rFsrgDjf_nAuKofi6JoxLvoaGo8A4adh","5C4-005")</f>
        <v>5C4-005</v>
      </c>
      <c r="B6" s="25" t="s">
        <v>168</v>
      </c>
      <c r="C6" s="22"/>
      <c r="D6" s="24"/>
      <c r="E6" s="24"/>
      <c r="F6" s="24"/>
      <c r="G6" s="24"/>
      <c r="H6" s="24"/>
      <c r="I6" s="24"/>
      <c r="J6" s="24"/>
      <c r="K6" s="107" t="s">
        <v>438</v>
      </c>
      <c r="L6" s="80"/>
    </row>
    <row r="7" spans="1:12" ht="16">
      <c r="A7" s="20" t="str">
        <f>HYPERLINK("https://drive.google.com/drive/folders/1vHgkPcaz684Ip98C0QpWVB-bTK7EvvdW","5C4-006")</f>
        <v>5C4-006</v>
      </c>
      <c r="B7" s="25" t="s">
        <v>169</v>
      </c>
      <c r="C7" s="26" t="s">
        <v>28</v>
      </c>
      <c r="D7" s="26" t="s">
        <v>28</v>
      </c>
      <c r="E7" s="26" t="s">
        <v>28</v>
      </c>
      <c r="F7" s="26" t="s">
        <v>28</v>
      </c>
      <c r="G7" s="26" t="s">
        <v>28</v>
      </c>
      <c r="H7" s="26" t="s">
        <v>28</v>
      </c>
      <c r="I7" s="26" t="s">
        <v>28</v>
      </c>
      <c r="J7" s="26" t="s">
        <v>28</v>
      </c>
      <c r="K7" s="80" t="s">
        <v>404</v>
      </c>
      <c r="L7" s="80"/>
    </row>
    <row r="8" spans="1:12" ht="16">
      <c r="A8" s="27" t="s">
        <v>170</v>
      </c>
      <c r="B8" s="88" t="s">
        <v>293</v>
      </c>
      <c r="C8" s="26" t="s">
        <v>28</v>
      </c>
      <c r="D8" s="26" t="s">
        <v>28</v>
      </c>
      <c r="E8" s="26" t="s">
        <v>28</v>
      </c>
      <c r="F8" s="26" t="s">
        <v>28</v>
      </c>
      <c r="G8" s="26" t="s">
        <v>28</v>
      </c>
      <c r="H8" s="26" t="s">
        <v>28</v>
      </c>
      <c r="I8" s="26" t="s">
        <v>28</v>
      </c>
      <c r="J8" s="26" t="s">
        <v>28</v>
      </c>
      <c r="K8" s="80" t="s">
        <v>442</v>
      </c>
      <c r="L8" s="80"/>
    </row>
    <row r="9" spans="1:12" ht="16">
      <c r="A9" s="20" t="str">
        <f>HYPERLINK("https://drive.google.com/drive/folders/1-3h2_HbCYYPIJxLORcasFd7NqbLvOw-C","5C4-008")</f>
        <v>5C4-008</v>
      </c>
      <c r="B9" s="81" t="s">
        <v>408</v>
      </c>
      <c r="C9" s="26" t="s">
        <v>28</v>
      </c>
      <c r="D9" s="26" t="s">
        <v>28</v>
      </c>
      <c r="E9" s="26" t="s">
        <v>28</v>
      </c>
      <c r="F9" s="26" t="s">
        <v>28</v>
      </c>
      <c r="G9" s="26" t="s">
        <v>28</v>
      </c>
      <c r="H9" s="26" t="s">
        <v>28</v>
      </c>
      <c r="I9" s="26" t="s">
        <v>28</v>
      </c>
      <c r="J9" s="26" t="s">
        <v>28</v>
      </c>
      <c r="K9" s="80" t="s">
        <v>407</v>
      </c>
      <c r="L9" s="80" t="s">
        <v>401</v>
      </c>
    </row>
    <row r="10" spans="1:12" ht="16">
      <c r="A10" s="20" t="str">
        <f>HYPERLINK("https://drive.google.com/drive/folders/1EhIIjKRxAQ858Wo2OYQq3GdqbI2ok5Af","5C4-009")</f>
        <v>5C4-009</v>
      </c>
      <c r="B10" s="86" t="s">
        <v>166</v>
      </c>
      <c r="C10" s="23" t="s">
        <v>167</v>
      </c>
      <c r="D10" s="26" t="s">
        <v>28</v>
      </c>
      <c r="E10" s="26" t="s">
        <v>28</v>
      </c>
      <c r="F10" s="26" t="s">
        <v>28</v>
      </c>
      <c r="G10" s="26" t="s">
        <v>28</v>
      </c>
      <c r="H10" s="26" t="s">
        <v>28</v>
      </c>
      <c r="I10" s="26" t="s">
        <v>28</v>
      </c>
      <c r="J10" s="23" t="s">
        <v>167</v>
      </c>
      <c r="K10" s="80"/>
      <c r="L10" s="80"/>
    </row>
    <row r="11" spans="1:12" ht="16">
      <c r="A11" s="20" t="str">
        <f>HYPERLINK("https://drive.google.com/drive/folders/1FrnQUGPHDhAq4DHWLuBTTfQpLNsdUckc","5C4-010")</f>
        <v>5C4-010</v>
      </c>
      <c r="B11" s="21" t="s">
        <v>377</v>
      </c>
      <c r="C11" s="23" t="s">
        <v>167</v>
      </c>
      <c r="D11" s="26" t="s">
        <v>28</v>
      </c>
      <c r="E11" s="26" t="s">
        <v>28</v>
      </c>
      <c r="F11" s="26" t="s">
        <v>28</v>
      </c>
      <c r="G11" s="26" t="s">
        <v>28</v>
      </c>
      <c r="H11" s="26" t="s">
        <v>28</v>
      </c>
      <c r="I11" s="26" t="s">
        <v>28</v>
      </c>
      <c r="J11" s="23" t="s">
        <v>167</v>
      </c>
      <c r="K11" s="80"/>
      <c r="L11" s="80"/>
    </row>
    <row r="12" spans="1:12" ht="16">
      <c r="A12" s="20" t="str">
        <f>HYPERLINK("https://drive.google.com/drive/folders/1hJ1DyO35m4DO0phNhkoobK76R8Ql-DTn","5C4-011")</f>
        <v>5C4-011</v>
      </c>
      <c r="B12" s="81" t="s">
        <v>298</v>
      </c>
      <c r="C12" s="26" t="s">
        <v>28</v>
      </c>
      <c r="D12" s="26" t="s">
        <v>28</v>
      </c>
      <c r="E12" s="26" t="s">
        <v>28</v>
      </c>
      <c r="F12" s="26" t="s">
        <v>28</v>
      </c>
      <c r="G12" s="26" t="s">
        <v>28</v>
      </c>
      <c r="H12" s="26" t="s">
        <v>28</v>
      </c>
      <c r="I12" s="26" t="s">
        <v>28</v>
      </c>
      <c r="J12" s="26" t="s">
        <v>28</v>
      </c>
      <c r="K12" s="80" t="s">
        <v>399</v>
      </c>
      <c r="L12" s="80" t="s">
        <v>401</v>
      </c>
    </row>
    <row r="13" spans="1:12" ht="16">
      <c r="A13" s="20" t="str">
        <f>HYPERLINK("https://drive.google.com/drive/folders/1MyuBrs08Ryi2pvVUeI0hW4p24qsMsUL4","5C4-012")</f>
        <v>5C4-012</v>
      </c>
      <c r="B13" s="25" t="s">
        <v>175</v>
      </c>
      <c r="C13" s="28" t="s">
        <v>28</v>
      </c>
      <c r="D13" s="26" t="s">
        <v>28</v>
      </c>
      <c r="E13" s="26" t="s">
        <v>28</v>
      </c>
      <c r="F13" s="26" t="s">
        <v>28</v>
      </c>
      <c r="G13" s="26" t="s">
        <v>28</v>
      </c>
      <c r="H13" s="26" t="s">
        <v>28</v>
      </c>
      <c r="I13" s="26" t="s">
        <v>28</v>
      </c>
      <c r="J13" s="29" t="s">
        <v>176</v>
      </c>
      <c r="K13" s="107" t="s">
        <v>435</v>
      </c>
      <c r="L13" s="80"/>
    </row>
    <row r="14" spans="1:12" ht="16">
      <c r="A14" s="20" t="str">
        <f>HYPERLINK("https://drive.google.com/drive/folders/19GonN6xbnfrGARLvh-LLFUsxF-EngP3u","5C4-013")</f>
        <v>5C4-013</v>
      </c>
      <c r="B14" s="25" t="s">
        <v>346</v>
      </c>
      <c r="C14" s="26" t="s">
        <v>28</v>
      </c>
      <c r="D14" s="26" t="s">
        <v>28</v>
      </c>
      <c r="E14" s="26" t="s">
        <v>28</v>
      </c>
      <c r="F14" s="26" t="s">
        <v>28</v>
      </c>
      <c r="G14" s="26" t="s">
        <v>28</v>
      </c>
      <c r="H14" s="26" t="s">
        <v>28</v>
      </c>
      <c r="I14" s="26" t="s">
        <v>28</v>
      </c>
      <c r="J14" s="26" t="s">
        <v>28</v>
      </c>
      <c r="K14" s="80" t="s">
        <v>434</v>
      </c>
      <c r="L14" s="80"/>
    </row>
    <row r="15" spans="1:12" ht="16">
      <c r="A15" s="20" t="str">
        <f>HYPERLINK("https://drive.google.com/drive/folders/1LUZSYEAIfX8EFKKfjUSeyrC0JCfBfe8h","5C4-014")</f>
        <v>5C4-014</v>
      </c>
      <c r="B15" s="25" t="s">
        <v>329</v>
      </c>
      <c r="C15" s="26" t="s">
        <v>28</v>
      </c>
      <c r="D15" s="26" t="s">
        <v>28</v>
      </c>
      <c r="E15" s="26" t="s">
        <v>28</v>
      </c>
      <c r="F15" s="26" t="s">
        <v>28</v>
      </c>
      <c r="G15" s="26" t="s">
        <v>28</v>
      </c>
      <c r="H15" s="26" t="s">
        <v>28</v>
      </c>
      <c r="I15" s="26" t="s">
        <v>28</v>
      </c>
      <c r="J15" s="26" t="s">
        <v>28</v>
      </c>
      <c r="K15" s="80" t="s">
        <v>403</v>
      </c>
      <c r="L15" s="80" t="s">
        <v>402</v>
      </c>
    </row>
    <row r="16" spans="1:12" ht="16">
      <c r="A16" s="20" t="str">
        <f>HYPERLINK("https://drive.google.com/drive/folders/1GhnG5G_BN5lBSXzegcxU-3TuUUTEd6xm","5C4-015")</f>
        <v>5C4-015</v>
      </c>
      <c r="B16" s="86" t="s">
        <v>166</v>
      </c>
      <c r="C16" s="23" t="s">
        <v>167</v>
      </c>
      <c r="D16" s="26" t="s">
        <v>28</v>
      </c>
      <c r="E16" s="26" t="s">
        <v>28</v>
      </c>
      <c r="F16" s="26" t="s">
        <v>28</v>
      </c>
      <c r="G16" s="26" t="s">
        <v>28</v>
      </c>
      <c r="H16" s="26" t="s">
        <v>28</v>
      </c>
      <c r="I16" s="26" t="s">
        <v>28</v>
      </c>
      <c r="J16" s="23" t="s">
        <v>167</v>
      </c>
      <c r="K16" s="80"/>
      <c r="L16" s="80"/>
    </row>
    <row r="17" spans="1:12" ht="16">
      <c r="A17" s="30" t="s">
        <v>179</v>
      </c>
      <c r="B17" s="121" t="s">
        <v>166</v>
      </c>
      <c r="C17" s="26" t="s">
        <v>28</v>
      </c>
      <c r="D17" s="26" t="s">
        <v>28</v>
      </c>
      <c r="E17" s="26" t="s">
        <v>28</v>
      </c>
      <c r="F17" s="26" t="s">
        <v>28</v>
      </c>
      <c r="G17" s="26" t="s">
        <v>28</v>
      </c>
      <c r="H17" s="26" t="s">
        <v>28</v>
      </c>
      <c r="I17" s="26" t="s">
        <v>28</v>
      </c>
      <c r="J17" s="26" t="s">
        <v>28</v>
      </c>
      <c r="K17" s="80" t="s">
        <v>379</v>
      </c>
      <c r="L17" s="80"/>
    </row>
    <row r="18" spans="1:12" ht="16">
      <c r="A18" s="20" t="str">
        <f>HYPERLINK("https://drive.google.com/drive/folders/1wcHyiuVUbBeL9ODgyYP-lyy7yM1vMH3u","5C4-017")</f>
        <v>5C4-017</v>
      </c>
      <c r="B18" s="86" t="s">
        <v>166</v>
      </c>
      <c r="C18" s="23" t="s">
        <v>167</v>
      </c>
      <c r="D18" s="26" t="s">
        <v>28</v>
      </c>
      <c r="E18" s="26" t="s">
        <v>28</v>
      </c>
      <c r="F18" s="26" t="s">
        <v>28</v>
      </c>
      <c r="G18" s="26" t="s">
        <v>28</v>
      </c>
      <c r="H18" s="26" t="s">
        <v>28</v>
      </c>
      <c r="I18" s="26" t="s">
        <v>28</v>
      </c>
      <c r="J18" s="23" t="s">
        <v>167</v>
      </c>
      <c r="K18" s="80"/>
      <c r="L18" s="80"/>
    </row>
    <row r="19" spans="1:12" ht="16">
      <c r="A19" s="31" t="s">
        <v>78</v>
      </c>
      <c r="B19" s="25" t="s">
        <v>180</v>
      </c>
      <c r="C19" s="28" t="s">
        <v>28</v>
      </c>
      <c r="D19" s="26" t="s">
        <v>28</v>
      </c>
      <c r="E19" s="26" t="s">
        <v>28</v>
      </c>
      <c r="F19" s="26" t="s">
        <v>28</v>
      </c>
      <c r="G19" s="26" t="s">
        <v>28</v>
      </c>
      <c r="H19" s="26" t="s">
        <v>28</v>
      </c>
      <c r="I19" s="26" t="s">
        <v>28</v>
      </c>
      <c r="J19" s="32" t="s">
        <v>176</v>
      </c>
      <c r="K19" s="80" t="s">
        <v>437</v>
      </c>
      <c r="L19" s="80"/>
    </row>
    <row r="20" spans="1:12" ht="16">
      <c r="A20" s="20" t="str">
        <f>HYPERLINK("https://drive.google.com/drive/folders/1x-FjLa7p2gJDSbRaODzjs8ijaA9SGLtW","5C4-019")</f>
        <v>5C4-019</v>
      </c>
      <c r="B20" s="25" t="s">
        <v>181</v>
      </c>
      <c r="C20" s="32"/>
      <c r="D20" s="26" t="s">
        <v>28</v>
      </c>
      <c r="E20" s="26" t="s">
        <v>28</v>
      </c>
      <c r="F20" s="26" t="s">
        <v>28</v>
      </c>
      <c r="G20" s="26" t="s">
        <v>28</v>
      </c>
      <c r="H20" s="32"/>
      <c r="I20" s="32"/>
      <c r="J20" s="32"/>
      <c r="K20" s="80" t="s">
        <v>436</v>
      </c>
      <c r="L20" s="80"/>
    </row>
    <row r="21" spans="1:12" ht="16">
      <c r="A21" s="20" t="str">
        <f>HYPERLINK("https://drive.google.com/drive/folders/1wMVARUxnYHeiTbbEodCmZFb_vx9FkRVr","5C4-020")</f>
        <v>5C4-020</v>
      </c>
      <c r="B21" s="82" t="s">
        <v>182</v>
      </c>
      <c r="C21" s="28" t="s">
        <v>28</v>
      </c>
      <c r="D21" s="26" t="s">
        <v>28</v>
      </c>
      <c r="E21" s="26" t="s">
        <v>28</v>
      </c>
      <c r="F21" s="26" t="s">
        <v>28</v>
      </c>
      <c r="G21" s="26" t="s">
        <v>28</v>
      </c>
      <c r="H21" s="26" t="s">
        <v>28</v>
      </c>
      <c r="I21" s="26" t="s">
        <v>28</v>
      </c>
      <c r="J21" s="26" t="s">
        <v>28</v>
      </c>
      <c r="K21" s="80" t="s">
        <v>376</v>
      </c>
      <c r="L21" s="80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1"/>
  <sheetViews>
    <sheetView workbookViewId="0">
      <selection activeCell="C20" sqref="C20"/>
    </sheetView>
  </sheetViews>
  <sheetFormatPr baseColWidth="10" defaultRowHeight="16"/>
  <cols>
    <col min="2" max="2" width="23.6640625" customWidth="1"/>
    <col min="3" max="10" width="35.6640625" customWidth="1"/>
  </cols>
  <sheetData>
    <row r="1" spans="1:10" ht="17" thickBot="1">
      <c r="A1" s="131" t="s">
        <v>162</v>
      </c>
      <c r="B1" s="132"/>
      <c r="C1" s="131" t="s">
        <v>367</v>
      </c>
      <c r="D1" s="133"/>
      <c r="E1" s="133"/>
      <c r="F1" s="133"/>
      <c r="G1" s="133"/>
      <c r="H1" s="133"/>
      <c r="I1" s="133"/>
      <c r="J1" s="132"/>
    </row>
    <row r="2" spans="1:10" ht="17" thickBot="1">
      <c r="A2" s="74" t="s">
        <v>163</v>
      </c>
      <c r="B2" s="74" t="s">
        <v>164</v>
      </c>
      <c r="C2" s="74" t="s">
        <v>368</v>
      </c>
      <c r="D2" s="74" t="s">
        <v>369</v>
      </c>
      <c r="E2" s="74" t="s">
        <v>370</v>
      </c>
      <c r="F2" s="74"/>
      <c r="G2" s="75"/>
      <c r="H2" s="67"/>
      <c r="I2" s="68"/>
      <c r="J2" s="68"/>
    </row>
    <row r="3" spans="1:10">
      <c r="A3" s="61" t="s">
        <v>242</v>
      </c>
      <c r="B3" s="62" t="s">
        <v>166</v>
      </c>
      <c r="C3" s="73"/>
      <c r="D3" s="69"/>
      <c r="E3" s="69"/>
      <c r="F3" s="69"/>
      <c r="G3" s="69"/>
      <c r="H3" s="69"/>
      <c r="I3" s="69"/>
      <c r="J3" s="69"/>
    </row>
    <row r="4" spans="1:10">
      <c r="A4" s="61" t="s">
        <v>354</v>
      </c>
      <c r="B4" s="62" t="s">
        <v>166</v>
      </c>
      <c r="C4" s="71" t="s">
        <v>396</v>
      </c>
      <c r="D4" s="69" t="s">
        <v>378</v>
      </c>
      <c r="E4" s="69"/>
      <c r="F4" s="69"/>
      <c r="G4" s="69"/>
      <c r="H4" s="69"/>
      <c r="I4" s="69"/>
      <c r="J4" s="69"/>
    </row>
    <row r="5" spans="1:10">
      <c r="A5" s="61" t="s">
        <v>355</v>
      </c>
      <c r="B5" s="83" t="s">
        <v>285</v>
      </c>
      <c r="C5" s="71" t="s">
        <v>395</v>
      </c>
      <c r="D5" s="69" t="s">
        <v>390</v>
      </c>
      <c r="E5" s="69"/>
      <c r="F5" s="69"/>
      <c r="G5" s="69"/>
      <c r="H5" s="69"/>
      <c r="I5" s="69"/>
      <c r="J5" s="69"/>
    </row>
    <row r="6" spans="1:10">
      <c r="A6" s="61" t="s">
        <v>356</v>
      </c>
      <c r="B6" s="63" t="s">
        <v>168</v>
      </c>
      <c r="C6" s="73"/>
      <c r="D6" s="69"/>
      <c r="E6" s="69"/>
      <c r="F6" s="69"/>
      <c r="G6" s="69"/>
      <c r="H6" s="69"/>
      <c r="I6" s="69"/>
      <c r="J6" s="69"/>
    </row>
    <row r="7" spans="1:10">
      <c r="A7" s="61" t="s">
        <v>357</v>
      </c>
      <c r="B7" s="63" t="s">
        <v>169</v>
      </c>
      <c r="C7" s="71"/>
      <c r="D7" s="69" t="s">
        <v>373</v>
      </c>
      <c r="E7" s="69"/>
      <c r="F7" s="69"/>
      <c r="G7" s="69"/>
      <c r="H7" s="69"/>
      <c r="I7" s="69"/>
      <c r="J7" s="69"/>
    </row>
    <row r="8" spans="1:10">
      <c r="A8" s="64" t="s">
        <v>170</v>
      </c>
      <c r="B8" s="62" t="s">
        <v>166</v>
      </c>
      <c r="C8" s="69" t="s">
        <v>382</v>
      </c>
      <c r="D8" s="69" t="s">
        <v>383</v>
      </c>
      <c r="E8" s="69"/>
      <c r="F8" s="69"/>
      <c r="G8" s="69"/>
      <c r="H8" s="69"/>
      <c r="I8" s="70"/>
      <c r="J8" s="71"/>
    </row>
    <row r="9" spans="1:10">
      <c r="A9" s="61" t="s">
        <v>358</v>
      </c>
      <c r="B9" s="62" t="s">
        <v>171</v>
      </c>
      <c r="C9" s="69" t="s">
        <v>374</v>
      </c>
      <c r="D9" s="76" t="s">
        <v>375</v>
      </c>
      <c r="E9" s="69"/>
      <c r="F9" s="69"/>
      <c r="G9" s="69"/>
      <c r="H9" s="69"/>
      <c r="I9" s="72"/>
      <c r="J9" s="69"/>
    </row>
    <row r="10" spans="1:10">
      <c r="A10" s="61" t="s">
        <v>359</v>
      </c>
      <c r="B10" s="65" t="s">
        <v>172</v>
      </c>
      <c r="C10" s="69" t="s">
        <v>380</v>
      </c>
      <c r="D10" s="76" t="s">
        <v>381</v>
      </c>
      <c r="E10" s="69"/>
      <c r="F10" s="69"/>
      <c r="G10" s="69"/>
      <c r="H10" s="69"/>
      <c r="I10" s="69"/>
      <c r="J10" s="69"/>
    </row>
    <row r="11" spans="1:10">
      <c r="A11" s="61" t="s">
        <v>360</v>
      </c>
      <c r="B11" s="62" t="s">
        <v>173</v>
      </c>
      <c r="C11" s="71" t="s">
        <v>394</v>
      </c>
      <c r="D11" s="69" t="s">
        <v>389</v>
      </c>
      <c r="E11" s="69"/>
      <c r="F11" s="69"/>
      <c r="G11" s="69"/>
      <c r="H11" s="69"/>
      <c r="I11" s="69"/>
      <c r="J11" s="69"/>
    </row>
    <row r="12" spans="1:10">
      <c r="A12" s="61" t="s">
        <v>361</v>
      </c>
      <c r="B12" s="62" t="s">
        <v>174</v>
      </c>
      <c r="C12" s="71" t="s">
        <v>393</v>
      </c>
      <c r="D12" s="69" t="s">
        <v>388</v>
      </c>
      <c r="E12" s="69"/>
      <c r="F12" s="69"/>
      <c r="G12" s="69"/>
      <c r="H12" s="69"/>
      <c r="I12" s="69"/>
      <c r="J12" s="69"/>
    </row>
    <row r="13" spans="1:10">
      <c r="A13" s="61" t="s">
        <v>362</v>
      </c>
      <c r="B13" s="63" t="s">
        <v>175</v>
      </c>
      <c r="C13" s="73"/>
      <c r="D13" s="69" t="s">
        <v>371</v>
      </c>
      <c r="E13" s="69"/>
      <c r="F13" s="69"/>
      <c r="G13" s="69"/>
      <c r="H13" s="69"/>
      <c r="I13" s="69"/>
      <c r="J13" s="69"/>
    </row>
    <row r="14" spans="1:10">
      <c r="A14" s="61" t="s">
        <v>363</v>
      </c>
      <c r="B14" s="63" t="s">
        <v>177</v>
      </c>
      <c r="C14" s="71"/>
      <c r="D14" s="69" t="s">
        <v>372</v>
      </c>
      <c r="E14" s="69"/>
      <c r="F14" s="69"/>
      <c r="G14" s="69"/>
      <c r="H14" s="69"/>
      <c r="I14" s="69"/>
      <c r="J14" s="69"/>
    </row>
    <row r="15" spans="1:10">
      <c r="A15" s="61" t="s">
        <v>364</v>
      </c>
      <c r="B15" s="62" t="s">
        <v>178</v>
      </c>
      <c r="C15" s="71" t="s">
        <v>392</v>
      </c>
      <c r="D15" s="71" t="s">
        <v>387</v>
      </c>
      <c r="E15" s="69"/>
      <c r="F15" s="69"/>
      <c r="G15" s="69"/>
      <c r="H15" s="69"/>
      <c r="I15" s="69"/>
      <c r="J15" s="69"/>
    </row>
    <row r="16" spans="1:10">
      <c r="A16" s="61" t="s">
        <v>243</v>
      </c>
      <c r="B16" s="65" t="s">
        <v>172</v>
      </c>
      <c r="C16" s="71" t="s">
        <v>384</v>
      </c>
      <c r="D16" s="90" t="s">
        <v>385</v>
      </c>
      <c r="E16" s="69"/>
      <c r="F16" s="69"/>
      <c r="G16" s="69"/>
      <c r="H16" s="69"/>
      <c r="I16" s="69"/>
      <c r="J16" s="69"/>
    </row>
    <row r="17" spans="1:10">
      <c r="A17" s="66" t="s">
        <v>179</v>
      </c>
      <c r="B17" s="65" t="s">
        <v>172</v>
      </c>
      <c r="C17" s="71" t="s">
        <v>391</v>
      </c>
      <c r="D17" s="71" t="s">
        <v>386</v>
      </c>
      <c r="E17" s="69"/>
      <c r="F17" s="69"/>
      <c r="G17" s="69"/>
      <c r="H17" s="69"/>
      <c r="I17" s="69"/>
      <c r="J17" s="69"/>
    </row>
    <row r="18" spans="1:10">
      <c r="A18" s="61" t="s">
        <v>244</v>
      </c>
      <c r="B18" s="65" t="s">
        <v>172</v>
      </c>
      <c r="C18" s="71" t="s">
        <v>398</v>
      </c>
      <c r="D18" s="69" t="s">
        <v>397</v>
      </c>
      <c r="E18" s="69"/>
      <c r="F18" s="69"/>
      <c r="G18" s="69"/>
      <c r="H18" s="69"/>
      <c r="I18" s="69"/>
      <c r="J18" s="69"/>
    </row>
    <row r="19" spans="1:10">
      <c r="A19" s="64" t="s">
        <v>78</v>
      </c>
      <c r="B19" s="63" t="s">
        <v>180</v>
      </c>
      <c r="C19" s="73"/>
      <c r="D19" s="69"/>
      <c r="E19" s="69"/>
      <c r="F19" s="69"/>
      <c r="G19" s="69"/>
      <c r="H19" s="69"/>
      <c r="I19" s="69"/>
      <c r="J19" s="69"/>
    </row>
    <row r="20" spans="1:10">
      <c r="A20" s="61" t="s">
        <v>365</v>
      </c>
      <c r="B20" s="63" t="s">
        <v>181</v>
      </c>
      <c r="C20" s="73"/>
      <c r="D20" s="69"/>
      <c r="E20" s="69"/>
      <c r="F20" s="69"/>
      <c r="G20" s="69"/>
      <c r="H20" s="69"/>
      <c r="I20" s="69"/>
      <c r="J20" s="69"/>
    </row>
    <row r="21" spans="1:10">
      <c r="A21" s="61" t="s">
        <v>366</v>
      </c>
      <c r="B21" s="84" t="s">
        <v>182</v>
      </c>
      <c r="C21" s="73"/>
      <c r="D21" s="69"/>
      <c r="E21" s="69"/>
      <c r="F21" s="69"/>
      <c r="G21" s="69"/>
      <c r="H21" s="69"/>
      <c r="I21" s="69"/>
      <c r="J21" s="69"/>
    </row>
  </sheetData>
  <mergeCells count="2">
    <mergeCell ref="A1:B1"/>
    <mergeCell ref="C1:J1"/>
  </mergeCells>
  <hyperlinks>
    <hyperlink ref="A3" r:id="rId1" display="https://drive.google.com/drive/folders/1G8ecO5ODQmn8FX8jzQ962D928BpQ6iUm" xr:uid="{AC099EE2-C40F-5F40-BFC4-D28CF0E212B9}"/>
    <hyperlink ref="A4" r:id="rId2" display="https://drive.google.com/drive/folders/1X_yNido1T9NRAtsXoJ-h2bFXlpLfFW-N" xr:uid="{CB7AB86E-FFBE-7E4A-82E1-CC14BF759436}"/>
    <hyperlink ref="A5" r:id="rId3" display="https://drive.google.com/drive/folders/1WeIiiMAp6TYYdsybsr5MvXeiX_cVX9j0" xr:uid="{642CC74B-31EB-9748-B04F-89D87D553A78}"/>
    <hyperlink ref="A6" r:id="rId4" display="https://drive.google.com/drive/folders/1rFsrgDjf_nAuKofi6JoxLvoaGo8A4adh" xr:uid="{FA19B2EA-FC14-1447-9484-9265A6EF6E34}"/>
    <hyperlink ref="A7" r:id="rId5" display="https://drive.google.com/drive/folders/1vHgkPcaz684Ip98C0QpWVB-bTK7EvvdW" xr:uid="{743D593C-B886-ED4A-8D82-2F0E9BAAB577}"/>
    <hyperlink ref="A9" r:id="rId6" display="https://drive.google.com/drive/folders/1-3h2_HbCYYPIJxLORcasFd7NqbLvOw-C" xr:uid="{108EBF60-AB29-434D-B9C3-D4DF185E8276}"/>
    <hyperlink ref="A10" r:id="rId7" display="https://drive.google.com/drive/folders/1EhIIjKRxAQ858Wo2OYQq3GdqbI2ok5Af" xr:uid="{6C139406-4D22-8A40-860A-1A248F5F836F}"/>
    <hyperlink ref="A11" r:id="rId8" display="https://drive.google.com/drive/folders/1FrnQUGPHDhAq4DHWLuBTTfQpLNsdUckc" xr:uid="{31C0712B-F59D-CD4A-BF2B-A245136B70F0}"/>
    <hyperlink ref="A12" r:id="rId9" display="https://drive.google.com/drive/folders/1hJ1DyO35m4DO0phNhkoobK76R8Ql-DTn" xr:uid="{C1708996-A2C1-3843-BF9B-A16A1B061E32}"/>
    <hyperlink ref="A13" r:id="rId10" display="https://drive.google.com/drive/folders/1MyuBrs08Ryi2pvVUeI0hW4p24qsMsUL4" xr:uid="{D20F0DD2-BB68-7344-A1AA-3E6D1F52E396}"/>
    <hyperlink ref="A14" r:id="rId11" display="https://drive.google.com/drive/folders/19GonN6xbnfrGARLvh-LLFUsxF-EngP3u" xr:uid="{82E08500-41FF-A146-AAE0-9299A05597D6}"/>
    <hyperlink ref="A15" r:id="rId12" display="https://drive.google.com/drive/folders/1LUZSYEAIfX8EFKKfjUSeyrC0JCfBfe8h" xr:uid="{D60C6513-CFA6-0B49-9837-37AA9AB191B0}"/>
    <hyperlink ref="A16" r:id="rId13" display="https://drive.google.com/drive/folders/1GhnG5G_BN5lBSXzegcxU-3TuUUTEd6xm" xr:uid="{5F5AAEB7-6B6C-7849-A9BE-EDE531593389}"/>
    <hyperlink ref="A18" r:id="rId14" display="https://drive.google.com/drive/folders/1wcHyiuVUbBeL9ODgyYP-lyy7yM1vMH3u" xr:uid="{C6117B22-7B0A-4D4F-AED4-7357491A8078}"/>
    <hyperlink ref="A20" r:id="rId15" display="https://drive.google.com/drive/folders/1x-FjLa7p2gJDSbRaODzjs8ijaA9SGLtW" xr:uid="{76539FEA-D20F-504F-803D-6634EE2BA126}"/>
    <hyperlink ref="A21" r:id="rId16" display="https://drive.google.com/drive/folders/1wMVARUxnYHeiTbbEodCmZFb_vx9FkRVr" xr:uid="{4C921AD2-E69C-7C40-B1A1-DDA3F76C36D9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>
      <c r="A1" s="33" t="s">
        <v>183</v>
      </c>
      <c r="B1" s="33" t="s">
        <v>184</v>
      </c>
      <c r="C1" s="33" t="s">
        <v>185</v>
      </c>
      <c r="D1" s="33" t="s">
        <v>186</v>
      </c>
      <c r="E1" s="9" t="s">
        <v>187</v>
      </c>
    </row>
    <row r="2" spans="1:5" ht="16">
      <c r="A2" s="34" t="s">
        <v>188</v>
      </c>
      <c r="B2" s="34" t="s">
        <v>189</v>
      </c>
      <c r="C2" s="34"/>
      <c r="D2" s="34"/>
      <c r="E2" s="9" t="s">
        <v>190</v>
      </c>
    </row>
    <row r="3" spans="1:5" ht="16">
      <c r="A3" s="35" t="s">
        <v>111</v>
      </c>
      <c r="B3" s="35" t="s">
        <v>191</v>
      </c>
      <c r="C3" s="36"/>
      <c r="D3" s="36"/>
      <c r="E3" s="37" t="s">
        <v>192</v>
      </c>
    </row>
    <row r="4" spans="1:5" ht="16">
      <c r="A4" s="35" t="s">
        <v>193</v>
      </c>
      <c r="B4" s="35" t="s">
        <v>191</v>
      </c>
      <c r="C4" s="36"/>
      <c r="D4" s="36"/>
      <c r="E4" s="37" t="s">
        <v>192</v>
      </c>
    </row>
    <row r="5" spans="1:5" ht="16">
      <c r="A5" s="35" t="s">
        <v>34</v>
      </c>
      <c r="B5" s="35" t="s">
        <v>191</v>
      </c>
      <c r="C5" s="36"/>
      <c r="D5" s="36"/>
      <c r="E5" s="37" t="s">
        <v>192</v>
      </c>
    </row>
    <row r="6" spans="1:5" ht="16">
      <c r="A6" s="38" t="s">
        <v>194</v>
      </c>
      <c r="B6" s="38" t="s">
        <v>195</v>
      </c>
      <c r="C6" s="34"/>
      <c r="D6" s="34"/>
      <c r="E6" s="39"/>
    </row>
    <row r="7" spans="1:5" ht="16">
      <c r="A7" s="38" t="s">
        <v>196</v>
      </c>
      <c r="B7" s="38" t="s">
        <v>197</v>
      </c>
      <c r="C7" s="34"/>
      <c r="D7" s="34"/>
      <c r="E7" s="39"/>
    </row>
    <row r="8" spans="1:5" ht="16">
      <c r="A8" s="38" t="s">
        <v>198</v>
      </c>
      <c r="B8" s="38" t="s">
        <v>199</v>
      </c>
      <c r="C8" s="34"/>
      <c r="D8" s="34"/>
      <c r="E8" s="39"/>
    </row>
    <row r="9" spans="1:5" ht="16">
      <c r="A9" s="34"/>
      <c r="B9" s="34"/>
      <c r="C9" s="34"/>
      <c r="D9" s="34"/>
      <c r="E9" s="39"/>
    </row>
    <row r="10" spans="1:5" ht="16">
      <c r="A10" s="36" t="s">
        <v>200</v>
      </c>
      <c r="B10" s="35" t="s">
        <v>191</v>
      </c>
      <c r="C10" s="36" t="s">
        <v>201</v>
      </c>
      <c r="D10" s="36" t="s">
        <v>202</v>
      </c>
      <c r="E10" s="40"/>
    </row>
    <row r="11" spans="1:5" ht="16">
      <c r="A11" s="36" t="s">
        <v>110</v>
      </c>
      <c r="B11" s="35" t="s">
        <v>191</v>
      </c>
      <c r="C11" s="36" t="s">
        <v>203</v>
      </c>
      <c r="D11" s="36" t="s">
        <v>204</v>
      </c>
      <c r="E11" s="41" t="s">
        <v>205</v>
      </c>
    </row>
    <row r="12" spans="1:5" ht="16">
      <c r="A12" s="36" t="s">
        <v>206</v>
      </c>
      <c r="B12" s="35" t="s">
        <v>191</v>
      </c>
      <c r="C12" s="36" t="s">
        <v>201</v>
      </c>
      <c r="D12" s="36" t="s">
        <v>207</v>
      </c>
      <c r="E12" s="41" t="s">
        <v>208</v>
      </c>
    </row>
    <row r="13" spans="1:5" ht="16" outlineLevel="1">
      <c r="A13" s="36" t="s">
        <v>209</v>
      </c>
      <c r="B13" s="35" t="s">
        <v>191</v>
      </c>
      <c r="C13" s="36" t="s">
        <v>210</v>
      </c>
      <c r="D13" s="36" t="s">
        <v>211</v>
      </c>
    </row>
    <row r="14" spans="1:5" ht="16">
      <c r="A14" s="34" t="s">
        <v>212</v>
      </c>
      <c r="B14" s="38" t="s">
        <v>213</v>
      </c>
      <c r="C14" s="34" t="s">
        <v>214</v>
      </c>
      <c r="D14" s="34" t="s">
        <v>215</v>
      </c>
      <c r="E14" s="39" t="s">
        <v>216</v>
      </c>
    </row>
    <row r="15" spans="1:5" ht="16">
      <c r="A15" s="36" t="s">
        <v>217</v>
      </c>
      <c r="B15" s="35" t="s">
        <v>191</v>
      </c>
      <c r="C15" s="36" t="s">
        <v>201</v>
      </c>
      <c r="D15" s="36" t="s">
        <v>202</v>
      </c>
      <c r="E15" s="40"/>
    </row>
    <row r="16" spans="1:5" ht="16">
      <c r="A16" s="36" t="s">
        <v>218</v>
      </c>
      <c r="B16" s="35" t="s">
        <v>191</v>
      </c>
      <c r="C16" s="36" t="s">
        <v>219</v>
      </c>
      <c r="D16" s="36" t="s">
        <v>220</v>
      </c>
      <c r="E16" s="42" t="s">
        <v>221</v>
      </c>
    </row>
    <row r="17" spans="1:5" ht="30" customHeight="1">
      <c r="A17" s="36" t="s">
        <v>200</v>
      </c>
      <c r="B17" s="35" t="s">
        <v>191</v>
      </c>
      <c r="C17" s="43" t="s">
        <v>222</v>
      </c>
      <c r="D17" s="36" t="s">
        <v>223</v>
      </c>
      <c r="E17" s="44" t="s">
        <v>224</v>
      </c>
    </row>
    <row r="18" spans="1:5" ht="15" customHeight="1">
      <c r="A18" s="35" t="s">
        <v>225</v>
      </c>
      <c r="B18" s="35" t="s">
        <v>191</v>
      </c>
      <c r="C18" s="45"/>
      <c r="D18" s="34"/>
      <c r="E18" s="46"/>
    </row>
    <row r="19" spans="1:5" ht="18.75" customHeight="1">
      <c r="A19" s="35" t="s">
        <v>64</v>
      </c>
      <c r="B19" s="47" t="s">
        <v>191</v>
      </c>
      <c r="C19" s="48" t="s">
        <v>226</v>
      </c>
      <c r="D19" s="35" t="s">
        <v>227</v>
      </c>
      <c r="E19" s="49" t="s">
        <v>228</v>
      </c>
    </row>
    <row r="20" spans="1:5" ht="16">
      <c r="A20" s="34"/>
      <c r="B20" s="34"/>
      <c r="C20" s="50"/>
      <c r="D20" s="34"/>
      <c r="E20" s="46"/>
    </row>
    <row r="21" spans="1:5" ht="15.75" customHeight="1">
      <c r="A21" s="51" t="s">
        <v>229</v>
      </c>
      <c r="B21" s="38" t="s">
        <v>230</v>
      </c>
    </row>
    <row r="22" spans="1:5" ht="15.75" customHeight="1">
      <c r="A22" s="51" t="s">
        <v>231</v>
      </c>
      <c r="B22" s="38" t="s">
        <v>230</v>
      </c>
    </row>
    <row r="23" spans="1:5" ht="15.75" customHeight="1">
      <c r="A23" s="52"/>
      <c r="B23" s="35"/>
    </row>
    <row r="24" spans="1:5" ht="15.75" customHeight="1">
      <c r="A24" s="52" t="s">
        <v>232</v>
      </c>
      <c r="B24" s="35" t="s">
        <v>191</v>
      </c>
    </row>
    <row r="25" spans="1:5" ht="15.75" customHeight="1">
      <c r="A25" s="41" t="s">
        <v>233</v>
      </c>
      <c r="B25" s="35" t="s">
        <v>191</v>
      </c>
    </row>
    <row r="26" spans="1:5" ht="15.75" customHeight="1">
      <c r="A26" s="39" t="s">
        <v>234</v>
      </c>
      <c r="B26" s="3" t="s">
        <v>235</v>
      </c>
    </row>
    <row r="27" spans="1:5" ht="15.75" customHeight="1">
      <c r="A27" s="39" t="s">
        <v>236</v>
      </c>
      <c r="B27" s="3" t="s">
        <v>235</v>
      </c>
    </row>
    <row r="28" spans="1:5" ht="15.75" customHeight="1">
      <c r="A28" s="39" t="s">
        <v>237</v>
      </c>
      <c r="B28" s="3" t="s">
        <v>235</v>
      </c>
    </row>
    <row r="29" spans="1:5" ht="15.75" customHeight="1">
      <c r="A29" s="39" t="s">
        <v>238</v>
      </c>
      <c r="B29" s="3" t="s">
        <v>235</v>
      </c>
    </row>
    <row r="30" spans="1:5" ht="15.75" customHeight="1">
      <c r="A30" s="39" t="s">
        <v>239</v>
      </c>
      <c r="B30" s="3" t="s">
        <v>235</v>
      </c>
    </row>
    <row r="31" spans="1:5" ht="15.75" customHeight="1">
      <c r="A31" s="39" t="s">
        <v>240</v>
      </c>
      <c r="B31" s="3" t="s">
        <v>235</v>
      </c>
    </row>
    <row r="32" spans="1:5" ht="15.75" customHeight="1">
      <c r="A32" s="39" t="s">
        <v>241</v>
      </c>
      <c r="B32" s="3" t="s">
        <v>235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21"/>
  <sheetViews>
    <sheetView topLeftCell="A14" workbookViewId="0">
      <selection activeCell="A70" sqref="A70"/>
    </sheetView>
  </sheetViews>
  <sheetFormatPr baseColWidth="10" defaultColWidth="11.1640625" defaultRowHeight="15" customHeight="1"/>
  <cols>
    <col min="1" max="1" width="17.1640625" customWidth="1"/>
    <col min="2" max="6" width="11.33203125" customWidth="1"/>
    <col min="7" max="26" width="14.5" customWidth="1"/>
  </cols>
  <sheetData>
    <row r="1" spans="1:9" ht="16">
      <c r="A1" s="99" t="s">
        <v>409</v>
      </c>
      <c r="B1" s="100" t="s">
        <v>430</v>
      </c>
      <c r="C1" s="100" t="s">
        <v>429</v>
      </c>
      <c r="D1" s="134" t="s">
        <v>272</v>
      </c>
      <c r="E1" s="134"/>
      <c r="F1" s="109" t="s">
        <v>440</v>
      </c>
    </row>
    <row r="2" spans="1:9" s="97" customFormat="1" ht="16">
      <c r="A2" s="9"/>
      <c r="D2" s="136"/>
      <c r="E2" s="136"/>
      <c r="G2" s="103"/>
      <c r="H2" s="103"/>
      <c r="I2" s="103"/>
    </row>
    <row r="3" spans="1:9" s="97" customFormat="1" ht="16">
      <c r="A3" s="98" t="s">
        <v>410</v>
      </c>
      <c r="B3" s="104">
        <v>62</v>
      </c>
      <c r="C3" s="104">
        <v>55</v>
      </c>
      <c r="D3" s="135" t="s">
        <v>431</v>
      </c>
      <c r="E3" s="136"/>
      <c r="F3" s="101" t="s">
        <v>262</v>
      </c>
      <c r="G3" s="103"/>
      <c r="H3" s="77"/>
      <c r="I3" s="103"/>
    </row>
    <row r="4" spans="1:9" s="97" customFormat="1" ht="16">
      <c r="A4" s="98" t="s">
        <v>411</v>
      </c>
      <c r="D4" s="136"/>
      <c r="E4" s="136"/>
      <c r="F4" s="102"/>
      <c r="G4" s="103"/>
      <c r="H4" s="106"/>
      <c r="I4" s="103"/>
    </row>
    <row r="5" spans="1:9" s="97" customFormat="1" ht="16">
      <c r="A5" s="98" t="s">
        <v>412</v>
      </c>
      <c r="B5" s="104">
        <v>44</v>
      </c>
      <c r="C5" s="104">
        <v>43</v>
      </c>
      <c r="D5" s="136"/>
      <c r="E5" s="136"/>
      <c r="F5" s="101" t="s">
        <v>262</v>
      </c>
      <c r="G5" s="103"/>
      <c r="H5" s="106"/>
      <c r="I5" s="103"/>
    </row>
    <row r="6" spans="1:9" s="97" customFormat="1" ht="16">
      <c r="A6" s="98" t="s">
        <v>413</v>
      </c>
      <c r="B6" s="104">
        <v>47</v>
      </c>
      <c r="C6" s="104">
        <v>52</v>
      </c>
      <c r="D6" s="135" t="s">
        <v>433</v>
      </c>
      <c r="E6" s="136"/>
      <c r="F6" s="101" t="s">
        <v>262</v>
      </c>
      <c r="G6" s="103"/>
      <c r="H6" s="108"/>
      <c r="I6" s="103"/>
    </row>
    <row r="7" spans="1:9" s="97" customFormat="1" ht="16">
      <c r="A7" s="98" t="s">
        <v>414</v>
      </c>
      <c r="B7" s="104">
        <v>75</v>
      </c>
      <c r="C7" s="104">
        <v>82</v>
      </c>
      <c r="D7" s="135" t="s">
        <v>433</v>
      </c>
      <c r="E7" s="136"/>
      <c r="F7" s="101" t="s">
        <v>262</v>
      </c>
      <c r="G7" s="103"/>
      <c r="H7" s="106"/>
      <c r="I7" s="103"/>
    </row>
    <row r="8" spans="1:9" s="97" customFormat="1" ht="16">
      <c r="A8" s="98" t="s">
        <v>415</v>
      </c>
      <c r="B8" s="104">
        <v>85</v>
      </c>
      <c r="C8" s="104">
        <v>99</v>
      </c>
      <c r="D8" s="135" t="s">
        <v>432</v>
      </c>
      <c r="E8" s="136"/>
      <c r="F8" s="102"/>
      <c r="G8" s="103"/>
      <c r="H8" s="106"/>
      <c r="I8" s="103"/>
    </row>
    <row r="9" spans="1:9" ht="15" customHeight="1">
      <c r="A9" s="98" t="s">
        <v>416</v>
      </c>
      <c r="B9" s="104">
        <v>15</v>
      </c>
      <c r="C9" s="104">
        <v>23</v>
      </c>
      <c r="D9" s="135" t="s">
        <v>431</v>
      </c>
      <c r="E9" s="136"/>
      <c r="F9" s="101" t="s">
        <v>262</v>
      </c>
      <c r="G9" s="103"/>
      <c r="H9" s="106"/>
      <c r="I9" s="103"/>
    </row>
    <row r="10" spans="1:9" ht="16">
      <c r="A10" s="98" t="s">
        <v>417</v>
      </c>
      <c r="B10" s="105"/>
      <c r="C10" s="104"/>
      <c r="D10" s="136"/>
      <c r="E10" s="136"/>
      <c r="F10" s="102"/>
      <c r="G10" s="103"/>
      <c r="H10" s="106"/>
      <c r="I10" s="103"/>
    </row>
    <row r="11" spans="1:9" ht="16">
      <c r="A11" s="98" t="s">
        <v>418</v>
      </c>
      <c r="B11" s="106"/>
      <c r="C11" s="104"/>
      <c r="D11" s="136"/>
      <c r="E11" s="136"/>
      <c r="F11" s="102"/>
      <c r="G11" s="103"/>
      <c r="H11" s="106"/>
      <c r="I11" s="103"/>
    </row>
    <row r="12" spans="1:9" ht="16">
      <c r="A12" s="98" t="s">
        <v>419</v>
      </c>
      <c r="B12" s="106">
        <v>57</v>
      </c>
      <c r="C12" s="104">
        <v>59</v>
      </c>
      <c r="D12" s="135" t="s">
        <v>431</v>
      </c>
      <c r="E12" s="136"/>
      <c r="F12" s="101" t="s">
        <v>262</v>
      </c>
      <c r="G12" s="103"/>
      <c r="H12" s="106"/>
      <c r="I12" s="103"/>
    </row>
    <row r="13" spans="1:9" ht="16">
      <c r="A13" s="98" t="s">
        <v>420</v>
      </c>
      <c r="B13" s="106">
        <v>37</v>
      </c>
      <c r="C13" s="104">
        <v>56</v>
      </c>
      <c r="D13" s="135" t="s">
        <v>433</v>
      </c>
      <c r="E13" s="136"/>
      <c r="F13" s="101" t="s">
        <v>262</v>
      </c>
      <c r="G13" s="103"/>
      <c r="H13" s="108"/>
      <c r="I13" s="103"/>
    </row>
    <row r="14" spans="1:9" ht="16">
      <c r="A14" s="98" t="s">
        <v>421</v>
      </c>
      <c r="B14" s="106">
        <v>53</v>
      </c>
      <c r="C14" s="104">
        <v>72</v>
      </c>
      <c r="D14" s="135" t="s">
        <v>433</v>
      </c>
      <c r="E14" s="136"/>
      <c r="F14" s="101" t="s">
        <v>262</v>
      </c>
      <c r="G14" s="103"/>
      <c r="H14" s="106"/>
      <c r="I14" s="103"/>
    </row>
    <row r="15" spans="1:9" ht="16">
      <c r="A15" s="98" t="s">
        <v>422</v>
      </c>
      <c r="B15" s="106">
        <v>60</v>
      </c>
      <c r="C15" s="104">
        <v>64</v>
      </c>
      <c r="D15" s="136"/>
      <c r="E15" s="136"/>
      <c r="F15" s="101" t="s">
        <v>262</v>
      </c>
      <c r="G15" s="103"/>
      <c r="H15" s="106"/>
      <c r="I15" s="103"/>
    </row>
    <row r="16" spans="1:9" ht="16">
      <c r="A16" s="98" t="s">
        <v>423</v>
      </c>
      <c r="B16" s="104"/>
      <c r="C16" s="104"/>
      <c r="D16" s="136"/>
      <c r="E16" s="136"/>
      <c r="F16" s="102"/>
      <c r="G16" s="103"/>
      <c r="H16" s="106"/>
      <c r="I16" s="103"/>
    </row>
    <row r="17" spans="1:9" s="97" customFormat="1" ht="16">
      <c r="A17" s="98" t="s">
        <v>424</v>
      </c>
      <c r="B17" s="104"/>
      <c r="C17" s="104"/>
      <c r="D17" s="136"/>
      <c r="E17" s="136"/>
      <c r="F17" s="102"/>
      <c r="G17" s="103"/>
      <c r="H17" s="106"/>
      <c r="I17" s="103"/>
    </row>
    <row r="18" spans="1:9" s="97" customFormat="1" ht="16">
      <c r="A18" s="98" t="s">
        <v>425</v>
      </c>
      <c r="B18" s="104"/>
      <c r="C18" s="104"/>
      <c r="D18" s="136"/>
      <c r="E18" s="136"/>
      <c r="F18" s="102"/>
      <c r="G18" s="103"/>
      <c r="H18" s="106"/>
      <c r="I18" s="103"/>
    </row>
    <row r="19" spans="1:9" s="97" customFormat="1" ht="16">
      <c r="A19" s="98" t="s">
        <v>426</v>
      </c>
      <c r="B19" s="104">
        <v>18</v>
      </c>
      <c r="C19" s="104">
        <v>40</v>
      </c>
      <c r="D19" s="135" t="s">
        <v>433</v>
      </c>
      <c r="E19" s="136"/>
      <c r="F19" s="101" t="s">
        <v>262</v>
      </c>
      <c r="G19" s="103"/>
      <c r="H19" s="106"/>
      <c r="I19" s="103"/>
    </row>
    <row r="20" spans="1:9" s="97" customFormat="1" ht="16">
      <c r="A20" s="98" t="s">
        <v>427</v>
      </c>
      <c r="B20" s="104">
        <v>34</v>
      </c>
      <c r="C20" s="104">
        <v>46</v>
      </c>
      <c r="D20" s="135" t="s">
        <v>433</v>
      </c>
      <c r="E20" s="136"/>
      <c r="F20" s="101" t="s">
        <v>262</v>
      </c>
      <c r="G20" s="103"/>
      <c r="H20" s="106"/>
      <c r="I20" s="103"/>
    </row>
    <row r="21" spans="1:9" s="97" customFormat="1" ht="16">
      <c r="A21" s="98" t="s">
        <v>428</v>
      </c>
      <c r="B21" s="104">
        <v>83</v>
      </c>
      <c r="C21" s="104">
        <v>84</v>
      </c>
      <c r="D21" s="135" t="s">
        <v>433</v>
      </c>
      <c r="E21" s="136"/>
      <c r="F21" s="101" t="s">
        <v>443</v>
      </c>
      <c r="G21" s="103"/>
      <c r="H21" s="106"/>
      <c r="I21" s="103"/>
    </row>
    <row r="22" spans="1:9" ht="15" customHeight="1">
      <c r="G22" s="103"/>
      <c r="H22" s="103"/>
      <c r="I22" s="103"/>
    </row>
    <row r="23" spans="1:9" ht="16">
      <c r="A23" s="14" t="s">
        <v>245</v>
      </c>
      <c r="G23" s="103"/>
      <c r="H23" s="103"/>
      <c r="I23" s="103"/>
    </row>
    <row r="25" spans="1:9" ht="16">
      <c r="A25" s="3" t="s">
        <v>246</v>
      </c>
      <c r="B25" s="3" t="s">
        <v>247</v>
      </c>
      <c r="C25" s="3" t="s">
        <v>248</v>
      </c>
    </row>
    <row r="26" spans="1:9" ht="16">
      <c r="A26" s="3" t="s">
        <v>246</v>
      </c>
      <c r="B26" s="3" t="s">
        <v>249</v>
      </c>
      <c r="C26" s="3" t="s">
        <v>248</v>
      </c>
    </row>
    <row r="27" spans="1:9" ht="16">
      <c r="A27" s="3" t="s">
        <v>250</v>
      </c>
      <c r="B27" s="3" t="s">
        <v>251</v>
      </c>
    </row>
    <row r="28" spans="1:9" ht="16">
      <c r="A28" s="3" t="s">
        <v>250</v>
      </c>
      <c r="B28" s="3" t="s">
        <v>252</v>
      </c>
    </row>
    <row r="29" spans="1:9" ht="16">
      <c r="A29" s="3" t="s">
        <v>253</v>
      </c>
      <c r="B29" s="3" t="s">
        <v>254</v>
      </c>
      <c r="C29" s="3" t="s">
        <v>255</v>
      </c>
    </row>
    <row r="30" spans="1:9" ht="16">
      <c r="A30" s="3" t="s">
        <v>256</v>
      </c>
      <c r="B30" s="3" t="s">
        <v>257</v>
      </c>
      <c r="C30" s="3" t="s">
        <v>255</v>
      </c>
    </row>
    <row r="32" spans="1:9" ht="16">
      <c r="A32" s="3" t="s">
        <v>235</v>
      </c>
      <c r="B32" s="3" t="s">
        <v>258</v>
      </c>
      <c r="C32" s="3" t="s">
        <v>259</v>
      </c>
    </row>
    <row r="33" spans="1:5" ht="15.75" customHeight="1">
      <c r="A33" s="3" t="s">
        <v>235</v>
      </c>
      <c r="B33" s="3" t="s">
        <v>260</v>
      </c>
      <c r="C33" s="3" t="s">
        <v>261</v>
      </c>
    </row>
    <row r="34" spans="1:5" s="97" customFormat="1" ht="15.75" customHeight="1">
      <c r="A34" s="96"/>
      <c r="B34" s="96"/>
      <c r="C34" s="96"/>
    </row>
    <row r="35" spans="1:5" s="97" customFormat="1" ht="15.75" customHeight="1">
      <c r="A35" s="96" t="s">
        <v>235</v>
      </c>
      <c r="B35" s="96" t="s">
        <v>444</v>
      </c>
      <c r="C35" s="96" t="s">
        <v>446</v>
      </c>
    </row>
    <row r="36" spans="1:5" s="97" customFormat="1" ht="15.75" customHeight="1">
      <c r="A36" s="96" t="s">
        <v>235</v>
      </c>
      <c r="B36" s="96" t="s">
        <v>445</v>
      </c>
      <c r="C36" s="96" t="s">
        <v>446</v>
      </c>
    </row>
    <row r="37" spans="1:5" s="97" customFormat="1" ht="15.75" customHeight="1">
      <c r="A37" s="96"/>
      <c r="B37" s="96"/>
      <c r="C37" s="96"/>
    </row>
    <row r="38" spans="1:5" s="97" customFormat="1" ht="15.75" customHeight="1">
      <c r="A38" s="96" t="s">
        <v>447</v>
      </c>
      <c r="B38" s="96" t="s">
        <v>454</v>
      </c>
      <c r="C38" s="96" t="s">
        <v>448</v>
      </c>
    </row>
    <row r="39" spans="1:5" s="97" customFormat="1" ht="15.75" customHeight="1">
      <c r="A39" s="96" t="s">
        <v>447</v>
      </c>
      <c r="B39" s="96" t="s">
        <v>455</v>
      </c>
      <c r="C39" s="96" t="s">
        <v>448</v>
      </c>
    </row>
    <row r="40" spans="1:5" s="97" customFormat="1" ht="15.75" customHeight="1">
      <c r="A40" s="96"/>
      <c r="B40" s="96"/>
      <c r="C40" s="96"/>
    </row>
    <row r="41" spans="1:5" s="97" customFormat="1" ht="15.75" customHeight="1">
      <c r="A41" s="96"/>
      <c r="B41" s="96"/>
      <c r="C41" s="96"/>
    </row>
    <row r="42" spans="1:5" ht="15.75" customHeight="1"/>
    <row r="43" spans="1:5" ht="15.75" customHeight="1">
      <c r="A43" s="14" t="s">
        <v>449</v>
      </c>
    </row>
    <row r="44" spans="1:5" ht="15.75" customHeight="1">
      <c r="A44" s="114"/>
      <c r="B44" s="114"/>
      <c r="C44" s="114"/>
      <c r="D44" s="110"/>
      <c r="E44" s="110"/>
    </row>
    <row r="45" spans="1:5" ht="15.75" customHeight="1">
      <c r="A45" s="115"/>
      <c r="B45" s="114"/>
      <c r="C45" s="116"/>
      <c r="D45" s="110"/>
      <c r="E45" s="110"/>
    </row>
    <row r="46" spans="1:5" ht="15.75" customHeight="1">
      <c r="A46" s="115" t="s">
        <v>411</v>
      </c>
      <c r="B46" s="114" t="s">
        <v>450</v>
      </c>
      <c r="C46" s="116"/>
      <c r="D46" s="110"/>
      <c r="E46" s="110"/>
    </row>
    <row r="47" spans="1:5" ht="15.75" customHeight="1">
      <c r="A47" s="117" t="s">
        <v>411</v>
      </c>
      <c r="B47" s="114" t="s">
        <v>451</v>
      </c>
      <c r="C47" s="114"/>
      <c r="D47" s="110"/>
      <c r="E47" s="110"/>
    </row>
    <row r="48" spans="1:5" ht="15.75" customHeight="1">
      <c r="A48" s="115"/>
      <c r="B48" s="114"/>
      <c r="C48" s="116"/>
      <c r="D48" s="110"/>
      <c r="E48" s="110"/>
    </row>
    <row r="49" spans="1:5" ht="15.75" customHeight="1">
      <c r="A49" s="115" t="s">
        <v>417</v>
      </c>
      <c r="B49" s="114" t="s">
        <v>452</v>
      </c>
      <c r="C49" s="116"/>
      <c r="D49" s="110"/>
      <c r="E49" s="110"/>
    </row>
    <row r="50" spans="1:5" ht="15.75" customHeight="1">
      <c r="A50" s="117" t="s">
        <v>417</v>
      </c>
      <c r="B50" s="114" t="s">
        <v>453</v>
      </c>
      <c r="C50" s="114"/>
      <c r="D50" s="110"/>
      <c r="E50" s="110"/>
    </row>
    <row r="51" spans="1:5" s="97" customFormat="1" ht="15.75" customHeight="1">
      <c r="A51" s="117"/>
      <c r="B51" s="114"/>
      <c r="C51" s="114"/>
      <c r="D51" s="110"/>
      <c r="E51" s="110"/>
    </row>
    <row r="52" spans="1:5" ht="15.75" customHeight="1">
      <c r="A52" s="115" t="s">
        <v>418</v>
      </c>
      <c r="B52" s="114" t="s">
        <v>263</v>
      </c>
      <c r="C52" s="114"/>
      <c r="D52" s="110"/>
      <c r="E52" s="110"/>
    </row>
    <row r="53" spans="1:5" ht="15.75" customHeight="1">
      <c r="A53" s="115" t="s">
        <v>418</v>
      </c>
      <c r="B53" s="114" t="s">
        <v>264</v>
      </c>
      <c r="C53" s="114"/>
      <c r="D53" s="110"/>
      <c r="E53" s="110"/>
    </row>
    <row r="54" spans="1:5" ht="15.75" customHeight="1">
      <c r="A54" s="117"/>
      <c r="B54" s="114"/>
      <c r="C54" s="114"/>
      <c r="D54" s="110"/>
      <c r="E54" s="110"/>
    </row>
    <row r="55" spans="1:5" ht="15.75" customHeight="1">
      <c r="A55" s="112" t="s">
        <v>423</v>
      </c>
      <c r="B55" s="111" t="s">
        <v>247</v>
      </c>
      <c r="C55" s="93"/>
      <c r="D55" s="110"/>
      <c r="E55" s="110"/>
    </row>
    <row r="56" spans="1:5" ht="15.75" customHeight="1">
      <c r="A56" s="112" t="s">
        <v>423</v>
      </c>
      <c r="B56" s="111" t="s">
        <v>249</v>
      </c>
      <c r="C56" s="93"/>
      <c r="D56" s="110"/>
      <c r="E56" s="110"/>
    </row>
    <row r="57" spans="1:5" ht="15.75" customHeight="1">
      <c r="A57" s="113"/>
      <c r="B57" s="110"/>
      <c r="C57" s="110"/>
      <c r="D57" s="110"/>
      <c r="E57" s="110"/>
    </row>
    <row r="58" spans="1:5" ht="15.75" customHeight="1">
      <c r="A58" s="112" t="s">
        <v>424</v>
      </c>
      <c r="B58" s="111" t="s">
        <v>456</v>
      </c>
      <c r="C58" s="93"/>
      <c r="D58" s="110"/>
      <c r="E58" s="110"/>
    </row>
    <row r="59" spans="1:5" ht="15.75" customHeight="1">
      <c r="A59" s="112" t="s">
        <v>424</v>
      </c>
      <c r="B59" s="111" t="s">
        <v>457</v>
      </c>
      <c r="C59" s="93"/>
      <c r="D59" s="110"/>
      <c r="E59" s="110"/>
    </row>
    <row r="60" spans="1:5" ht="15.75" customHeight="1">
      <c r="A60" s="113"/>
      <c r="B60" s="110"/>
      <c r="C60" s="110"/>
      <c r="D60" s="110"/>
      <c r="E60" s="110"/>
    </row>
    <row r="61" spans="1:5" ht="15.75" customHeight="1">
      <c r="A61" s="112" t="s">
        <v>425</v>
      </c>
      <c r="B61" s="111" t="s">
        <v>265</v>
      </c>
      <c r="C61" s="93"/>
      <c r="D61" s="110"/>
      <c r="E61" s="110"/>
    </row>
    <row r="62" spans="1:5" ht="15.75" customHeight="1">
      <c r="A62" s="112" t="s">
        <v>425</v>
      </c>
      <c r="B62" s="111" t="s">
        <v>266</v>
      </c>
      <c r="C62" s="93"/>
      <c r="D62" s="110"/>
      <c r="E62" s="110"/>
    </row>
    <row r="63" spans="1:5" ht="15.75" customHeight="1">
      <c r="A63" s="113"/>
      <c r="B63" s="110"/>
      <c r="C63" s="110"/>
      <c r="D63" s="110"/>
      <c r="E63" s="110"/>
    </row>
    <row r="64" spans="1:5" ht="15.75" customHeight="1">
      <c r="A64" s="113"/>
      <c r="B64" s="110"/>
      <c r="C64" s="110"/>
      <c r="D64" s="110"/>
      <c r="E64" s="110"/>
    </row>
    <row r="65" spans="1:5" ht="15.75" customHeight="1">
      <c r="A65" s="118"/>
      <c r="B65" s="110"/>
      <c r="C65" s="110"/>
      <c r="D65" s="110"/>
      <c r="E65" s="110"/>
    </row>
    <row r="66" spans="1:5" ht="15.75" customHeight="1">
      <c r="A66" s="119"/>
    </row>
    <row r="67" spans="1:5" ht="15.75" customHeight="1">
      <c r="A67" s="120"/>
    </row>
    <row r="68" spans="1:5" ht="15.75" customHeight="1">
      <c r="A68" s="120"/>
    </row>
    <row r="69" spans="1:5" ht="15.75" customHeight="1">
      <c r="A69" s="119"/>
    </row>
    <row r="70" spans="1:5" ht="15.75" customHeight="1"/>
    <row r="71" spans="1:5" ht="15.75" customHeight="1"/>
    <row r="72" spans="1:5" ht="15.75" customHeight="1"/>
    <row r="73" spans="1:5" ht="15.75" customHeight="1"/>
    <row r="74" spans="1:5" ht="15.75" customHeight="1"/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</sheetData>
  <mergeCells count="21">
    <mergeCell ref="D20:E20"/>
    <mergeCell ref="D21:E21"/>
    <mergeCell ref="D2:E2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7:E7"/>
    <mergeCell ref="D1:E1"/>
    <mergeCell ref="D3:E3"/>
    <mergeCell ref="D4:E4"/>
    <mergeCell ref="D5:E5"/>
    <mergeCell ref="D6:E6"/>
  </mergeCells>
  <phoneticPr fontId="23" type="noConversion"/>
  <pageMargins left="0.7" right="0.7" top="0.75" bottom="0.75" header="0.3" footer="0.3"/>
  <pageSetup paperSize="9" orientation="landscape" horizontalDpi="0" verticalDpi="0"/>
  <ignoredErrors>
    <ignoredError sqref="A3:A21 A46:B47 A49:A50 A52:A53 A55:A5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>
      <c r="A1" s="53" t="s">
        <v>267</v>
      </c>
      <c r="B1" s="53" t="s">
        <v>268</v>
      </c>
      <c r="C1" s="53" t="s">
        <v>269</v>
      </c>
      <c r="D1" s="53" t="s">
        <v>270</v>
      </c>
      <c r="E1" s="53" t="s">
        <v>271</v>
      </c>
      <c r="F1" s="53" t="s">
        <v>272</v>
      </c>
    </row>
    <row r="2" spans="1:6">
      <c r="A2" s="53" t="s">
        <v>23</v>
      </c>
      <c r="B2" s="53" t="s">
        <v>273</v>
      </c>
      <c r="C2" s="53" t="s">
        <v>274</v>
      </c>
      <c r="D2" s="53" t="s">
        <v>275</v>
      </c>
      <c r="E2" s="53" t="s">
        <v>276</v>
      </c>
      <c r="F2" s="53" t="s">
        <v>277</v>
      </c>
    </row>
    <row r="3" spans="1:6">
      <c r="A3" s="54" t="s">
        <v>98</v>
      </c>
      <c r="B3" s="54" t="s">
        <v>278</v>
      </c>
      <c r="C3" s="54" t="s">
        <v>279</v>
      </c>
      <c r="D3" s="54" t="s">
        <v>280</v>
      </c>
      <c r="E3" s="55"/>
      <c r="F3" s="55"/>
    </row>
    <row r="4" spans="1:6">
      <c r="A4" s="53" t="s">
        <v>62</v>
      </c>
      <c r="B4" s="53" t="s">
        <v>281</v>
      </c>
      <c r="C4" s="53" t="s">
        <v>274</v>
      </c>
      <c r="D4" s="53" t="s">
        <v>275</v>
      </c>
      <c r="E4" s="53" t="s">
        <v>282</v>
      </c>
      <c r="F4" s="53" t="s">
        <v>283</v>
      </c>
    </row>
    <row r="5" spans="1:6">
      <c r="A5" s="53" t="s">
        <v>143</v>
      </c>
      <c r="B5" s="53" t="s">
        <v>284</v>
      </c>
      <c r="C5" s="53" t="s">
        <v>279</v>
      </c>
      <c r="D5" s="53" t="s">
        <v>275</v>
      </c>
      <c r="E5" s="53" t="s">
        <v>276</v>
      </c>
      <c r="F5" s="56"/>
    </row>
    <row r="6" spans="1:6">
      <c r="A6" s="53" t="s">
        <v>58</v>
      </c>
      <c r="B6" s="53" t="s">
        <v>285</v>
      </c>
      <c r="C6" s="53" t="s">
        <v>279</v>
      </c>
      <c r="D6" s="53" t="s">
        <v>285</v>
      </c>
      <c r="E6" s="53" t="s">
        <v>286</v>
      </c>
      <c r="F6" s="56"/>
    </row>
    <row r="7" spans="1:6">
      <c r="A7" s="53" t="s">
        <v>79</v>
      </c>
      <c r="B7" s="53" t="s">
        <v>180</v>
      </c>
      <c r="C7" s="53" t="s">
        <v>279</v>
      </c>
      <c r="D7" s="53" t="s">
        <v>180</v>
      </c>
      <c r="E7" s="53" t="s">
        <v>286</v>
      </c>
      <c r="F7" s="56"/>
    </row>
    <row r="8" spans="1:6">
      <c r="A8" s="53" t="s">
        <v>287</v>
      </c>
      <c r="B8" s="53" t="s">
        <v>288</v>
      </c>
      <c r="C8" s="53" t="s">
        <v>289</v>
      </c>
      <c r="D8" s="53" t="s">
        <v>290</v>
      </c>
      <c r="E8" s="53" t="s">
        <v>291</v>
      </c>
      <c r="F8" s="53" t="s">
        <v>292</v>
      </c>
    </row>
    <row r="9" spans="1:6">
      <c r="A9" s="53" t="s">
        <v>107</v>
      </c>
      <c r="B9" s="53" t="s">
        <v>293</v>
      </c>
      <c r="C9" s="53" t="s">
        <v>279</v>
      </c>
      <c r="D9" s="53" t="s">
        <v>275</v>
      </c>
      <c r="E9" s="53" t="s">
        <v>276</v>
      </c>
      <c r="F9" s="56"/>
    </row>
    <row r="10" spans="1:6">
      <c r="A10" s="53" t="s">
        <v>294</v>
      </c>
      <c r="B10" s="53" t="s">
        <v>182</v>
      </c>
      <c r="C10" s="53" t="s">
        <v>279</v>
      </c>
      <c r="D10" s="53" t="s">
        <v>290</v>
      </c>
      <c r="E10" s="53" t="s">
        <v>276</v>
      </c>
      <c r="F10" s="53" t="s">
        <v>295</v>
      </c>
    </row>
    <row r="11" spans="1:6">
      <c r="A11" s="53" t="s">
        <v>296</v>
      </c>
      <c r="B11" s="53" t="s">
        <v>288</v>
      </c>
      <c r="C11" s="53" t="s">
        <v>289</v>
      </c>
      <c r="D11" s="53" t="s">
        <v>275</v>
      </c>
      <c r="E11" s="53" t="s">
        <v>276</v>
      </c>
      <c r="F11" s="53" t="s">
        <v>297</v>
      </c>
    </row>
    <row r="12" spans="1:6">
      <c r="A12" s="53" t="s">
        <v>83</v>
      </c>
      <c r="B12" s="53" t="s">
        <v>298</v>
      </c>
      <c r="C12" s="53" t="s">
        <v>279</v>
      </c>
      <c r="D12" s="53" t="s">
        <v>275</v>
      </c>
      <c r="E12" s="53" t="s">
        <v>299</v>
      </c>
      <c r="F12" s="53" t="s">
        <v>300</v>
      </c>
    </row>
    <row r="13" spans="1:6">
      <c r="A13" s="54" t="s">
        <v>19</v>
      </c>
      <c r="B13" s="54" t="s">
        <v>301</v>
      </c>
      <c r="C13" s="54" t="s">
        <v>279</v>
      </c>
      <c r="D13" s="54" t="s">
        <v>280</v>
      </c>
      <c r="E13" s="54" t="s">
        <v>302</v>
      </c>
      <c r="F13" s="55"/>
    </row>
    <row r="14" spans="1:6">
      <c r="A14" s="53" t="s">
        <v>54</v>
      </c>
      <c r="B14" s="53" t="s">
        <v>168</v>
      </c>
      <c r="C14" s="53" t="s">
        <v>279</v>
      </c>
      <c r="D14" s="53" t="s">
        <v>168</v>
      </c>
      <c r="E14" s="53" t="s">
        <v>286</v>
      </c>
      <c r="F14" s="53" t="s">
        <v>303</v>
      </c>
    </row>
    <row r="15" spans="1:6">
      <c r="A15" s="53" t="s">
        <v>86</v>
      </c>
      <c r="B15" s="53" t="s">
        <v>304</v>
      </c>
      <c r="C15" s="53" t="s">
        <v>274</v>
      </c>
      <c r="D15" s="53" t="s">
        <v>275</v>
      </c>
      <c r="E15" s="53" t="s">
        <v>276</v>
      </c>
      <c r="F15" s="56"/>
    </row>
    <row r="16" spans="1:6">
      <c r="A16" s="53" t="s">
        <v>305</v>
      </c>
      <c r="B16" s="53" t="s">
        <v>288</v>
      </c>
      <c r="C16" s="53" t="s">
        <v>289</v>
      </c>
      <c r="D16" s="53" t="s">
        <v>275</v>
      </c>
      <c r="E16" s="53" t="s">
        <v>276</v>
      </c>
      <c r="F16" s="53" t="s">
        <v>306</v>
      </c>
    </row>
    <row r="17" spans="1:6">
      <c r="A17" s="53" t="s">
        <v>94</v>
      </c>
      <c r="B17" s="53" t="s">
        <v>307</v>
      </c>
      <c r="C17" s="53" t="s">
        <v>279</v>
      </c>
      <c r="D17" s="53" t="s">
        <v>308</v>
      </c>
      <c r="E17" s="53" t="s">
        <v>276</v>
      </c>
      <c r="F17" s="53" t="s">
        <v>309</v>
      </c>
    </row>
    <row r="18" spans="1:6">
      <c r="A18" s="53" t="s">
        <v>310</v>
      </c>
      <c r="B18" s="53" t="s">
        <v>169</v>
      </c>
      <c r="C18" s="53" t="s">
        <v>311</v>
      </c>
      <c r="D18" s="53" t="s">
        <v>290</v>
      </c>
      <c r="E18" s="53" t="s">
        <v>291</v>
      </c>
      <c r="F18" s="53" t="s">
        <v>292</v>
      </c>
    </row>
    <row r="19" spans="1:6">
      <c r="A19" s="57" t="s">
        <v>312</v>
      </c>
      <c r="B19" s="57" t="s">
        <v>288</v>
      </c>
      <c r="C19" s="57" t="s">
        <v>289</v>
      </c>
      <c r="D19" s="57" t="s">
        <v>313</v>
      </c>
      <c r="E19" s="58"/>
      <c r="F19" s="58"/>
    </row>
    <row r="20" spans="1:6">
      <c r="A20" s="53" t="s">
        <v>141</v>
      </c>
      <c r="B20" s="53" t="s">
        <v>314</v>
      </c>
      <c r="C20" s="53" t="s">
        <v>279</v>
      </c>
      <c r="D20" s="53" t="s">
        <v>275</v>
      </c>
      <c r="E20" s="53" t="s">
        <v>276</v>
      </c>
      <c r="F20" s="53" t="s">
        <v>309</v>
      </c>
    </row>
    <row r="21" spans="1:6">
      <c r="A21" s="53" t="s">
        <v>315</v>
      </c>
      <c r="B21" s="53" t="s">
        <v>288</v>
      </c>
      <c r="C21" s="53" t="s">
        <v>289</v>
      </c>
      <c r="D21" s="53" t="s">
        <v>172</v>
      </c>
      <c r="E21" s="56"/>
      <c r="F21" s="56"/>
    </row>
    <row r="22" spans="1:6">
      <c r="A22" s="53" t="s">
        <v>72</v>
      </c>
      <c r="B22" s="53" t="s">
        <v>316</v>
      </c>
      <c r="C22" s="53" t="s">
        <v>274</v>
      </c>
      <c r="D22" s="53" t="s">
        <v>290</v>
      </c>
      <c r="E22" s="53" t="s">
        <v>317</v>
      </c>
      <c r="F22" s="53" t="s">
        <v>292</v>
      </c>
    </row>
    <row r="23" spans="1:6">
      <c r="A23" s="53" t="s">
        <v>37</v>
      </c>
      <c r="B23" s="53" t="s">
        <v>318</v>
      </c>
      <c r="C23" s="53" t="s">
        <v>279</v>
      </c>
      <c r="D23" s="53" t="s">
        <v>318</v>
      </c>
      <c r="E23" s="53" t="s">
        <v>286</v>
      </c>
      <c r="F23" s="53" t="s">
        <v>319</v>
      </c>
    </row>
    <row r="24" spans="1:6">
      <c r="A24" s="57" t="s">
        <v>320</v>
      </c>
      <c r="B24" s="57" t="s">
        <v>288</v>
      </c>
      <c r="C24" s="57" t="s">
        <v>289</v>
      </c>
      <c r="D24" s="57" t="s">
        <v>313</v>
      </c>
      <c r="E24" s="58"/>
      <c r="F24" s="58"/>
    </row>
    <row r="25" spans="1:6">
      <c r="A25" s="53" t="s">
        <v>31</v>
      </c>
      <c r="B25" s="53" t="s">
        <v>321</v>
      </c>
      <c r="C25" s="53" t="s">
        <v>274</v>
      </c>
      <c r="D25" s="53" t="s">
        <v>275</v>
      </c>
      <c r="E25" s="53" t="s">
        <v>276</v>
      </c>
      <c r="F25" s="53" t="s">
        <v>322</v>
      </c>
    </row>
    <row r="26" spans="1:6">
      <c r="A26" s="53" t="s">
        <v>323</v>
      </c>
      <c r="B26" s="53" t="s">
        <v>288</v>
      </c>
      <c r="C26" s="53" t="s">
        <v>289</v>
      </c>
      <c r="D26" s="53" t="s">
        <v>275</v>
      </c>
      <c r="E26" s="53" t="s">
        <v>299</v>
      </c>
      <c r="F26" s="53" t="s">
        <v>324</v>
      </c>
    </row>
    <row r="27" spans="1:6">
      <c r="A27" s="53" t="s">
        <v>51</v>
      </c>
      <c r="B27" s="53" t="s">
        <v>175</v>
      </c>
      <c r="C27" s="53" t="s">
        <v>279</v>
      </c>
      <c r="D27" s="53" t="s">
        <v>175</v>
      </c>
      <c r="E27" s="53" t="s">
        <v>286</v>
      </c>
      <c r="F27" s="56"/>
    </row>
    <row r="28" spans="1:6">
      <c r="A28" s="53" t="s">
        <v>104</v>
      </c>
      <c r="B28" s="53" t="s">
        <v>325</v>
      </c>
      <c r="C28" s="53" t="s">
        <v>274</v>
      </c>
      <c r="D28" s="53" t="s">
        <v>290</v>
      </c>
      <c r="E28" s="53" t="s">
        <v>299</v>
      </c>
      <c r="F28" s="53" t="s">
        <v>326</v>
      </c>
    </row>
    <row r="29" spans="1:6">
      <c r="A29" s="53" t="s">
        <v>327</v>
      </c>
      <c r="B29" s="53" t="s">
        <v>288</v>
      </c>
      <c r="C29" s="53" t="s">
        <v>289</v>
      </c>
      <c r="D29" s="53" t="s">
        <v>275</v>
      </c>
      <c r="E29" s="53" t="s">
        <v>299</v>
      </c>
      <c r="F29" s="53" t="s">
        <v>328</v>
      </c>
    </row>
    <row r="30" spans="1:6">
      <c r="A30" s="53" t="s">
        <v>68</v>
      </c>
      <c r="B30" s="53" t="s">
        <v>329</v>
      </c>
      <c r="C30" s="53" t="s">
        <v>279</v>
      </c>
      <c r="D30" s="53" t="s">
        <v>275</v>
      </c>
      <c r="E30" s="53" t="s">
        <v>276</v>
      </c>
      <c r="F30" s="53" t="s">
        <v>330</v>
      </c>
    </row>
    <row r="31" spans="1:6">
      <c r="A31" s="53" t="s">
        <v>331</v>
      </c>
      <c r="B31" s="53" t="s">
        <v>288</v>
      </c>
      <c r="C31" s="53" t="s">
        <v>289</v>
      </c>
      <c r="D31" s="53" t="s">
        <v>275</v>
      </c>
      <c r="E31" s="53" t="s">
        <v>276</v>
      </c>
      <c r="F31" s="53" t="s">
        <v>332</v>
      </c>
    </row>
    <row r="32" spans="1:6">
      <c r="A32" s="53" t="s">
        <v>135</v>
      </c>
      <c r="B32" s="53" t="s">
        <v>333</v>
      </c>
      <c r="C32" s="53" t="s">
        <v>279</v>
      </c>
      <c r="D32" s="53" t="s">
        <v>333</v>
      </c>
      <c r="E32" s="53" t="s">
        <v>286</v>
      </c>
      <c r="F32" s="53" t="s">
        <v>334</v>
      </c>
    </row>
    <row r="33" spans="1:6">
      <c r="A33" s="53" t="s">
        <v>75</v>
      </c>
      <c r="B33" s="53" t="s">
        <v>335</v>
      </c>
      <c r="C33" s="53" t="s">
        <v>274</v>
      </c>
      <c r="D33" s="53" t="s">
        <v>290</v>
      </c>
      <c r="E33" s="59"/>
      <c r="F33" s="53" t="s">
        <v>336</v>
      </c>
    </row>
    <row r="34" spans="1:6">
      <c r="A34" s="53" t="s">
        <v>128</v>
      </c>
      <c r="B34" s="53" t="s">
        <v>337</v>
      </c>
      <c r="C34" s="53" t="s">
        <v>274</v>
      </c>
      <c r="D34" s="53" t="s">
        <v>275</v>
      </c>
      <c r="E34" s="53" t="s">
        <v>276</v>
      </c>
      <c r="F34" s="56"/>
    </row>
    <row r="35" spans="1:6">
      <c r="A35" s="53" t="s">
        <v>41</v>
      </c>
      <c r="B35" s="53" t="s">
        <v>338</v>
      </c>
      <c r="C35" s="53" t="s">
        <v>279</v>
      </c>
      <c r="D35" s="53" t="s">
        <v>275</v>
      </c>
      <c r="E35" s="53" t="s">
        <v>276</v>
      </c>
      <c r="F35" s="53" t="s">
        <v>306</v>
      </c>
    </row>
    <row r="36" spans="1:6">
      <c r="A36" s="53" t="s">
        <v>101</v>
      </c>
      <c r="B36" s="53" t="s">
        <v>339</v>
      </c>
      <c r="C36" s="53" t="s">
        <v>274</v>
      </c>
      <c r="D36" s="53" t="s">
        <v>275</v>
      </c>
      <c r="E36" s="53" t="s">
        <v>276</v>
      </c>
      <c r="F36" s="53" t="s">
        <v>340</v>
      </c>
    </row>
    <row r="37" spans="1:6">
      <c r="A37" s="57" t="s">
        <v>341</v>
      </c>
      <c r="B37" s="57" t="s">
        <v>288</v>
      </c>
      <c r="C37" s="57" t="s">
        <v>289</v>
      </c>
      <c r="D37" s="57" t="s">
        <v>313</v>
      </c>
      <c r="E37" s="58"/>
      <c r="F37" s="58"/>
    </row>
    <row r="38" spans="1:6">
      <c r="A38" s="53" t="s">
        <v>116</v>
      </c>
      <c r="B38" s="53" t="s">
        <v>342</v>
      </c>
      <c r="C38" s="53" t="s">
        <v>279</v>
      </c>
      <c r="D38" s="53" t="s">
        <v>342</v>
      </c>
      <c r="E38" s="53" t="s">
        <v>286</v>
      </c>
      <c r="F38" s="53" t="s">
        <v>343</v>
      </c>
    </row>
    <row r="39" spans="1:6">
      <c r="A39" s="53" t="s">
        <v>344</v>
      </c>
      <c r="B39" s="53" t="s">
        <v>288</v>
      </c>
      <c r="C39" s="53" t="s">
        <v>289</v>
      </c>
      <c r="D39" s="53" t="s">
        <v>275</v>
      </c>
      <c r="E39" s="53" t="s">
        <v>276</v>
      </c>
      <c r="F39" s="53" t="s">
        <v>345</v>
      </c>
    </row>
    <row r="40" spans="1:6">
      <c r="A40" s="53" t="s">
        <v>44</v>
      </c>
      <c r="B40" s="53" t="s">
        <v>346</v>
      </c>
      <c r="C40" s="53" t="s">
        <v>279</v>
      </c>
      <c r="D40" s="53" t="s">
        <v>275</v>
      </c>
      <c r="E40" s="53" t="s">
        <v>276</v>
      </c>
      <c r="F40" s="56"/>
    </row>
    <row r="41" spans="1:6">
      <c r="A41" s="53" t="s">
        <v>26</v>
      </c>
      <c r="B41" s="53" t="s">
        <v>181</v>
      </c>
      <c r="C41" s="53" t="s">
        <v>279</v>
      </c>
      <c r="D41" s="53" t="s">
        <v>181</v>
      </c>
      <c r="E41" s="53" t="s">
        <v>286</v>
      </c>
      <c r="F41" s="53" t="s">
        <v>347</v>
      </c>
    </row>
    <row r="42" spans="1:6">
      <c r="A42" s="53" t="s">
        <v>65</v>
      </c>
      <c r="B42" s="53" t="s">
        <v>348</v>
      </c>
      <c r="C42" s="53" t="s">
        <v>274</v>
      </c>
      <c r="D42" s="53" t="s">
        <v>290</v>
      </c>
      <c r="E42" s="53" t="s">
        <v>317</v>
      </c>
      <c r="F42" s="53" t="s">
        <v>292</v>
      </c>
    </row>
    <row r="43" spans="1:6">
      <c r="A43" s="53" t="s">
        <v>125</v>
      </c>
      <c r="B43" s="53" t="s">
        <v>349</v>
      </c>
      <c r="C43" s="53" t="s">
        <v>274</v>
      </c>
      <c r="D43" s="53" t="s">
        <v>275</v>
      </c>
      <c r="E43" s="53" t="s">
        <v>276</v>
      </c>
      <c r="F43" s="56"/>
    </row>
    <row r="44" spans="1:6">
      <c r="A44" s="53" t="s">
        <v>350</v>
      </c>
      <c r="B44" s="53" t="s">
        <v>288</v>
      </c>
      <c r="C44" s="53" t="s">
        <v>289</v>
      </c>
      <c r="D44" s="53" t="s">
        <v>275</v>
      </c>
      <c r="E44" s="53" t="s">
        <v>276</v>
      </c>
      <c r="F44" s="56"/>
    </row>
    <row r="45" spans="1:6">
      <c r="A45" s="53" t="s">
        <v>89</v>
      </c>
      <c r="B45" s="53" t="s">
        <v>351</v>
      </c>
      <c r="C45" s="53" t="s">
        <v>274</v>
      </c>
      <c r="D45" s="53" t="s">
        <v>275</v>
      </c>
      <c r="E45" s="53" t="s">
        <v>276</v>
      </c>
      <c r="F45" s="53" t="s">
        <v>352</v>
      </c>
    </row>
    <row r="46" spans="1:6">
      <c r="A46" s="53" t="s">
        <v>131</v>
      </c>
      <c r="B46" s="53" t="s">
        <v>353</v>
      </c>
      <c r="C46" s="53" t="s">
        <v>279</v>
      </c>
      <c r="D46" s="53" t="s">
        <v>275</v>
      </c>
      <c r="E46" s="53" t="s">
        <v>276</v>
      </c>
      <c r="F46" s="53" t="s">
        <v>306</v>
      </c>
    </row>
    <row r="47" spans="1:6">
      <c r="A47" s="60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Parts At ATA</vt:lpstr>
      <vt:lpstr>Feed Retrofit Overview</vt:lpstr>
      <vt:lpstr>Vibration Measurements</vt:lpstr>
      <vt:lpstr>Parts at SRI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2021-04-15T18:52:58Z</dcterms:modified>
</cp:coreProperties>
</file>