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exanderpollak/ownCloud/2019-ATA/2019_Antenna/"/>
    </mc:Choice>
  </mc:AlternateContent>
  <bookViews>
    <workbookView xWindow="42480" yWindow="640" windowWidth="34120" windowHeight="177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Y40" i="1"/>
  <c r="U40" i="1"/>
  <c r="W40" i="1"/>
  <c r="S40" i="1"/>
  <c r="D39" i="1"/>
  <c r="Y39" i="1"/>
  <c r="U39" i="1"/>
  <c r="W39" i="1"/>
  <c r="S39" i="1"/>
  <c r="D38" i="1"/>
  <c r="Y38" i="1"/>
  <c r="U38" i="1"/>
  <c r="W38" i="1"/>
  <c r="S38" i="1"/>
  <c r="D37" i="1"/>
  <c r="Y37" i="1"/>
  <c r="U37" i="1"/>
  <c r="W37" i="1"/>
  <c r="S37" i="1"/>
  <c r="D36" i="1"/>
  <c r="Y36" i="1"/>
  <c r="U36" i="1"/>
  <c r="W36" i="1"/>
  <c r="S36" i="1"/>
  <c r="D35" i="1"/>
  <c r="Y35" i="1"/>
  <c r="U35" i="1"/>
  <c r="W35" i="1"/>
  <c r="S35" i="1"/>
  <c r="D34" i="1"/>
  <c r="Y34" i="1"/>
  <c r="U34" i="1"/>
  <c r="W34" i="1"/>
  <c r="S34" i="1"/>
  <c r="D33" i="1"/>
  <c r="Y33" i="1"/>
  <c r="U33" i="1"/>
  <c r="W33" i="1"/>
  <c r="S33" i="1"/>
  <c r="D32" i="1"/>
  <c r="Y32" i="1"/>
  <c r="U32" i="1"/>
  <c r="W32" i="1"/>
  <c r="S32" i="1"/>
  <c r="O18" i="1"/>
  <c r="Q18" i="1"/>
  <c r="U18" i="1"/>
  <c r="W18" i="1"/>
  <c r="Y27" i="1"/>
  <c r="Y28" i="1"/>
  <c r="U27" i="1"/>
  <c r="W27" i="1"/>
  <c r="U28" i="1"/>
  <c r="W28" i="1"/>
  <c r="S27" i="1"/>
  <c r="S28" i="1"/>
  <c r="Y26" i="1"/>
  <c r="U26" i="1"/>
  <c r="W26" i="1"/>
  <c r="S26" i="1"/>
  <c r="Y25" i="1"/>
  <c r="U25" i="1"/>
  <c r="W25" i="1"/>
  <c r="S25" i="1"/>
  <c r="Y24" i="1"/>
  <c r="U24" i="1"/>
  <c r="W24" i="1"/>
  <c r="S24" i="1"/>
  <c r="Y23" i="1"/>
  <c r="U23" i="1"/>
  <c r="W23" i="1"/>
  <c r="S23" i="1"/>
  <c r="Y22" i="1"/>
  <c r="U22" i="1"/>
  <c r="W22" i="1"/>
  <c r="S22" i="1"/>
  <c r="Y21" i="1"/>
  <c r="U21" i="1"/>
  <c r="W21" i="1"/>
  <c r="S21" i="1"/>
  <c r="Y20" i="1"/>
  <c r="U20" i="1"/>
  <c r="W20" i="1"/>
  <c r="S20" i="1"/>
  <c r="Y19" i="1"/>
  <c r="U19" i="1"/>
  <c r="W19" i="1"/>
  <c r="S19" i="1"/>
  <c r="Y18" i="1"/>
  <c r="S18" i="1"/>
  <c r="H7" i="1"/>
  <c r="J7" i="1"/>
  <c r="O7" i="1"/>
  <c r="Y7" i="1"/>
  <c r="H8" i="1"/>
  <c r="J8" i="1"/>
  <c r="O8" i="1"/>
  <c r="Y8" i="1"/>
  <c r="H9" i="1"/>
  <c r="J9" i="1"/>
  <c r="O9" i="1"/>
  <c r="Y9" i="1"/>
  <c r="H10" i="1"/>
  <c r="J10" i="1"/>
  <c r="O10" i="1"/>
  <c r="Y10" i="1"/>
  <c r="H11" i="1"/>
  <c r="J11" i="1"/>
  <c r="O11" i="1"/>
  <c r="Y11" i="1"/>
  <c r="H12" i="1"/>
  <c r="J12" i="1"/>
  <c r="O12" i="1"/>
  <c r="Y12" i="1"/>
  <c r="H13" i="1"/>
  <c r="J13" i="1"/>
  <c r="O13" i="1"/>
  <c r="Y13" i="1"/>
  <c r="H14" i="1"/>
  <c r="J14" i="1"/>
  <c r="O14" i="1"/>
  <c r="Y14" i="1"/>
  <c r="H6" i="1"/>
  <c r="J6" i="1"/>
  <c r="O6" i="1"/>
  <c r="Y6" i="1"/>
  <c r="Q7" i="1"/>
  <c r="U7" i="1"/>
  <c r="W7" i="1"/>
  <c r="Q8" i="1"/>
  <c r="U8" i="1"/>
  <c r="W8" i="1"/>
  <c r="Q9" i="1"/>
  <c r="U9" i="1"/>
  <c r="W9" i="1"/>
  <c r="Q10" i="1"/>
  <c r="U10" i="1"/>
  <c r="W10" i="1"/>
  <c r="Q11" i="1"/>
  <c r="U11" i="1"/>
  <c r="W11" i="1"/>
  <c r="Q12" i="1"/>
  <c r="U12" i="1"/>
  <c r="W12" i="1"/>
  <c r="Q13" i="1"/>
  <c r="U13" i="1"/>
  <c r="W13" i="1"/>
  <c r="Q14" i="1"/>
  <c r="U14" i="1"/>
  <c r="W14" i="1"/>
  <c r="Q6" i="1"/>
  <c r="U6" i="1"/>
  <c r="W6" i="1"/>
  <c r="S7" i="1"/>
  <c r="S8" i="1"/>
  <c r="S9" i="1"/>
  <c r="S10" i="1"/>
  <c r="S11" i="1"/>
  <c r="S12" i="1"/>
  <c r="S13" i="1"/>
  <c r="S14" i="1"/>
  <c r="S6" i="1"/>
  <c r="O40" i="1"/>
  <c r="Q40" i="1"/>
  <c r="O39" i="1"/>
  <c r="Q39" i="1"/>
  <c r="O38" i="1"/>
  <c r="Q38" i="1"/>
  <c r="O37" i="1"/>
  <c r="Q37" i="1"/>
  <c r="O36" i="1"/>
  <c r="Q36" i="1"/>
  <c r="O35" i="1"/>
  <c r="Q35" i="1"/>
  <c r="O34" i="1"/>
  <c r="Q34" i="1"/>
  <c r="O33" i="1"/>
  <c r="Q33" i="1"/>
  <c r="O32" i="1"/>
  <c r="Q32" i="1"/>
  <c r="Q27" i="1"/>
  <c r="Q28" i="1"/>
  <c r="O27" i="1"/>
  <c r="O28" i="1"/>
  <c r="O26" i="1"/>
  <c r="Q26" i="1"/>
  <c r="O25" i="1"/>
  <c r="Q25" i="1"/>
  <c r="O24" i="1"/>
  <c r="Q24" i="1"/>
  <c r="O23" i="1"/>
  <c r="Q23" i="1"/>
  <c r="O22" i="1"/>
  <c r="Q22" i="1"/>
  <c r="O21" i="1"/>
  <c r="Q21" i="1"/>
  <c r="O20" i="1"/>
  <c r="Q20" i="1"/>
  <c r="O19" i="1"/>
  <c r="Q19" i="1"/>
  <c r="J28" i="1"/>
  <c r="H28" i="1"/>
  <c r="B28" i="1"/>
  <c r="J27" i="1"/>
  <c r="H27" i="1"/>
  <c r="B27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32" i="1"/>
  <c r="H32" i="1"/>
  <c r="J19" i="1"/>
  <c r="H19" i="1"/>
  <c r="B19" i="1"/>
  <c r="J20" i="1"/>
  <c r="H20" i="1"/>
  <c r="B20" i="1"/>
  <c r="J21" i="1"/>
  <c r="H21" i="1"/>
  <c r="B21" i="1"/>
  <c r="J22" i="1"/>
  <c r="H22" i="1"/>
  <c r="B22" i="1"/>
  <c r="J23" i="1"/>
  <c r="H23" i="1"/>
  <c r="B23" i="1"/>
  <c r="J24" i="1"/>
  <c r="H24" i="1"/>
  <c r="B24" i="1"/>
  <c r="J25" i="1"/>
  <c r="H25" i="1"/>
  <c r="B25" i="1"/>
  <c r="J26" i="1"/>
  <c r="H26" i="1"/>
  <c r="B26" i="1"/>
  <c r="J18" i="1"/>
  <c r="H18" i="1"/>
  <c r="B18" i="1"/>
  <c r="L7" i="1"/>
  <c r="L8" i="1"/>
  <c r="L9" i="1"/>
  <c r="L10" i="1"/>
  <c r="L11" i="1"/>
  <c r="L12" i="1"/>
  <c r="L13" i="1"/>
  <c r="L14" i="1"/>
  <c r="L6" i="1"/>
</calcChain>
</file>

<file path=xl/sharedStrings.xml><?xml version="1.0" encoding="utf-8"?>
<sst xmlns="http://schemas.openxmlformats.org/spreadsheetml/2006/main" count="186" uniqueCount="27">
  <si>
    <t>Measured SEFD Moon</t>
  </si>
  <si>
    <t xml:space="preserve">Measured Tsys </t>
  </si>
  <si>
    <t>Frequency</t>
  </si>
  <si>
    <t>Ae</t>
  </si>
  <si>
    <t>ηAnt</t>
  </si>
  <si>
    <t>K</t>
  </si>
  <si>
    <t>%</t>
  </si>
  <si>
    <r>
      <t>m</t>
    </r>
    <r>
      <rPr>
        <vertAlign val="superscript"/>
        <sz val="12"/>
        <color theme="1"/>
        <rFont val="Calibri (Textkörper)"/>
      </rPr>
      <t>2</t>
    </r>
  </si>
  <si>
    <t>GHz</t>
  </si>
  <si>
    <t>Boltzmann Const.</t>
  </si>
  <si>
    <t>Physical Antenna Area</t>
  </si>
  <si>
    <t>Jy</t>
  </si>
  <si>
    <r>
      <t>Conversion Jy = 1e</t>
    </r>
    <r>
      <rPr>
        <vertAlign val="superscript"/>
        <sz val="12"/>
        <color rgb="FFFF0000"/>
        <rFont val="Calibri (Textkörper)"/>
      </rPr>
      <t>-26</t>
    </r>
    <r>
      <rPr>
        <sz val="12"/>
        <color rgb="FFFF0000"/>
        <rFont val="Calibri"/>
        <family val="2"/>
        <scheme val="minor"/>
      </rPr>
      <t>[kg/s</t>
    </r>
    <r>
      <rPr>
        <vertAlign val="superscript"/>
        <sz val="12"/>
        <color rgb="FFFF0000"/>
        <rFont val="Calibri (Textkörper)"/>
      </rPr>
      <t>2</t>
    </r>
    <r>
      <rPr>
        <sz val="12"/>
        <color rgb="FFFF0000"/>
        <rFont val="Calibri"/>
        <family val="2"/>
        <scheme val="minor"/>
      </rPr>
      <t>]</t>
    </r>
  </si>
  <si>
    <r>
      <t>m</t>
    </r>
    <r>
      <rPr>
        <vertAlign val="superscript"/>
        <sz val="12"/>
        <color rgb="FFFF0000"/>
        <rFont val="Calibri (Textkörper)"/>
      </rPr>
      <t>2</t>
    </r>
  </si>
  <si>
    <t xml:space="preserve">Calculated SEFD </t>
  </si>
  <si>
    <t xml:space="preserve">Calculated Tsys </t>
  </si>
  <si>
    <t>K=Tsys/SEFD</t>
  </si>
  <si>
    <t>G_lin</t>
  </si>
  <si>
    <t>G_dB</t>
  </si>
  <si>
    <t>NF_dB(290)</t>
  </si>
  <si>
    <t>G_lin_Ant</t>
  </si>
  <si>
    <t>G_dB_Ant</t>
  </si>
  <si>
    <t>NF_dB(log10)</t>
  </si>
  <si>
    <t>G/T_dB</t>
  </si>
  <si>
    <t>G/T_lin</t>
  </si>
  <si>
    <r>
      <t>K=A</t>
    </r>
    <r>
      <rPr>
        <b/>
        <vertAlign val="subscript"/>
        <sz val="12"/>
        <color theme="1"/>
        <rFont val="Calibri (Textkörper)"/>
      </rPr>
      <t>e</t>
    </r>
    <r>
      <rPr>
        <b/>
        <sz val="12"/>
        <color theme="1"/>
        <rFont val="Calibri"/>
        <family val="2"/>
        <scheme val="minor"/>
      </rPr>
      <t>/2k</t>
    </r>
    <r>
      <rPr>
        <b/>
        <vertAlign val="subscript"/>
        <sz val="12"/>
        <color theme="1"/>
        <rFont val="Calibri (Textkörper)"/>
      </rPr>
      <t>B</t>
    </r>
  </si>
  <si>
    <t>2H Performance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</si>
</sst>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Textkörper)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vertAlign val="superscript"/>
      <sz val="12"/>
      <color rgb="FFFF0000"/>
      <name val="Calibri (Textkörper)"/>
    </font>
    <font>
      <sz val="12"/>
      <color theme="7" tint="-0.249977111117893"/>
      <name val="Calibri"/>
      <family val="2"/>
      <scheme val="minor"/>
    </font>
    <font>
      <b/>
      <vertAlign val="subscript"/>
      <sz val="12"/>
      <color theme="1"/>
      <name val="Calibri (Textkörper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2" fontId="0" fillId="0" borderId="0" xfId="0" applyNumberFormat="1"/>
    <xf numFmtId="11" fontId="0" fillId="0" borderId="0" xfId="0" applyNumberFormat="1"/>
    <xf numFmtId="0" fontId="4" fillId="0" borderId="0" xfId="0" applyFont="1"/>
    <xf numFmtId="0" fontId="2" fillId="0" borderId="0" xfId="0" applyFont="1"/>
    <xf numFmtId="2" fontId="4" fillId="0" borderId="0" xfId="0" applyNumberFormat="1" applyFont="1"/>
    <xf numFmtId="2" fontId="0" fillId="0" borderId="0" xfId="0" applyNumberFormat="1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center"/>
    </xf>
    <xf numFmtId="1" fontId="6" fillId="0" borderId="0" xfId="0" applyNumberFormat="1" applyFont="1" applyFill="1"/>
    <xf numFmtId="2" fontId="6" fillId="0" borderId="0" xfId="0" applyNumberFormat="1" applyFont="1"/>
    <xf numFmtId="1" fontId="6" fillId="0" borderId="0" xfId="0" applyNumberFormat="1" applyFont="1"/>
    <xf numFmtId="0" fontId="3" fillId="0" borderId="0" xfId="0" applyFont="1"/>
    <xf numFmtId="0" fontId="10" fillId="0" borderId="0" xfId="0" applyFont="1" applyAlignment="1">
      <alignment horizontal="center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B2" workbookViewId="0">
      <selection activeCell="B42" sqref="B42"/>
    </sheetView>
  </sheetViews>
  <sheetFormatPr baseColWidth="10" defaultRowHeight="16" x14ac:dyDescent="0.2"/>
  <cols>
    <col min="2" max="2" width="24" customWidth="1"/>
    <col min="3" max="3" width="26.83203125" customWidth="1"/>
    <col min="4" max="4" width="15.33203125" customWidth="1"/>
    <col min="5" max="5" width="14.33203125" customWidth="1"/>
    <col min="6" max="7" width="17" customWidth="1"/>
    <col min="8" max="8" width="15.33203125" customWidth="1"/>
    <col min="9" max="9" width="17" customWidth="1"/>
    <col min="12" max="12" width="11.6640625" bestFit="1" customWidth="1"/>
    <col min="21" max="21" width="12.5" customWidth="1"/>
  </cols>
  <sheetData>
    <row r="1" spans="1:25" ht="26" x14ac:dyDescent="0.3">
      <c r="A1" s="14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5" ht="19" x14ac:dyDescent="0.2">
      <c r="C2" s="5" t="s">
        <v>12</v>
      </c>
      <c r="D2" s="5" t="s">
        <v>9</v>
      </c>
      <c r="L2" s="5" t="s">
        <v>10</v>
      </c>
    </row>
    <row r="3" spans="1:25" ht="19" x14ac:dyDescent="0.2">
      <c r="C3" s="9">
        <v>1E-26</v>
      </c>
      <c r="D3" s="9">
        <v>1.3800000000000001E-23</v>
      </c>
      <c r="L3" s="8">
        <v>29.24</v>
      </c>
      <c r="M3" s="5" t="s">
        <v>13</v>
      </c>
    </row>
    <row r="4" spans="1:25" x14ac:dyDescent="0.2">
      <c r="C4" s="3"/>
      <c r="D4" s="3"/>
      <c r="K4" s="5"/>
      <c r="L4" s="5"/>
    </row>
    <row r="5" spans="1:25" x14ac:dyDescent="0.2">
      <c r="B5" s="13" t="s">
        <v>0</v>
      </c>
      <c r="C5" s="13"/>
      <c r="D5" s="13" t="s">
        <v>1</v>
      </c>
      <c r="E5" s="13"/>
      <c r="F5" s="13" t="s">
        <v>2</v>
      </c>
      <c r="G5" s="13"/>
      <c r="H5" s="13" t="s">
        <v>16</v>
      </c>
      <c r="I5" s="13"/>
      <c r="J5" s="13" t="s">
        <v>3</v>
      </c>
      <c r="K5" s="13"/>
      <c r="L5" s="13" t="s">
        <v>4</v>
      </c>
      <c r="M5" s="13"/>
      <c r="N5" s="13"/>
      <c r="O5" s="13" t="s">
        <v>20</v>
      </c>
      <c r="P5" s="13"/>
      <c r="Q5" s="13" t="s">
        <v>21</v>
      </c>
      <c r="R5" s="13"/>
      <c r="S5" s="13" t="s">
        <v>19</v>
      </c>
      <c r="U5" s="13" t="s">
        <v>22</v>
      </c>
      <c r="V5" s="13"/>
      <c r="W5" s="13" t="s">
        <v>23</v>
      </c>
      <c r="X5" s="13"/>
      <c r="Y5" s="13" t="s">
        <v>24</v>
      </c>
    </row>
    <row r="6" spans="1:25" ht="19" x14ac:dyDescent="0.2">
      <c r="B6" s="4">
        <v>2300</v>
      </c>
      <c r="C6" t="s">
        <v>11</v>
      </c>
      <c r="D6" s="4">
        <v>20</v>
      </c>
      <c r="E6" t="s">
        <v>5</v>
      </c>
      <c r="F6" s="2">
        <v>1.4</v>
      </c>
      <c r="G6" s="2" t="s">
        <v>8</v>
      </c>
      <c r="H6" s="3">
        <f>D6/(B6*$C$3)</f>
        <v>8.6956521739130425E+23</v>
      </c>
      <c r="J6" s="7">
        <f>2*$D$3*H6</f>
        <v>24</v>
      </c>
      <c r="K6" s="1" t="s">
        <v>7</v>
      </c>
      <c r="L6" s="11">
        <f>100/$L$3*J6</f>
        <v>82.079343365253081</v>
      </c>
      <c r="M6" t="s">
        <v>6</v>
      </c>
      <c r="O6" s="3">
        <f>(J6*4*PI())/(300000000/(F6*1000000000))^2</f>
        <v>6568.0230411050616</v>
      </c>
      <c r="Q6" s="2">
        <f>10*LOG10(O6)</f>
        <v>38.174346676508534</v>
      </c>
      <c r="S6" s="2">
        <f>10*LOG10(((D6/290)+1))</f>
        <v>0.28963695935316558</v>
      </c>
      <c r="U6" s="2">
        <f>10*LOG10(D6)</f>
        <v>13.010299956639813</v>
      </c>
      <c r="W6" s="2">
        <f>Q6-U6</f>
        <v>25.164046719868722</v>
      </c>
      <c r="Y6" s="3">
        <f>O6/D6</f>
        <v>328.40115205525308</v>
      </c>
    </row>
    <row r="7" spans="1:25" ht="19" x14ac:dyDescent="0.2">
      <c r="B7" s="4">
        <v>3000</v>
      </c>
      <c r="C7" t="s">
        <v>11</v>
      </c>
      <c r="D7" s="4">
        <v>24</v>
      </c>
      <c r="E7" t="s">
        <v>5</v>
      </c>
      <c r="F7" s="2">
        <v>2.5</v>
      </c>
      <c r="G7" s="2" t="s">
        <v>8</v>
      </c>
      <c r="H7" s="3">
        <f>D7/(B7*$C$3)</f>
        <v>7.9999999999999993E+23</v>
      </c>
      <c r="J7" s="7">
        <f t="shared" ref="J7:J14" si="0">2*$D$3*H7</f>
        <v>22.08</v>
      </c>
      <c r="K7" s="1" t="s">
        <v>7</v>
      </c>
      <c r="L7" s="11">
        <f t="shared" ref="L7:L14" si="1">100/$L$3*J7</f>
        <v>75.512995896032834</v>
      </c>
      <c r="M7" t="s">
        <v>6</v>
      </c>
      <c r="O7" s="3">
        <f t="shared" ref="O7:O14" si="2">(J7*4*PI())/(300000000/(F7*1000000000))^2</f>
        <v>19268.434942017397</v>
      </c>
      <c r="Q7" s="2">
        <f t="shared" ref="Q7:Q14" si="3">10*LOG10(O7)</f>
        <v>42.848464409840076</v>
      </c>
      <c r="S7" s="2">
        <f t="shared" ref="S7:S14" si="4">10*LOG10(((D7/290)+1))</f>
        <v>0.34531650174258821</v>
      </c>
      <c r="U7" s="2">
        <f t="shared" ref="U7:U14" si="5">10*LOG10(D7)</f>
        <v>13.80211241711606</v>
      </c>
      <c r="W7" s="2">
        <f t="shared" ref="W7:W14" si="6">Q7-U7</f>
        <v>29.046351992724016</v>
      </c>
      <c r="Y7" s="3">
        <f t="shared" ref="Y7:Y14" si="7">O7/D7</f>
        <v>802.85145591739149</v>
      </c>
    </row>
    <row r="8" spans="1:25" ht="19" x14ac:dyDescent="0.2">
      <c r="B8" s="4">
        <v>4000</v>
      </c>
      <c r="C8" t="s">
        <v>11</v>
      </c>
      <c r="D8" s="4">
        <v>26</v>
      </c>
      <c r="E8" t="s">
        <v>5</v>
      </c>
      <c r="F8" s="2">
        <v>3.5</v>
      </c>
      <c r="G8" s="2" t="s">
        <v>8</v>
      </c>
      <c r="H8" s="3">
        <f>D8/(B8*$C$3)</f>
        <v>6.4999999999999996E+23</v>
      </c>
      <c r="J8" s="7">
        <f t="shared" si="0"/>
        <v>17.940000000000001</v>
      </c>
      <c r="K8" s="1" t="s">
        <v>7</v>
      </c>
      <c r="L8" s="11">
        <f t="shared" si="1"/>
        <v>61.354309165526679</v>
      </c>
      <c r="M8" t="s">
        <v>6</v>
      </c>
      <c r="O8" s="3">
        <f t="shared" si="2"/>
        <v>30684.982645162705</v>
      </c>
      <c r="Q8" s="2">
        <f t="shared" si="3"/>
        <v>44.869258819913959</v>
      </c>
      <c r="S8" s="2">
        <f t="shared" si="4"/>
        <v>0.37289084719447718</v>
      </c>
      <c r="U8" s="2">
        <f t="shared" si="5"/>
        <v>14.14973347970818</v>
      </c>
      <c r="W8" s="2">
        <f t="shared" si="6"/>
        <v>30.719525340205777</v>
      </c>
      <c r="Y8" s="3">
        <f t="shared" si="7"/>
        <v>1180.1916401985657</v>
      </c>
    </row>
    <row r="9" spans="1:25" ht="19" x14ac:dyDescent="0.2">
      <c r="B9" s="4">
        <v>4200</v>
      </c>
      <c r="C9" t="s">
        <v>11</v>
      </c>
      <c r="D9" s="4">
        <v>28</v>
      </c>
      <c r="E9" t="s">
        <v>5</v>
      </c>
      <c r="F9" s="2">
        <v>4.5</v>
      </c>
      <c r="G9" s="2" t="s">
        <v>8</v>
      </c>
      <c r="H9" s="3">
        <f t="shared" ref="H9:H14" si="8">D9/(B9*$C$3)</f>
        <v>6.6666666666666666E+23</v>
      </c>
      <c r="J9" s="7">
        <f t="shared" si="0"/>
        <v>18.400000000000002</v>
      </c>
      <c r="K9" s="1" t="s">
        <v>7</v>
      </c>
      <c r="L9" s="11">
        <f t="shared" si="1"/>
        <v>62.927496580027366</v>
      </c>
      <c r="M9" t="s">
        <v>6</v>
      </c>
      <c r="O9" s="3">
        <f t="shared" si="2"/>
        <v>52024.774343446981</v>
      </c>
      <c r="Q9" s="2">
        <f t="shared" si="3"/>
        <v>47.162102051429954</v>
      </c>
      <c r="S9" s="2">
        <f t="shared" si="4"/>
        <v>0.40029122085476576</v>
      </c>
      <c r="U9" s="2">
        <f t="shared" si="5"/>
        <v>14.471580313422193</v>
      </c>
      <c r="W9" s="2">
        <f t="shared" si="6"/>
        <v>32.69052173800776</v>
      </c>
      <c r="Y9" s="3">
        <f t="shared" si="7"/>
        <v>1858.0276551231066</v>
      </c>
    </row>
    <row r="10" spans="1:25" ht="19" x14ac:dyDescent="0.2">
      <c r="B10" s="4">
        <v>5900</v>
      </c>
      <c r="C10" t="s">
        <v>11</v>
      </c>
      <c r="D10" s="4">
        <v>30</v>
      </c>
      <c r="E10" t="s">
        <v>5</v>
      </c>
      <c r="F10" s="2">
        <v>5.5</v>
      </c>
      <c r="G10" s="2" t="s">
        <v>8</v>
      </c>
      <c r="H10" s="3">
        <f t="shared" si="8"/>
        <v>5.0847457627118639E+23</v>
      </c>
      <c r="J10" s="7">
        <f t="shared" si="0"/>
        <v>14.033898305084746</v>
      </c>
      <c r="K10" s="1" t="s">
        <v>7</v>
      </c>
      <c r="L10" s="11">
        <f t="shared" si="1"/>
        <v>47.995548239003917</v>
      </c>
      <c r="M10" t="s">
        <v>6</v>
      </c>
      <c r="O10" s="3">
        <f t="shared" si="2"/>
        <v>59274.931219934879</v>
      </c>
      <c r="Q10" s="2">
        <f t="shared" si="3"/>
        <v>47.72871058713995</v>
      </c>
      <c r="S10" s="2">
        <f t="shared" si="4"/>
        <v>0.42751980420949881</v>
      </c>
      <c r="U10" s="2">
        <f t="shared" si="5"/>
        <v>14.771212547196624</v>
      </c>
      <c r="W10" s="2">
        <f t="shared" si="6"/>
        <v>32.957498039943324</v>
      </c>
      <c r="Y10" s="3">
        <f t="shared" si="7"/>
        <v>1975.831040664496</v>
      </c>
    </row>
    <row r="11" spans="1:25" ht="19" x14ac:dyDescent="0.2">
      <c r="B11" s="4">
        <v>6600</v>
      </c>
      <c r="C11" t="s">
        <v>11</v>
      </c>
      <c r="D11" s="4">
        <v>32</v>
      </c>
      <c r="E11" t="s">
        <v>5</v>
      </c>
      <c r="F11" s="2">
        <v>6.5</v>
      </c>
      <c r="G11" s="2" t="s">
        <v>8</v>
      </c>
      <c r="H11" s="3">
        <f t="shared" si="8"/>
        <v>4.848484848484848E+23</v>
      </c>
      <c r="J11" s="7">
        <f t="shared" si="0"/>
        <v>13.381818181818181</v>
      </c>
      <c r="K11" s="1" t="s">
        <v>7</v>
      </c>
      <c r="L11" s="11">
        <f t="shared" si="1"/>
        <v>45.765452058201717</v>
      </c>
      <c r="M11" t="s">
        <v>6</v>
      </c>
      <c r="O11" s="3">
        <f t="shared" si="2"/>
        <v>78942.194065477321</v>
      </c>
      <c r="Q11" s="2">
        <f t="shared" si="3"/>
        <v>48.973091927117373</v>
      </c>
      <c r="S11" s="2">
        <f t="shared" si="4"/>
        <v>0.4545787379687482</v>
      </c>
      <c r="U11" s="2">
        <f t="shared" si="5"/>
        <v>15.051499783199061</v>
      </c>
      <c r="W11" s="2">
        <f t="shared" si="6"/>
        <v>33.921592143918311</v>
      </c>
      <c r="Y11" s="3">
        <f t="shared" si="7"/>
        <v>2466.9435645461663</v>
      </c>
    </row>
    <row r="12" spans="1:25" ht="19" x14ac:dyDescent="0.2">
      <c r="B12" s="4">
        <v>8200</v>
      </c>
      <c r="C12" t="s">
        <v>11</v>
      </c>
      <c r="D12" s="4">
        <v>35</v>
      </c>
      <c r="E12" t="s">
        <v>5</v>
      </c>
      <c r="F12" s="2">
        <v>7.5</v>
      </c>
      <c r="G12" s="2" t="s">
        <v>8</v>
      </c>
      <c r="H12" s="3">
        <f t="shared" si="8"/>
        <v>4.2682926829268288E+23</v>
      </c>
      <c r="J12" s="7">
        <f t="shared" si="0"/>
        <v>11.780487804878048</v>
      </c>
      <c r="K12" s="1" t="s">
        <v>7</v>
      </c>
      <c r="L12" s="11">
        <f t="shared" si="1"/>
        <v>40.288945981115077</v>
      </c>
      <c r="M12" t="s">
        <v>6</v>
      </c>
      <c r="O12" s="3">
        <f t="shared" si="2"/>
        <v>92523.734858772543</v>
      </c>
      <c r="Q12" s="2">
        <f t="shared" si="3"/>
        <v>49.662531553979477</v>
      </c>
      <c r="S12" s="2">
        <f t="shared" si="4"/>
        <v>0.49485363079918254</v>
      </c>
      <c r="U12" s="2">
        <f t="shared" si="5"/>
        <v>15.440680443502757</v>
      </c>
      <c r="W12" s="2">
        <f t="shared" si="6"/>
        <v>34.22185111047672</v>
      </c>
      <c r="Y12" s="3">
        <f t="shared" si="7"/>
        <v>2643.5352816792156</v>
      </c>
    </row>
    <row r="13" spans="1:25" ht="19" x14ac:dyDescent="0.2">
      <c r="B13" s="4">
        <v>12800</v>
      </c>
      <c r="C13" t="s">
        <v>11</v>
      </c>
      <c r="D13" s="4">
        <v>43</v>
      </c>
      <c r="E13" t="s">
        <v>5</v>
      </c>
      <c r="F13" s="2">
        <v>8.5</v>
      </c>
      <c r="G13" s="2" t="s">
        <v>8</v>
      </c>
      <c r="H13" s="3">
        <f t="shared" si="8"/>
        <v>3.3593749999999993E+23</v>
      </c>
      <c r="J13" s="7">
        <f t="shared" si="0"/>
        <v>9.2718749999999979</v>
      </c>
      <c r="K13" s="1" t="s">
        <v>7</v>
      </c>
      <c r="L13" s="11">
        <f t="shared" si="1"/>
        <v>31.709558823529406</v>
      </c>
      <c r="M13" t="s">
        <v>6</v>
      </c>
      <c r="O13" s="3">
        <f t="shared" si="2"/>
        <v>93534.70352517585</v>
      </c>
      <c r="Q13" s="2">
        <f t="shared" si="3"/>
        <v>49.709727740082926</v>
      </c>
      <c r="S13" s="2">
        <f t="shared" si="4"/>
        <v>0.60046235607363763</v>
      </c>
      <c r="U13" s="2">
        <f t="shared" si="5"/>
        <v>16.334684555795864</v>
      </c>
      <c r="W13" s="2">
        <f t="shared" si="6"/>
        <v>33.375043184287065</v>
      </c>
      <c r="Y13" s="3">
        <f t="shared" si="7"/>
        <v>2175.2256633761826</v>
      </c>
    </row>
    <row r="14" spans="1:25" ht="19" x14ac:dyDescent="0.2">
      <c r="B14" s="4">
        <v>15200</v>
      </c>
      <c r="C14" t="s">
        <v>11</v>
      </c>
      <c r="D14" s="4">
        <v>45</v>
      </c>
      <c r="E14" t="s">
        <v>5</v>
      </c>
      <c r="F14" s="2">
        <v>9.5</v>
      </c>
      <c r="G14" s="2" t="s">
        <v>8</v>
      </c>
      <c r="H14" s="3">
        <f t="shared" si="8"/>
        <v>2.9605263157894735E+23</v>
      </c>
      <c r="J14" s="7">
        <f t="shared" si="0"/>
        <v>8.1710526315789469</v>
      </c>
      <c r="K14" s="1" t="s">
        <v>7</v>
      </c>
      <c r="L14" s="11">
        <f t="shared" si="1"/>
        <v>27.944776441788466</v>
      </c>
      <c r="M14" t="s">
        <v>6</v>
      </c>
      <c r="O14" s="3">
        <f t="shared" si="2"/>
        <v>102965.69922140546</v>
      </c>
      <c r="Q14" s="2">
        <f t="shared" si="3"/>
        <v>50.126925730562554</v>
      </c>
      <c r="S14" s="2">
        <f t="shared" si="4"/>
        <v>0.62646809137889137</v>
      </c>
      <c r="U14" s="2">
        <f t="shared" si="5"/>
        <v>16.532125137753436</v>
      </c>
      <c r="W14" s="2">
        <f t="shared" si="6"/>
        <v>33.594800592809122</v>
      </c>
      <c r="Y14" s="3">
        <f t="shared" si="7"/>
        <v>2288.1266493645658</v>
      </c>
    </row>
    <row r="17" spans="2:25" ht="18" x14ac:dyDescent="0.25">
      <c r="B17" s="13" t="s">
        <v>14</v>
      </c>
      <c r="C17" s="13"/>
      <c r="D17" s="13" t="s">
        <v>1</v>
      </c>
      <c r="E17" s="13"/>
      <c r="F17" s="13" t="s">
        <v>2</v>
      </c>
      <c r="G17" s="13"/>
      <c r="H17" s="13" t="s">
        <v>25</v>
      </c>
      <c r="I17" s="13"/>
      <c r="J17" s="13" t="s">
        <v>3</v>
      </c>
      <c r="K17" s="13"/>
      <c r="L17" s="13" t="s">
        <v>4</v>
      </c>
      <c r="M17" s="13"/>
      <c r="N17" s="13"/>
      <c r="O17" s="13" t="s">
        <v>17</v>
      </c>
      <c r="P17" s="13"/>
      <c r="Q17" s="13" t="s">
        <v>18</v>
      </c>
      <c r="R17" s="13"/>
      <c r="S17" s="13" t="s">
        <v>19</v>
      </c>
      <c r="T17" s="13"/>
      <c r="U17" s="13" t="s">
        <v>22</v>
      </c>
      <c r="V17" s="13"/>
      <c r="W17" s="13" t="s">
        <v>23</v>
      </c>
      <c r="X17" s="13"/>
      <c r="Y17" s="13" t="s">
        <v>24</v>
      </c>
    </row>
    <row r="18" spans="2:25" ht="19" x14ac:dyDescent="0.2">
      <c r="B18" s="10">
        <f>(D18/H18)/$C$3</f>
        <v>3743.1010896740413</v>
      </c>
      <c r="C18" t="s">
        <v>11</v>
      </c>
      <c r="D18" s="4">
        <v>23</v>
      </c>
      <c r="E18" t="s">
        <v>5</v>
      </c>
      <c r="F18" s="2">
        <v>1.4</v>
      </c>
      <c r="G18" s="2" t="s">
        <v>8</v>
      </c>
      <c r="H18" s="3">
        <f>J18/(2*$D$3)</f>
        <v>6.1446376811594202E+23</v>
      </c>
      <c r="J18" s="7">
        <f>$L$3*(L18/100)</f>
        <v>16.959199999999999</v>
      </c>
      <c r="K18" s="1" t="s">
        <v>7</v>
      </c>
      <c r="L18" s="6">
        <v>58</v>
      </c>
      <c r="M18" t="s">
        <v>6</v>
      </c>
      <c r="O18" s="3">
        <f>(J18*4*PI())/(300000000/(F18*1000000000))^2</f>
        <v>4641.1840149462068</v>
      </c>
      <c r="Q18" s="2">
        <f>10*LOG10(O18)</f>
        <v>36.666287877880073</v>
      </c>
      <c r="S18" s="2">
        <f>10*LOG10(((D18/290)+1))</f>
        <v>0.33146339647492418</v>
      </c>
      <c r="U18" s="2">
        <f>10*LOG10(D18)</f>
        <v>13.617278360175929</v>
      </c>
      <c r="W18" s="2">
        <f>Q18-U18</f>
        <v>23.049009517704143</v>
      </c>
      <c r="Y18" s="3">
        <f>O18/D18</f>
        <v>201.79060934548724</v>
      </c>
    </row>
    <row r="19" spans="2:25" ht="19" x14ac:dyDescent="0.2">
      <c r="B19" s="10">
        <f t="shared" ref="B19:B26" si="9">(D19/H19)/$C$3</f>
        <v>3932.9685362517102</v>
      </c>
      <c r="C19" t="s">
        <v>11</v>
      </c>
      <c r="D19" s="4">
        <v>24</v>
      </c>
      <c r="E19" t="s">
        <v>5</v>
      </c>
      <c r="F19" s="2">
        <v>2.5</v>
      </c>
      <c r="G19" s="2" t="s">
        <v>8</v>
      </c>
      <c r="H19" s="3">
        <f t="shared" ref="H19:H26" si="10">J19/(2*$D$3)</f>
        <v>6.1022608695652166E+23</v>
      </c>
      <c r="J19" s="7">
        <f t="shared" ref="J19:J26" si="11">$L$3*(L19/100)</f>
        <v>16.84224</v>
      </c>
      <c r="K19" s="1" t="s">
        <v>7</v>
      </c>
      <c r="L19" s="6">
        <v>57.6</v>
      </c>
      <c r="M19" t="s">
        <v>6</v>
      </c>
      <c r="O19" s="3">
        <f t="shared" ref="O19:O28" si="12">(J19*4*PI())/(300000000/(F19*1000000000))^2</f>
        <v>14697.627070554488</v>
      </c>
      <c r="Q19" s="2">
        <f t="shared" ref="Q19:Q28" si="13">10*LOG10(O19)</f>
        <v>41.672472236358814</v>
      </c>
      <c r="S19" s="2">
        <f t="shared" ref="S19:S28" si="14">10*LOG10(((D19/290)+1))</f>
        <v>0.34531650174258821</v>
      </c>
      <c r="U19" s="2">
        <f t="shared" ref="U19:U28" si="15">10*LOG10(D19)</f>
        <v>13.80211241711606</v>
      </c>
      <c r="W19" s="2">
        <f t="shared" ref="W19:W28" si="16">Q19-U19</f>
        <v>27.870359819242754</v>
      </c>
      <c r="Y19" s="3">
        <f t="shared" ref="Y19:Y28" si="17">O19/D19</f>
        <v>612.40112793977039</v>
      </c>
    </row>
    <row r="20" spans="2:25" ht="19" x14ac:dyDescent="0.2">
      <c r="B20" s="10">
        <f t="shared" si="9"/>
        <v>4290.5111304564107</v>
      </c>
      <c r="C20" t="s">
        <v>11</v>
      </c>
      <c r="D20" s="4">
        <v>26</v>
      </c>
      <c r="E20" t="s">
        <v>5</v>
      </c>
      <c r="F20" s="2">
        <v>3.5</v>
      </c>
      <c r="G20" s="2" t="s">
        <v>8</v>
      </c>
      <c r="H20" s="3">
        <f t="shared" si="10"/>
        <v>6.0598840579710144E+23</v>
      </c>
      <c r="J20" s="7">
        <f t="shared" si="11"/>
        <v>16.725280000000001</v>
      </c>
      <c r="K20" s="1" t="s">
        <v>7</v>
      </c>
      <c r="L20" s="6">
        <v>57.2</v>
      </c>
      <c r="M20" t="s">
        <v>6</v>
      </c>
      <c r="O20" s="3">
        <f t="shared" si="12"/>
        <v>28607.298023159805</v>
      </c>
      <c r="Q20" s="2">
        <f t="shared" si="13"/>
        <v>44.564768403621699</v>
      </c>
      <c r="S20" s="2">
        <f t="shared" si="14"/>
        <v>0.37289084719447718</v>
      </c>
      <c r="U20" s="2">
        <f t="shared" si="15"/>
        <v>14.14973347970818</v>
      </c>
      <c r="W20" s="2">
        <f t="shared" si="16"/>
        <v>30.415034923913517</v>
      </c>
      <c r="Y20" s="3">
        <f t="shared" si="17"/>
        <v>1100.2806931984539</v>
      </c>
    </row>
    <row r="21" spans="2:25" ht="19" x14ac:dyDescent="0.2">
      <c r="B21" s="10">
        <f t="shared" si="9"/>
        <v>4653.0895358470943</v>
      </c>
      <c r="C21" t="s">
        <v>11</v>
      </c>
      <c r="D21" s="4">
        <v>28</v>
      </c>
      <c r="E21" t="s">
        <v>5</v>
      </c>
      <c r="F21" s="2">
        <v>4.5</v>
      </c>
      <c r="G21" s="2" t="s">
        <v>8</v>
      </c>
      <c r="H21" s="3">
        <f t="shared" si="10"/>
        <v>6.0175072463768108E+23</v>
      </c>
      <c r="J21" s="7">
        <f t="shared" si="11"/>
        <v>16.608319999999999</v>
      </c>
      <c r="K21" s="1" t="s">
        <v>7</v>
      </c>
      <c r="L21" s="6">
        <v>56.8</v>
      </c>
      <c r="M21" t="s">
        <v>6</v>
      </c>
      <c r="O21" s="3">
        <f t="shared" si="12"/>
        <v>46958.918490421587</v>
      </c>
      <c r="Q21" s="2">
        <f t="shared" si="13"/>
        <v>46.717180861303007</v>
      </c>
      <c r="S21" s="2">
        <f t="shared" si="14"/>
        <v>0.40029122085476576</v>
      </c>
      <c r="U21" s="2">
        <f t="shared" si="15"/>
        <v>14.471580313422193</v>
      </c>
      <c r="W21" s="2">
        <f t="shared" si="16"/>
        <v>32.245600547880812</v>
      </c>
      <c r="Y21" s="3">
        <f t="shared" si="17"/>
        <v>1677.104231800771</v>
      </c>
    </row>
    <row r="22" spans="2:25" ht="19" x14ac:dyDescent="0.2">
      <c r="B22" s="10">
        <f t="shared" si="9"/>
        <v>5020.8108973426097</v>
      </c>
      <c r="C22" t="s">
        <v>11</v>
      </c>
      <c r="D22" s="4">
        <v>30</v>
      </c>
      <c r="E22" t="s">
        <v>5</v>
      </c>
      <c r="F22" s="2">
        <v>5.5</v>
      </c>
      <c r="G22" s="2" t="s">
        <v>8</v>
      </c>
      <c r="H22" s="3">
        <f t="shared" si="10"/>
        <v>5.9751304347826072E+23</v>
      </c>
      <c r="J22" s="7">
        <f t="shared" si="11"/>
        <v>16.491359999999997</v>
      </c>
      <c r="K22" s="1" t="s">
        <v>7</v>
      </c>
      <c r="L22" s="6">
        <v>56.4</v>
      </c>
      <c r="M22" t="s">
        <v>6</v>
      </c>
      <c r="O22" s="3">
        <f t="shared" si="12"/>
        <v>69654.504291869467</v>
      </c>
      <c r="Q22" s="2">
        <f t="shared" si="13"/>
        <v>48.429492058404236</v>
      </c>
      <c r="S22" s="2">
        <f t="shared" si="14"/>
        <v>0.42751980420949881</v>
      </c>
      <c r="U22" s="2">
        <f t="shared" si="15"/>
        <v>14.771212547196624</v>
      </c>
      <c r="W22" s="2">
        <f t="shared" si="16"/>
        <v>33.65827951120761</v>
      </c>
      <c r="Y22" s="3">
        <f t="shared" si="17"/>
        <v>2321.8168097289822</v>
      </c>
    </row>
    <row r="23" spans="2:25" ht="19" x14ac:dyDescent="0.2">
      <c r="B23" s="10">
        <f t="shared" si="9"/>
        <v>5393.7854211452013</v>
      </c>
      <c r="C23" t="s">
        <v>11</v>
      </c>
      <c r="D23" s="4">
        <v>32</v>
      </c>
      <c r="E23" t="s">
        <v>5</v>
      </c>
      <c r="F23" s="2">
        <v>6.5</v>
      </c>
      <c r="G23" s="2" t="s">
        <v>8</v>
      </c>
      <c r="H23" s="3">
        <f t="shared" si="10"/>
        <v>5.9327536231884063E+23</v>
      </c>
      <c r="J23" s="7">
        <f t="shared" si="11"/>
        <v>16.374400000000001</v>
      </c>
      <c r="K23" s="1" t="s">
        <v>7</v>
      </c>
      <c r="L23" s="6">
        <v>56</v>
      </c>
      <c r="M23" t="s">
        <v>6</v>
      </c>
      <c r="O23" s="3">
        <f t="shared" si="12"/>
        <v>96596.071247033105</v>
      </c>
      <c r="Q23" s="2">
        <f t="shared" si="13"/>
        <v>49.849594631605058</v>
      </c>
      <c r="S23" s="2">
        <f t="shared" si="14"/>
        <v>0.4545787379687482</v>
      </c>
      <c r="U23" s="2">
        <f t="shared" si="15"/>
        <v>15.051499783199061</v>
      </c>
      <c r="W23" s="2">
        <f t="shared" si="16"/>
        <v>34.798094848405995</v>
      </c>
      <c r="Y23" s="3">
        <f t="shared" si="17"/>
        <v>3018.6272264697845</v>
      </c>
    </row>
    <row r="24" spans="2:25" ht="19" x14ac:dyDescent="0.2">
      <c r="B24" s="10">
        <f t="shared" si="9"/>
        <v>5941.8949108838788</v>
      </c>
      <c r="C24" t="s">
        <v>11</v>
      </c>
      <c r="D24" s="4">
        <v>35</v>
      </c>
      <c r="E24" t="s">
        <v>5</v>
      </c>
      <c r="F24" s="2">
        <v>7.5</v>
      </c>
      <c r="G24" s="2" t="s">
        <v>8</v>
      </c>
      <c r="H24" s="3">
        <f t="shared" si="10"/>
        <v>5.890376811594202E+23</v>
      </c>
      <c r="J24" s="7">
        <f t="shared" si="11"/>
        <v>16.257439999999999</v>
      </c>
      <c r="K24" s="1" t="s">
        <v>7</v>
      </c>
      <c r="L24" s="6">
        <v>55.6</v>
      </c>
      <c r="M24" t="s">
        <v>6</v>
      </c>
      <c r="O24" s="3">
        <f t="shared" si="12"/>
        <v>127685.6351754421</v>
      </c>
      <c r="Q24" s="2">
        <f t="shared" si="13"/>
        <v>51.061420412340517</v>
      </c>
      <c r="S24" s="2">
        <f t="shared" si="14"/>
        <v>0.49485363079918254</v>
      </c>
      <c r="U24" s="2">
        <f t="shared" si="15"/>
        <v>15.440680443502757</v>
      </c>
      <c r="W24" s="2">
        <f t="shared" si="16"/>
        <v>35.620739968837761</v>
      </c>
      <c r="Y24" s="3">
        <f t="shared" si="17"/>
        <v>3648.1610050126314</v>
      </c>
    </row>
    <row r="25" spans="2:25" ht="19" x14ac:dyDescent="0.2">
      <c r="B25" s="10">
        <f t="shared" si="9"/>
        <v>7352.9411764705874</v>
      </c>
      <c r="C25" t="s">
        <v>11</v>
      </c>
      <c r="D25" s="4">
        <v>43</v>
      </c>
      <c r="E25" t="s">
        <v>5</v>
      </c>
      <c r="F25" s="2">
        <v>8.5</v>
      </c>
      <c r="G25" s="2" t="s">
        <v>8</v>
      </c>
      <c r="H25" s="3">
        <f t="shared" si="10"/>
        <v>5.8479999999999997E+23</v>
      </c>
      <c r="J25" s="7">
        <f t="shared" si="11"/>
        <v>16.14048</v>
      </c>
      <c r="K25" s="1" t="s">
        <v>7</v>
      </c>
      <c r="L25" s="6">
        <v>55.2</v>
      </c>
      <c r="M25" t="s">
        <v>6</v>
      </c>
      <c r="O25" s="3">
        <f t="shared" si="12"/>
        <v>162825.21189662616</v>
      </c>
      <c r="Q25" s="2">
        <f t="shared" si="13"/>
        <v>52.117216520263781</v>
      </c>
      <c r="S25" s="2">
        <f t="shared" si="14"/>
        <v>0.60046235607363763</v>
      </c>
      <c r="U25" s="2">
        <f t="shared" si="15"/>
        <v>16.334684555795864</v>
      </c>
      <c r="W25" s="2">
        <f t="shared" si="16"/>
        <v>35.782531964467921</v>
      </c>
      <c r="Y25" s="3">
        <f t="shared" si="17"/>
        <v>3786.6328348052598</v>
      </c>
    </row>
    <row r="26" spans="2:25" ht="19" x14ac:dyDescent="0.2">
      <c r="B26" s="10">
        <f t="shared" si="9"/>
        <v>7751.1058743646845</v>
      </c>
      <c r="C26" t="s">
        <v>11</v>
      </c>
      <c r="D26" s="4">
        <v>45</v>
      </c>
      <c r="E26" t="s">
        <v>5</v>
      </c>
      <c r="F26" s="2">
        <v>9.5</v>
      </c>
      <c r="G26" s="2" t="s">
        <v>8</v>
      </c>
      <c r="H26" s="3">
        <f t="shared" si="10"/>
        <v>5.8056231884057962E+23</v>
      </c>
      <c r="J26" s="7">
        <f t="shared" si="11"/>
        <v>16.023519999999998</v>
      </c>
      <c r="K26" s="1" t="s">
        <v>7</v>
      </c>
      <c r="L26" s="6">
        <v>54.8</v>
      </c>
      <c r="M26" t="s">
        <v>6</v>
      </c>
      <c r="O26" s="3">
        <f t="shared" si="12"/>
        <v>201916.81723011477</v>
      </c>
      <c r="Q26" s="2">
        <f t="shared" si="13"/>
        <v>53.051724919306587</v>
      </c>
      <c r="S26" s="2">
        <f t="shared" si="14"/>
        <v>0.62646809137889137</v>
      </c>
      <c r="U26" s="2">
        <f t="shared" si="15"/>
        <v>16.532125137753436</v>
      </c>
      <c r="W26" s="2">
        <f t="shared" si="16"/>
        <v>36.519599781553154</v>
      </c>
      <c r="Y26" s="3">
        <f t="shared" si="17"/>
        <v>4487.0403828914395</v>
      </c>
    </row>
    <row r="27" spans="2:25" ht="19" x14ac:dyDescent="0.2">
      <c r="B27" s="10">
        <f t="shared" ref="B27:B28" si="18">(D27/H27)/$C$3</f>
        <v>9543.2324776695914</v>
      </c>
      <c r="C27" t="s">
        <v>11</v>
      </c>
      <c r="D27" s="4">
        <v>55</v>
      </c>
      <c r="E27" t="s">
        <v>5</v>
      </c>
      <c r="F27" s="2">
        <v>10.5</v>
      </c>
      <c r="G27" s="2" t="s">
        <v>8</v>
      </c>
      <c r="H27" s="3">
        <f t="shared" ref="H27:H28" si="19">J27/(2*$D$3)</f>
        <v>5.7632463768115939E+23</v>
      </c>
      <c r="J27" s="7">
        <f t="shared" ref="J27:J28" si="20">$L$3*(L27/100)</f>
        <v>15.906560000000001</v>
      </c>
      <c r="K27" s="1" t="s">
        <v>7</v>
      </c>
      <c r="L27" s="6">
        <v>54.4</v>
      </c>
      <c r="M27" t="s">
        <v>6</v>
      </c>
      <c r="O27" s="3">
        <f>(J27*4*PI())/(300000000/(F27*1000000000))^2</f>
        <v>244862.4669954378</v>
      </c>
      <c r="Q27" s="2">
        <f t="shared" si="13"/>
        <v>53.889222207066503</v>
      </c>
      <c r="S27" s="2">
        <f t="shared" si="14"/>
        <v>0.75421097174318052</v>
      </c>
      <c r="U27" s="2">
        <f t="shared" si="15"/>
        <v>17.403626894942438</v>
      </c>
      <c r="W27" s="2">
        <f t="shared" si="16"/>
        <v>36.485595312124062</v>
      </c>
      <c r="Y27" s="3">
        <f t="shared" si="17"/>
        <v>4452.0448544625051</v>
      </c>
    </row>
    <row r="28" spans="2:25" ht="19" x14ac:dyDescent="0.2">
      <c r="B28" s="10">
        <f t="shared" si="18"/>
        <v>11361.909104727163</v>
      </c>
      <c r="C28" t="s">
        <v>11</v>
      </c>
      <c r="D28" s="4">
        <v>65</v>
      </c>
      <c r="E28" t="s">
        <v>5</v>
      </c>
      <c r="F28" s="2">
        <v>11.5</v>
      </c>
      <c r="G28" s="2" t="s">
        <v>8</v>
      </c>
      <c r="H28" s="3">
        <f t="shared" si="19"/>
        <v>5.720869565217391E+23</v>
      </c>
      <c r="J28" s="7">
        <f t="shared" si="20"/>
        <v>15.7896</v>
      </c>
      <c r="K28" s="1" t="s">
        <v>7</v>
      </c>
      <c r="L28" s="6">
        <v>54</v>
      </c>
      <c r="M28" t="s">
        <v>6</v>
      </c>
      <c r="O28" s="3">
        <f t="shared" si="12"/>
        <v>291564.17701212468</v>
      </c>
      <c r="Q28" s="2">
        <f t="shared" si="13"/>
        <v>54.647341633987864</v>
      </c>
      <c r="S28" s="2">
        <f t="shared" si="14"/>
        <v>0.87830355156137963</v>
      </c>
      <c r="U28" s="2">
        <f t="shared" si="15"/>
        <v>18.129133566428553</v>
      </c>
      <c r="W28" s="2">
        <f t="shared" si="16"/>
        <v>36.518208067559314</v>
      </c>
      <c r="Y28" s="3">
        <f t="shared" si="17"/>
        <v>4485.6027232634569</v>
      </c>
    </row>
    <row r="31" spans="2:25" ht="18" x14ac:dyDescent="0.25">
      <c r="B31" s="13" t="s">
        <v>0</v>
      </c>
      <c r="C31" s="13"/>
      <c r="D31" s="13" t="s">
        <v>15</v>
      </c>
      <c r="E31" s="13"/>
      <c r="F31" s="13" t="s">
        <v>2</v>
      </c>
      <c r="G31" s="13"/>
      <c r="H31" s="13" t="s">
        <v>25</v>
      </c>
      <c r="I31" s="13"/>
      <c r="J31" s="13" t="s">
        <v>3</v>
      </c>
      <c r="K31" s="13"/>
      <c r="L31" s="13" t="s">
        <v>4</v>
      </c>
      <c r="M31" s="13"/>
      <c r="N31" s="13"/>
      <c r="O31" s="13" t="s">
        <v>17</v>
      </c>
      <c r="P31" s="13"/>
      <c r="Q31" s="13" t="s">
        <v>18</v>
      </c>
      <c r="R31" s="13"/>
      <c r="S31" s="13" t="s">
        <v>19</v>
      </c>
      <c r="T31" s="13"/>
      <c r="U31" s="13" t="s">
        <v>22</v>
      </c>
      <c r="V31" s="13"/>
      <c r="W31" s="13" t="s">
        <v>23</v>
      </c>
      <c r="X31" s="13"/>
      <c r="Y31" s="13" t="s">
        <v>24</v>
      </c>
    </row>
    <row r="32" spans="2:25" ht="19" x14ac:dyDescent="0.2">
      <c r="B32" s="4">
        <v>2300</v>
      </c>
      <c r="C32" t="s">
        <v>11</v>
      </c>
      <c r="D32" s="12">
        <f>B32*$C$3*H32</f>
        <v>14.132666666666667</v>
      </c>
      <c r="E32" t="s">
        <v>5</v>
      </c>
      <c r="F32" s="2">
        <v>1.4</v>
      </c>
      <c r="G32" s="2" t="s">
        <v>8</v>
      </c>
      <c r="H32" s="3">
        <f>J32/(2*$D$3)</f>
        <v>6.1446376811594202E+23</v>
      </c>
      <c r="J32" s="7">
        <f>$L$3*(L32/100)</f>
        <v>16.959199999999999</v>
      </c>
      <c r="K32" s="1" t="s">
        <v>7</v>
      </c>
      <c r="L32" s="6">
        <v>58</v>
      </c>
      <c r="M32" t="s">
        <v>6</v>
      </c>
      <c r="O32" s="3">
        <f>(J32*4*PI())/(300000000/(F32*1000000000))^2</f>
        <v>4641.1840149462068</v>
      </c>
      <c r="Q32" s="2">
        <f>10*LOG10(O32)</f>
        <v>36.666287877880073</v>
      </c>
      <c r="S32" s="2">
        <f>10*LOG10(((D32/290)+1))</f>
        <v>0.20665072002305665</v>
      </c>
      <c r="U32" s="2">
        <f>10*LOG10(D32)</f>
        <v>11.502241158011353</v>
      </c>
      <c r="W32" s="2">
        <f>Q32-U32</f>
        <v>25.164046719868722</v>
      </c>
      <c r="Y32" s="3">
        <f>O32/D32</f>
        <v>328.40115205525308</v>
      </c>
    </row>
    <row r="33" spans="2:25" ht="19" x14ac:dyDescent="0.2">
      <c r="B33" s="4">
        <v>3000</v>
      </c>
      <c r="C33" t="s">
        <v>11</v>
      </c>
      <c r="D33" s="12">
        <f t="shared" ref="D33:D40" si="21">B33*$C$3*H33</f>
        <v>18.306782608695649</v>
      </c>
      <c r="E33" t="s">
        <v>5</v>
      </c>
      <c r="F33" s="2">
        <v>2.5</v>
      </c>
      <c r="G33" s="2" t="s">
        <v>8</v>
      </c>
      <c r="H33" s="3">
        <f t="shared" ref="H33:H40" si="22">J33/(2*$D$3)</f>
        <v>6.1022608695652166E+23</v>
      </c>
      <c r="J33" s="7">
        <f t="shared" ref="J33:J40" si="23">$L$3*(L33/100)</f>
        <v>16.84224</v>
      </c>
      <c r="K33" s="1" t="s">
        <v>7</v>
      </c>
      <c r="L33" s="6">
        <v>57.6</v>
      </c>
      <c r="M33" t="s">
        <v>6</v>
      </c>
      <c r="O33" s="3">
        <f t="shared" ref="O33:O40" si="24">(J33*4*PI())/(300000000/(F33*1000000000))^2</f>
        <v>14697.627070554488</v>
      </c>
      <c r="Q33" s="2">
        <f t="shared" ref="Q33:Q40" si="25">10*LOG10(O33)</f>
        <v>41.672472236358814</v>
      </c>
      <c r="S33" s="2">
        <f t="shared" ref="S33:S40" si="26">10*LOG10(((D33/290)+1))</f>
        <v>0.2658508121330535</v>
      </c>
      <c r="U33" s="2">
        <f t="shared" ref="U33:U40" si="27">10*LOG10(D33)</f>
        <v>12.626120243634794</v>
      </c>
      <c r="W33" s="2">
        <f t="shared" ref="W33:W40" si="28">Q33-U33</f>
        <v>29.04635199272402</v>
      </c>
      <c r="Y33" s="3">
        <f t="shared" ref="Y33:Y40" si="29">O33/D33</f>
        <v>802.85145591739172</v>
      </c>
    </row>
    <row r="34" spans="2:25" ht="19" x14ac:dyDescent="0.2">
      <c r="B34" s="4">
        <v>4000</v>
      </c>
      <c r="C34" t="s">
        <v>11</v>
      </c>
      <c r="D34" s="12">
        <f t="shared" si="21"/>
        <v>24.23953623188406</v>
      </c>
      <c r="E34" t="s">
        <v>5</v>
      </c>
      <c r="F34" s="2">
        <v>3.5</v>
      </c>
      <c r="G34" s="2" t="s">
        <v>8</v>
      </c>
      <c r="H34" s="3">
        <f t="shared" si="22"/>
        <v>6.0598840579710144E+23</v>
      </c>
      <c r="J34" s="7">
        <f t="shared" si="23"/>
        <v>16.725280000000001</v>
      </c>
      <c r="K34" s="1" t="s">
        <v>7</v>
      </c>
      <c r="L34" s="6">
        <v>57.2</v>
      </c>
      <c r="M34" t="s">
        <v>6</v>
      </c>
      <c r="O34" s="3">
        <f t="shared" si="24"/>
        <v>28607.298023159805</v>
      </c>
      <c r="Q34" s="2">
        <f t="shared" si="25"/>
        <v>44.564768403621699</v>
      </c>
      <c r="S34" s="2">
        <f t="shared" si="26"/>
        <v>0.3486282725804512</v>
      </c>
      <c r="U34" s="2">
        <f t="shared" si="27"/>
        <v>13.845243063415918</v>
      </c>
      <c r="W34" s="2">
        <f t="shared" si="28"/>
        <v>30.719525340205781</v>
      </c>
      <c r="Y34" s="3">
        <f t="shared" si="29"/>
        <v>1180.1916401985654</v>
      </c>
    </row>
    <row r="35" spans="2:25" ht="19" x14ac:dyDescent="0.2">
      <c r="B35" s="4">
        <v>4200</v>
      </c>
      <c r="C35" t="s">
        <v>11</v>
      </c>
      <c r="D35" s="12">
        <f t="shared" si="21"/>
        <v>25.273530434782607</v>
      </c>
      <c r="E35" t="s">
        <v>5</v>
      </c>
      <c r="F35" s="2">
        <v>4.5</v>
      </c>
      <c r="G35" s="2" t="s">
        <v>8</v>
      </c>
      <c r="H35" s="3">
        <f t="shared" si="22"/>
        <v>6.0175072463768108E+23</v>
      </c>
      <c r="J35" s="7">
        <f t="shared" si="23"/>
        <v>16.608319999999999</v>
      </c>
      <c r="K35" s="1" t="s">
        <v>7</v>
      </c>
      <c r="L35" s="6">
        <v>56.8</v>
      </c>
      <c r="M35" t="s">
        <v>6</v>
      </c>
      <c r="O35" s="3">
        <f t="shared" si="24"/>
        <v>46958.918490421587</v>
      </c>
      <c r="Q35" s="2">
        <f t="shared" si="25"/>
        <v>46.717180861303007</v>
      </c>
      <c r="S35" s="2">
        <f t="shared" si="26"/>
        <v>0.36289512117363115</v>
      </c>
      <c r="U35" s="2">
        <f t="shared" si="27"/>
        <v>14.026659123295245</v>
      </c>
      <c r="W35" s="2">
        <f t="shared" si="28"/>
        <v>32.69052173800776</v>
      </c>
      <c r="Y35" s="3">
        <f t="shared" si="29"/>
        <v>1858.0276551231061</v>
      </c>
    </row>
    <row r="36" spans="2:25" ht="19" x14ac:dyDescent="0.2">
      <c r="B36" s="4">
        <v>5900</v>
      </c>
      <c r="C36" t="s">
        <v>11</v>
      </c>
      <c r="D36" s="12">
        <f t="shared" si="21"/>
        <v>35.253269565217387</v>
      </c>
      <c r="E36" t="s">
        <v>5</v>
      </c>
      <c r="F36" s="2">
        <v>5.5</v>
      </c>
      <c r="G36" s="2" t="s">
        <v>8</v>
      </c>
      <c r="H36" s="3">
        <f t="shared" si="22"/>
        <v>5.9751304347826072E+23</v>
      </c>
      <c r="J36" s="7">
        <f t="shared" si="23"/>
        <v>16.491359999999997</v>
      </c>
      <c r="K36" s="1" t="s">
        <v>7</v>
      </c>
      <c r="L36" s="6">
        <v>56.4</v>
      </c>
      <c r="M36" t="s">
        <v>6</v>
      </c>
      <c r="O36" s="3">
        <f t="shared" si="24"/>
        <v>69654.504291869467</v>
      </c>
      <c r="Q36" s="2">
        <f t="shared" si="25"/>
        <v>48.429492058404236</v>
      </c>
      <c r="S36" s="2">
        <f t="shared" si="26"/>
        <v>0.49823673044107153</v>
      </c>
      <c r="U36" s="2">
        <f t="shared" si="27"/>
        <v>15.471994018460915</v>
      </c>
      <c r="W36" s="2">
        <f t="shared" si="28"/>
        <v>32.957498039943317</v>
      </c>
      <c r="Y36" s="3">
        <f t="shared" si="29"/>
        <v>1975.8310406644957</v>
      </c>
    </row>
    <row r="37" spans="2:25" ht="19" x14ac:dyDescent="0.2">
      <c r="B37" s="4">
        <v>6600</v>
      </c>
      <c r="C37" t="s">
        <v>11</v>
      </c>
      <c r="D37" s="12">
        <f t="shared" si="21"/>
        <v>39.156173913043482</v>
      </c>
      <c r="E37" t="s">
        <v>5</v>
      </c>
      <c r="F37" s="2">
        <v>6.5</v>
      </c>
      <c r="G37" s="2" t="s">
        <v>8</v>
      </c>
      <c r="H37" s="3">
        <f t="shared" si="22"/>
        <v>5.9327536231884063E+23</v>
      </c>
      <c r="J37" s="7">
        <f t="shared" si="23"/>
        <v>16.374400000000001</v>
      </c>
      <c r="K37" s="1" t="s">
        <v>7</v>
      </c>
      <c r="L37" s="6">
        <v>56</v>
      </c>
      <c r="M37" t="s">
        <v>6</v>
      </c>
      <c r="O37" s="3">
        <f t="shared" si="24"/>
        <v>96596.071247033105</v>
      </c>
      <c r="Q37" s="2">
        <f t="shared" si="25"/>
        <v>49.849594631605058</v>
      </c>
      <c r="S37" s="2">
        <f t="shared" si="26"/>
        <v>0.55004007575686054</v>
      </c>
      <c r="U37" s="2">
        <f t="shared" si="27"/>
        <v>15.928002487686744</v>
      </c>
      <c r="W37" s="2">
        <f t="shared" si="28"/>
        <v>33.921592143918318</v>
      </c>
      <c r="Y37" s="3">
        <f t="shared" si="29"/>
        <v>2466.9435645461667</v>
      </c>
    </row>
    <row r="38" spans="2:25" ht="19" x14ac:dyDescent="0.2">
      <c r="B38" s="4">
        <v>8200</v>
      </c>
      <c r="C38" t="s">
        <v>11</v>
      </c>
      <c r="D38" s="12">
        <f t="shared" si="21"/>
        <v>48.301089855072462</v>
      </c>
      <c r="E38" t="s">
        <v>5</v>
      </c>
      <c r="F38" s="2">
        <v>7.5</v>
      </c>
      <c r="G38" s="2" t="s">
        <v>8</v>
      </c>
      <c r="H38" s="3">
        <f t="shared" si="22"/>
        <v>5.890376811594202E+23</v>
      </c>
      <c r="J38" s="7">
        <f t="shared" si="23"/>
        <v>16.257439999999999</v>
      </c>
      <c r="K38" s="1" t="s">
        <v>7</v>
      </c>
      <c r="L38" s="6">
        <v>55.6</v>
      </c>
      <c r="M38" t="s">
        <v>6</v>
      </c>
      <c r="O38" s="3">
        <f t="shared" si="24"/>
        <v>127685.6351754421</v>
      </c>
      <c r="Q38" s="2">
        <f t="shared" si="25"/>
        <v>51.061420412340517</v>
      </c>
      <c r="S38" s="2">
        <f t="shared" si="26"/>
        <v>0.6690539899420227</v>
      </c>
      <c r="U38" s="2">
        <f t="shared" si="27"/>
        <v>16.839569301863794</v>
      </c>
      <c r="W38" s="2">
        <f t="shared" si="28"/>
        <v>34.22185111047672</v>
      </c>
      <c r="Y38" s="3">
        <f t="shared" si="29"/>
        <v>2643.535281679216</v>
      </c>
    </row>
    <row r="39" spans="2:25" ht="19" x14ac:dyDescent="0.2">
      <c r="B39" s="4">
        <v>12800</v>
      </c>
      <c r="C39" t="s">
        <v>11</v>
      </c>
      <c r="D39" s="12">
        <f t="shared" si="21"/>
        <v>74.854399999999998</v>
      </c>
      <c r="E39" t="s">
        <v>5</v>
      </c>
      <c r="F39" s="2">
        <v>8.5</v>
      </c>
      <c r="G39" s="2" t="s">
        <v>8</v>
      </c>
      <c r="H39" s="3">
        <f t="shared" si="22"/>
        <v>5.8479999999999997E+23</v>
      </c>
      <c r="J39" s="7">
        <f t="shared" si="23"/>
        <v>16.14048</v>
      </c>
      <c r="K39" s="1" t="s">
        <v>7</v>
      </c>
      <c r="L39" s="6">
        <v>55.2</v>
      </c>
      <c r="M39" t="s">
        <v>6</v>
      </c>
      <c r="O39" s="3">
        <f t="shared" si="24"/>
        <v>162825.21189662616</v>
      </c>
      <c r="Q39" s="2">
        <f t="shared" si="25"/>
        <v>52.117216520263781</v>
      </c>
      <c r="S39" s="2">
        <f t="shared" si="26"/>
        <v>0.99721590141280181</v>
      </c>
      <c r="U39" s="2">
        <f t="shared" si="27"/>
        <v>18.742173335976723</v>
      </c>
      <c r="W39" s="2">
        <f t="shared" si="28"/>
        <v>33.375043184287058</v>
      </c>
      <c r="Y39" s="3">
        <f t="shared" si="29"/>
        <v>2175.2256633761831</v>
      </c>
    </row>
    <row r="40" spans="2:25" ht="19" x14ac:dyDescent="0.2">
      <c r="B40" s="4">
        <v>15200</v>
      </c>
      <c r="C40" t="s">
        <v>11</v>
      </c>
      <c r="D40" s="12">
        <f t="shared" si="21"/>
        <v>88.24547246376811</v>
      </c>
      <c r="E40" t="s">
        <v>5</v>
      </c>
      <c r="F40" s="2">
        <v>9.5</v>
      </c>
      <c r="G40" s="2" t="s">
        <v>8</v>
      </c>
      <c r="H40" s="3">
        <f t="shared" si="22"/>
        <v>5.8056231884057962E+23</v>
      </c>
      <c r="J40" s="7">
        <f t="shared" si="23"/>
        <v>16.023519999999998</v>
      </c>
      <c r="K40" s="1" t="s">
        <v>7</v>
      </c>
      <c r="L40" s="6">
        <v>54.8</v>
      </c>
      <c r="M40" t="s">
        <v>6</v>
      </c>
      <c r="O40" s="3">
        <f t="shared" si="24"/>
        <v>201916.81723011477</v>
      </c>
      <c r="Q40" s="2">
        <f t="shared" si="25"/>
        <v>53.051724919306587</v>
      </c>
      <c r="S40" s="2">
        <f t="shared" si="26"/>
        <v>1.1537574039370344</v>
      </c>
      <c r="U40" s="2">
        <f t="shared" si="27"/>
        <v>19.456924326497468</v>
      </c>
      <c r="W40" s="2">
        <f t="shared" si="28"/>
        <v>33.594800592809122</v>
      </c>
      <c r="Y40" s="3">
        <f t="shared" si="29"/>
        <v>2288.1266493645658</v>
      </c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2019-10-30T20:59:29Z</dcterms:created>
  <dcterms:modified xsi:type="dcterms:W3CDTF">2019-10-31T16:48:45Z</dcterms:modified>
</cp:coreProperties>
</file>