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6"/>
  <workbookPr/>
  <mc:AlternateContent xmlns:mc="http://schemas.openxmlformats.org/markup-compatibility/2006">
    <mc:Choice Requires="x15">
      <x15ac:absPath xmlns:x15ac="http://schemas.microsoft.com/office/spreadsheetml/2010/11/ac" url="/Users/pollak/ownCloud/2019-ATA/Antonio_Feed/System_Temp_Measurements/"/>
    </mc:Choice>
  </mc:AlternateContent>
  <xr:revisionPtr revIDLastSave="0" documentId="8_{E6D43FFB-40B7-4896-B541-826DFC90EAB5}" xr6:coauthVersionLast="46" xr6:coauthVersionMax="46" xr10:uidLastSave="{00000000-0000-0000-0000-000000000000}"/>
  <bookViews>
    <workbookView xWindow="44540" yWindow="760" windowWidth="42500" windowHeight="24360" tabRatio="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Sheet1!$A$1:$N$56</definedName>
  </definedNames>
  <calcPr calcId="191028" iterate="1" iterateCount="10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C24" i="1" l="1"/>
  <c r="C29" i="1"/>
  <c r="H29" i="1" s="1"/>
  <c r="C30" i="1"/>
  <c r="H30" i="1" s="1"/>
  <c r="C31" i="1"/>
  <c r="H31" i="1" s="1"/>
  <c r="C20" i="1" l="1"/>
  <c r="C21" i="1"/>
  <c r="C22" i="1"/>
  <c r="C23" i="1"/>
  <c r="H20" i="1"/>
  <c r="H21" i="1"/>
  <c r="H22" i="1"/>
  <c r="H23" i="1"/>
  <c r="H24" i="1"/>
  <c r="C25" i="1"/>
  <c r="H25" i="1"/>
  <c r="C27" i="1"/>
  <c r="H27" i="1" s="1"/>
  <c r="C28" i="1"/>
  <c r="H28" i="1" s="1"/>
  <c r="C19" i="1"/>
  <c r="C18" i="1"/>
  <c r="C17" i="1"/>
  <c r="C16" i="1"/>
  <c r="C15" i="1"/>
  <c r="C14" i="1"/>
  <c r="C13" i="1"/>
  <c r="C12" i="1"/>
  <c r="C11" i="1"/>
  <c r="C10" i="1"/>
  <c r="C9" i="1"/>
  <c r="C8" i="1"/>
  <c r="F8" i="1"/>
  <c r="C26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N7" i="1"/>
  <c r="N8" i="1"/>
  <c r="H26" i="1"/>
  <c r="M7" i="1"/>
  <c r="M8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C33" i="1"/>
  <c r="H33" i="1" s="1"/>
  <c r="C32" i="1"/>
  <c r="H32" i="1" s="1"/>
  <c r="L15" i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7" i="1"/>
  <c r="G7" i="1"/>
  <c r="J7" i="1"/>
  <c r="G8" i="1"/>
  <c r="I20" i="1" l="1"/>
  <c r="J19" i="1"/>
  <c r="F9" i="1"/>
  <c r="F10" i="1"/>
  <c r="F11" i="1"/>
  <c r="F12" i="1"/>
  <c r="F13" i="1"/>
  <c r="F14" i="1"/>
  <c r="F15" i="1"/>
  <c r="F16" i="1"/>
  <c r="F17" i="1"/>
  <c r="F18" i="1"/>
  <c r="F19" i="1"/>
  <c r="F20" i="1"/>
  <c r="G20" i="1" l="1"/>
  <c r="F21" i="1"/>
  <c r="G19" i="1"/>
  <c r="G18" i="1"/>
  <c r="G17" i="1"/>
  <c r="G16" i="1"/>
  <c r="G15" i="1"/>
  <c r="G14" i="1"/>
  <c r="G13" i="1"/>
  <c r="G12" i="1"/>
  <c r="G11" i="1"/>
  <c r="G10" i="1"/>
  <c r="G9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I21" i="1"/>
  <c r="J20" i="1"/>
  <c r="L20" i="1" s="1"/>
  <c r="I22" i="1" l="1"/>
  <c r="J21" i="1"/>
  <c r="N21" i="1"/>
  <c r="G21" i="1"/>
  <c r="F22" i="1"/>
  <c r="N22" i="1" l="1"/>
  <c r="G22" i="1"/>
  <c r="F23" i="1"/>
  <c r="M22" i="1"/>
  <c r="M23" i="1" s="1"/>
  <c r="I23" i="1"/>
  <c r="J22" i="1"/>
  <c r="L22" i="1" s="1"/>
  <c r="I24" i="1" l="1"/>
  <c r="J23" i="1"/>
  <c r="L23" i="1" s="1"/>
  <c r="N23" i="1"/>
  <c r="G23" i="1"/>
  <c r="F24" i="1"/>
  <c r="N24" i="1" l="1"/>
  <c r="G24" i="1"/>
  <c r="F25" i="1"/>
  <c r="M24" i="1"/>
  <c r="M25" i="1" s="1"/>
  <c r="I25" i="1"/>
  <c r="J24" i="1"/>
  <c r="I26" i="1" l="1"/>
  <c r="J25" i="1"/>
  <c r="L25" i="1" s="1"/>
  <c r="N25" i="1"/>
  <c r="G25" i="1"/>
  <c r="F26" i="1"/>
  <c r="N26" i="1" l="1"/>
  <c r="G26" i="1"/>
  <c r="F27" i="1"/>
  <c r="M26" i="1"/>
  <c r="M27" i="1" s="1"/>
  <c r="I27" i="1"/>
  <c r="J26" i="1"/>
  <c r="I28" i="1" l="1"/>
  <c r="J27" i="1"/>
  <c r="L27" i="1" s="1"/>
  <c r="N27" i="1"/>
  <c r="G27" i="1"/>
  <c r="F28" i="1"/>
  <c r="N28" i="1" l="1"/>
  <c r="F29" i="1"/>
  <c r="G28" i="1"/>
  <c r="M28" i="1"/>
  <c r="I29" i="1"/>
  <c r="J28" i="1"/>
  <c r="L28" i="1" s="1"/>
  <c r="I30" i="1" l="1"/>
  <c r="J29" i="1"/>
  <c r="N29" i="1"/>
  <c r="G29" i="1"/>
  <c r="F30" i="1"/>
  <c r="N30" i="1" l="1"/>
  <c r="G30" i="1"/>
  <c r="F31" i="1"/>
  <c r="I31" i="1"/>
  <c r="J30" i="1"/>
  <c r="L30" i="1" s="1"/>
  <c r="I32" i="1" l="1"/>
  <c r="J31" i="1"/>
  <c r="N31" i="1"/>
  <c r="G31" i="1"/>
  <c r="F32" i="1"/>
  <c r="N32" i="1" l="1"/>
  <c r="G32" i="1"/>
  <c r="F33" i="1"/>
  <c r="M32" i="1"/>
  <c r="M33" i="1" s="1"/>
  <c r="I33" i="1"/>
  <c r="I34" i="1" l="1"/>
  <c r="J33" i="1"/>
  <c r="L33" i="1" s="1"/>
  <c r="N33" i="1"/>
  <c r="G33" i="1"/>
  <c r="F34" i="1"/>
  <c r="N34" i="1" l="1"/>
  <c r="G34" i="1"/>
  <c r="F35" i="1"/>
  <c r="M34" i="1"/>
  <c r="M35" i="1" s="1"/>
  <c r="I35" i="1"/>
  <c r="J34" i="1"/>
  <c r="I36" i="1" l="1"/>
  <c r="J35" i="1"/>
  <c r="N35" i="1"/>
  <c r="G35" i="1"/>
  <c r="F36" i="1"/>
  <c r="N36" i="1" l="1"/>
  <c r="G36" i="1"/>
  <c r="F37" i="1"/>
  <c r="M36" i="1"/>
  <c r="M37" i="1" s="1"/>
  <c r="I37" i="1"/>
  <c r="J36" i="1"/>
  <c r="L36" i="1" s="1"/>
  <c r="I38" i="1" l="1"/>
  <c r="J37" i="1"/>
  <c r="L37" i="1" s="1"/>
  <c r="N37" i="1"/>
  <c r="G37" i="1"/>
  <c r="F38" i="1"/>
  <c r="N38" i="1" l="1"/>
  <c r="G38" i="1"/>
  <c r="F39" i="1"/>
  <c r="M38" i="1"/>
  <c r="M39" i="1" s="1"/>
  <c r="I39" i="1"/>
  <c r="J38" i="1"/>
  <c r="L38" i="1" s="1"/>
  <c r="I40" i="1" l="1"/>
  <c r="J39" i="1"/>
  <c r="N39" i="1"/>
  <c r="G39" i="1"/>
  <c r="F40" i="1"/>
  <c r="N40" i="1" l="1"/>
  <c r="G40" i="1"/>
  <c r="F41" i="1"/>
  <c r="M40" i="1"/>
  <c r="M41" i="1" s="1"/>
  <c r="I41" i="1"/>
  <c r="J40" i="1"/>
  <c r="L40" i="1" s="1"/>
  <c r="I42" i="1" l="1"/>
  <c r="J41" i="1"/>
  <c r="N41" i="1"/>
  <c r="G41" i="1"/>
  <c r="F42" i="1"/>
  <c r="N42" i="1" l="1"/>
  <c r="G42" i="1"/>
  <c r="F43" i="1"/>
  <c r="M42" i="1"/>
  <c r="M43" i="1" s="1"/>
  <c r="I43" i="1"/>
  <c r="J42" i="1"/>
  <c r="I44" i="1" l="1"/>
  <c r="J43" i="1"/>
  <c r="L43" i="1" s="1"/>
  <c r="N43" i="1"/>
  <c r="G43" i="1"/>
  <c r="F44" i="1"/>
  <c r="N44" i="1" l="1"/>
  <c r="G44" i="1"/>
  <c r="F45" i="1"/>
  <c r="M44" i="1"/>
  <c r="M45" i="1" s="1"/>
  <c r="I45" i="1"/>
  <c r="J44" i="1"/>
  <c r="I46" i="1" l="1"/>
  <c r="J45" i="1"/>
  <c r="N45" i="1"/>
  <c r="G45" i="1"/>
  <c r="F46" i="1"/>
  <c r="N46" i="1" l="1"/>
  <c r="G46" i="1"/>
  <c r="F47" i="1"/>
  <c r="M46" i="1"/>
  <c r="M47" i="1" s="1"/>
  <c r="I47" i="1"/>
  <c r="J46" i="1"/>
  <c r="L46" i="1" s="1"/>
  <c r="I48" i="1" l="1"/>
  <c r="J47" i="1"/>
  <c r="L47" i="1" s="1"/>
  <c r="N47" i="1"/>
  <c r="G47" i="1"/>
  <c r="F48" i="1"/>
  <c r="N48" i="1" l="1"/>
  <c r="G48" i="1"/>
  <c r="F49" i="1"/>
  <c r="M48" i="1"/>
  <c r="M49" i="1" s="1"/>
  <c r="I49" i="1"/>
  <c r="J48" i="1"/>
  <c r="L48" i="1" s="1"/>
  <c r="I50" i="1" l="1"/>
  <c r="J49" i="1"/>
  <c r="N49" i="1"/>
  <c r="G49" i="1"/>
  <c r="F50" i="1"/>
  <c r="N50" i="1" l="1"/>
  <c r="G50" i="1"/>
  <c r="F51" i="1"/>
  <c r="M50" i="1"/>
  <c r="M51" i="1" s="1"/>
  <c r="I51" i="1"/>
  <c r="J50" i="1"/>
  <c r="I52" i="1" l="1"/>
  <c r="J51" i="1"/>
  <c r="N51" i="1"/>
  <c r="G51" i="1"/>
  <c r="F52" i="1"/>
  <c r="N52" i="1" l="1"/>
  <c r="G52" i="1"/>
  <c r="F53" i="1"/>
  <c r="M52" i="1"/>
  <c r="M53" i="1" s="1"/>
  <c r="I53" i="1"/>
  <c r="J52" i="1"/>
  <c r="L52" i="1" s="1"/>
  <c r="I54" i="1" l="1"/>
  <c r="J53" i="1"/>
  <c r="L53" i="1" s="1"/>
  <c r="N53" i="1"/>
  <c r="G53" i="1"/>
  <c r="F54" i="1"/>
  <c r="N54" i="1" l="1"/>
  <c r="G54" i="1"/>
  <c r="F55" i="1"/>
  <c r="M54" i="1"/>
  <c r="I55" i="1"/>
  <c r="J55" i="1" s="1"/>
  <c r="L55" i="1" s="1"/>
  <c r="J54" i="1"/>
  <c r="N55" i="1" l="1"/>
  <c r="G55" i="1"/>
  <c r="M55" i="1"/>
</calcChain>
</file>

<file path=xl/sharedStrings.xml><?xml version="1.0" encoding="utf-8"?>
<sst xmlns="http://schemas.openxmlformats.org/spreadsheetml/2006/main" count="179" uniqueCount="75">
  <si>
    <t>ATA Cascaded Tsys and Dynamic Range</t>
  </si>
  <si>
    <t>Receiver Bandwidth</t>
  </si>
  <si>
    <t>Hz</t>
  </si>
  <si>
    <t>Component</t>
  </si>
  <si>
    <t>Gain dB</t>
  </si>
  <si>
    <t>Gain Linear</t>
  </si>
  <si>
    <t xml:space="preserve">Physical </t>
  </si>
  <si>
    <t>Gain</t>
  </si>
  <si>
    <t>Running Gain</t>
  </si>
  <si>
    <t>Running</t>
  </si>
  <si>
    <t>Added noise power</t>
  </si>
  <si>
    <t>Cum. noise power</t>
  </si>
  <si>
    <t>Power at this</t>
  </si>
  <si>
    <t>Dynamic</t>
  </si>
  <si>
    <t>Y-factor</t>
  </si>
  <si>
    <t>Tsys</t>
  </si>
  <si>
    <t>Notes</t>
  </si>
  <si>
    <t>temp (K)</t>
  </si>
  <si>
    <t xml:space="preserve"> Gain (dB)</t>
  </si>
  <si>
    <t>stage (dBm)</t>
  </si>
  <si>
    <t>(P1dB)</t>
  </si>
  <si>
    <t>Range (dB)</t>
  </si>
  <si>
    <t>(K)</t>
  </si>
  <si>
    <t>CMB</t>
  </si>
  <si>
    <t>-</t>
  </si>
  <si>
    <t>Atmosphere</t>
  </si>
  <si>
    <t>Dish</t>
  </si>
  <si>
    <t>Mirror</t>
  </si>
  <si>
    <t>Radome</t>
  </si>
  <si>
    <t>Feed</t>
  </si>
  <si>
    <t>Link-Capacitor</t>
  </si>
  <si>
    <t>Cable1</t>
  </si>
  <si>
    <t>LNA</t>
  </si>
  <si>
    <t>LNF Low Noise Amplifier</t>
  </si>
  <si>
    <t>SS cable</t>
  </si>
  <si>
    <t>Feedthu SMA</t>
  </si>
  <si>
    <t>Output of the cryostat.</t>
  </si>
  <si>
    <t>Bandwith red. 12/15 GHz</t>
  </si>
  <si>
    <t>PMA2-150-LN+</t>
  </si>
  <si>
    <t>Amplifier</t>
  </si>
  <si>
    <t>AEQ 5471</t>
  </si>
  <si>
    <t>Slope Compensator</t>
  </si>
  <si>
    <t>HMC424</t>
  </si>
  <si>
    <t>Variable attenuator 0-31.5dB</t>
  </si>
  <si>
    <t>PAM output cable to OTX</t>
  </si>
  <si>
    <t xml:space="preserve">Measured by detector diode </t>
  </si>
  <si>
    <t>NX8560LJ-CC189</t>
  </si>
  <si>
    <t>Fiber Transmitter</t>
  </si>
  <si>
    <t>Fiber cable</t>
  </si>
  <si>
    <t>Fiber Link</t>
  </si>
  <si>
    <t>DSC-40S</t>
  </si>
  <si>
    <t>Fiber Detector</t>
  </si>
  <si>
    <t>NDA-412</t>
  </si>
  <si>
    <t>4-way Wilkinson Divider</t>
  </si>
  <si>
    <t>Power Divider</t>
  </si>
  <si>
    <t>Stepped Impedance Filter</t>
  </si>
  <si>
    <t>LPF</t>
  </si>
  <si>
    <t>Fixed Attenuator</t>
  </si>
  <si>
    <t>HMC260</t>
  </si>
  <si>
    <t>Mixer UP</t>
  </si>
  <si>
    <t xml:space="preserve">BPF 700MHz </t>
  </si>
  <si>
    <t>Filter</t>
  </si>
  <si>
    <t>Bandwith red. 0.7/12 GHz</t>
  </si>
  <si>
    <t>HMC516</t>
  </si>
  <si>
    <t>HMC412</t>
  </si>
  <si>
    <t>Mixer DOWN</t>
  </si>
  <si>
    <t>SGA-2286</t>
  </si>
  <si>
    <t>RFCB output cable</t>
  </si>
  <si>
    <t>LMR-240 25ft</t>
  </si>
  <si>
    <t xml:space="preserve">AA06-xxH </t>
  </si>
  <si>
    <t>ZX60-43-S+</t>
  </si>
  <si>
    <t>ZX76-31R5A-SPS+</t>
  </si>
  <si>
    <t>AFX-CA-141-xx</t>
  </si>
  <si>
    <t>EVA8AQ160 ADC</t>
  </si>
  <si>
    <t>SNAP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</si>
</sst>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E+000"/>
    <numFmt numFmtId="165" formatCode="0.000"/>
    <numFmt numFmtId="166" formatCode="0.0"/>
  </numFmts>
  <fonts count="2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</font>
    <font>
      <b/>
      <sz val="12"/>
      <color theme="1"/>
      <name val="Arial"/>
      <family val="2"/>
    </font>
    <font>
      <sz val="12"/>
      <color theme="9" tint="-0.249977111117893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53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</font>
    <font>
      <sz val="12"/>
      <color rgb="FF7030A0"/>
      <name val="Arial"/>
      <family val="2"/>
    </font>
    <font>
      <b/>
      <sz val="12"/>
      <color theme="6"/>
      <name val="Arial"/>
      <family val="2"/>
    </font>
    <font>
      <sz val="12"/>
      <color rgb="FF7030A0"/>
      <name val="Arial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70AD47"/>
      <name val="Arial"/>
      <family val="2"/>
    </font>
    <font>
      <b/>
      <sz val="12"/>
      <color rgb="FF7030A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6" fillId="0" borderId="0" xfId="0" quotePrefix="1" applyNumberFormat="1" applyFont="1" applyBorder="1" applyAlignment="1">
      <alignment horizontal="center" vertical="center"/>
    </xf>
    <xf numFmtId="2" fontId="5" fillId="0" borderId="4" xfId="0" quotePrefix="1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2" fontId="6" fillId="0" borderId="0" xfId="0" quotePrefix="1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65" fontId="10" fillId="0" borderId="4" xfId="0" applyNumberFormat="1" applyFont="1" applyFill="1" applyBorder="1" applyAlignment="1">
      <alignment horizontal="center" vertical="center"/>
    </xf>
    <xf numFmtId="166" fontId="9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6" fillId="0" borderId="16" xfId="0" quotePrefix="1" applyNumberFormat="1" applyFont="1" applyBorder="1" applyAlignment="1">
      <alignment horizontal="center" vertical="center"/>
    </xf>
    <xf numFmtId="2" fontId="5" fillId="0" borderId="15" xfId="0" quotePrefix="1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165" fontId="13" fillId="0" borderId="4" xfId="0" applyNumberFormat="1" applyFont="1" applyBorder="1" applyAlignment="1">
      <alignment horizontal="center" vertical="center"/>
    </xf>
    <xf numFmtId="166" fontId="13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13" fillId="0" borderId="4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65" fontId="15" fillId="0" borderId="4" xfId="0" applyNumberFormat="1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center" vertical="center"/>
    </xf>
    <xf numFmtId="166" fontId="16" fillId="0" borderId="4" xfId="0" applyNumberFormat="1" applyFont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9" fillId="0" borderId="4" xfId="0" applyNumberFormat="1" applyFont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66" fontId="3" fillId="2" borderId="9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65" fontId="3" fillId="2" borderId="10" xfId="0" applyNumberFormat="1" applyFont="1" applyFill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6" fillId="2" borderId="11" xfId="0" quotePrefix="1" applyNumberFormat="1" applyFont="1" applyFill="1" applyBorder="1" applyAlignment="1">
      <alignment horizontal="center" vertical="center"/>
    </xf>
    <xf numFmtId="2" fontId="5" fillId="2" borderId="13" xfId="0" quotePrefix="1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165" fontId="8" fillId="2" borderId="12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165" fontId="3" fillId="3" borderId="9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6" fillId="3" borderId="11" xfId="0" quotePrefix="1" applyNumberFormat="1" applyFont="1" applyFill="1" applyBorder="1" applyAlignment="1">
      <alignment horizontal="center" vertical="center"/>
    </xf>
    <xf numFmtId="2" fontId="5" fillId="3" borderId="9" xfId="0" quotePrefix="1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/>
    </xf>
    <xf numFmtId="2" fontId="6" fillId="0" borderId="17" xfId="0" quotePrefix="1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165" fontId="3" fillId="0" borderId="15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165" fontId="9" fillId="0" borderId="4" xfId="0" applyNumberFormat="1" applyFont="1" applyFill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13" fillId="0" borderId="4" xfId="0" applyNumberFormat="1" applyFont="1" applyBorder="1" applyAlignment="1">
      <alignment horizontal="center" vertical="center" wrapText="1"/>
    </xf>
    <xf numFmtId="165" fontId="16" fillId="0" borderId="4" xfId="0" applyNumberFormat="1" applyFont="1" applyBorder="1" applyAlignment="1">
      <alignment horizontal="center" vertical="center" wrapText="1"/>
    </xf>
    <xf numFmtId="165" fontId="3" fillId="2" borderId="9" xfId="0" applyNumberFormat="1" applyFont="1" applyFill="1" applyBorder="1" applyAlignment="1">
      <alignment horizontal="center" vertical="center" wrapText="1"/>
    </xf>
    <xf numFmtId="165" fontId="3" fillId="3" borderId="6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6633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89"/>
  <sheetViews>
    <sheetView tabSelected="1" topLeftCell="A3" zoomScale="125" zoomScaleNormal="125" workbookViewId="0">
      <pane ySplit="1" topLeftCell="A4" activePane="bottomLeft" state="frozen"/>
      <selection pane="bottomLeft" activeCell="Q29" sqref="Q29"/>
    </sheetView>
  </sheetViews>
  <sheetFormatPr defaultColWidth="11.42578125" defaultRowHeight="12.95"/>
  <cols>
    <col min="1" max="1" width="28.85546875" style="2" customWidth="1"/>
    <col min="2" max="2" width="13.85546875" style="2" customWidth="1"/>
    <col min="3" max="3" width="14.85546875" style="119" customWidth="1"/>
    <col min="4" max="4" width="14.5703125" style="2" customWidth="1"/>
    <col min="5" max="5" width="14.140625" style="2" customWidth="1"/>
    <col min="6" max="6" width="19.42578125" style="2" customWidth="1"/>
    <col min="7" max="7" width="15.7109375" style="2" customWidth="1"/>
    <col min="8" max="8" width="20.85546875" style="2" customWidth="1"/>
    <col min="9" max="9" width="21.85546875" style="2" customWidth="1"/>
    <col min="10" max="10" width="14.5703125" style="2" customWidth="1"/>
    <col min="11" max="11" width="10.28515625" style="2" customWidth="1"/>
    <col min="12" max="12" width="13.85546875" style="2" customWidth="1"/>
    <col min="13" max="13" width="8" style="2" hidden="1" customWidth="1"/>
    <col min="14" max="14" width="11" style="2" customWidth="1"/>
    <col min="15" max="15" width="25" style="2" customWidth="1"/>
    <col min="16" max="16" width="3.28515625" style="2" customWidth="1"/>
    <col min="17" max="17" width="20.85546875" style="2" customWidth="1"/>
    <col min="18" max="16384" width="11.42578125" style="2"/>
  </cols>
  <sheetData>
    <row r="1" spans="1:19" ht="15.75">
      <c r="A1" s="131" t="s">
        <v>0</v>
      </c>
      <c r="B1" s="131"/>
      <c r="C1" s="131"/>
      <c r="D1" s="131"/>
      <c r="E1" s="1"/>
      <c r="H1" s="3"/>
      <c r="N1" s="4"/>
    </row>
    <row r="2" spans="1:19" ht="15.75">
      <c r="A2" s="131"/>
      <c r="B2" s="131"/>
      <c r="C2" s="131"/>
      <c r="D2" s="131"/>
      <c r="E2" s="1"/>
      <c r="F2" s="1" t="s">
        <v>1</v>
      </c>
      <c r="G2" s="3">
        <v>15000000000</v>
      </c>
      <c r="H2" s="4"/>
      <c r="I2" s="1"/>
      <c r="J2" s="1" t="s">
        <v>2</v>
      </c>
    </row>
    <row r="3" spans="1:19" ht="15.75">
      <c r="A3" s="5" t="s">
        <v>3</v>
      </c>
      <c r="B3" s="5" t="s">
        <v>4</v>
      </c>
      <c r="C3" s="118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6" t="s">
        <v>10</v>
      </c>
      <c r="I3" s="7" t="s">
        <v>11</v>
      </c>
      <c r="J3" s="8" t="s">
        <v>12</v>
      </c>
      <c r="K3" s="9"/>
      <c r="L3" s="8" t="s">
        <v>13</v>
      </c>
      <c r="M3" s="10" t="s">
        <v>14</v>
      </c>
      <c r="N3" s="10" t="s">
        <v>15</v>
      </c>
      <c r="O3" s="6" t="s">
        <v>16</v>
      </c>
    </row>
    <row r="4" spans="1:19" ht="15.75">
      <c r="A4" s="11"/>
    </row>
    <row r="5" spans="1:19" ht="15.75">
      <c r="A5" s="5" t="s">
        <v>3</v>
      </c>
      <c r="B5" s="5" t="s">
        <v>4</v>
      </c>
      <c r="C5" s="118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6" t="s">
        <v>10</v>
      </c>
      <c r="I5" s="7" t="s">
        <v>11</v>
      </c>
      <c r="J5" s="8" t="s">
        <v>12</v>
      </c>
      <c r="K5" s="9"/>
      <c r="L5" s="8" t="s">
        <v>13</v>
      </c>
      <c r="M5" s="10" t="s">
        <v>14</v>
      </c>
      <c r="N5" s="10" t="s">
        <v>15</v>
      </c>
      <c r="O5" s="6" t="s">
        <v>16</v>
      </c>
    </row>
    <row r="6" spans="1:19" ht="15.75">
      <c r="A6" s="12"/>
      <c r="B6" s="12"/>
      <c r="C6" s="120"/>
      <c r="D6" s="12" t="s">
        <v>17</v>
      </c>
      <c r="E6" s="12" t="s">
        <v>17</v>
      </c>
      <c r="F6" s="12"/>
      <c r="G6" s="12" t="s">
        <v>18</v>
      </c>
      <c r="H6" s="13"/>
      <c r="I6" s="12"/>
      <c r="J6" s="14" t="s">
        <v>19</v>
      </c>
      <c r="K6" s="15" t="s">
        <v>20</v>
      </c>
      <c r="L6" s="14" t="s">
        <v>21</v>
      </c>
      <c r="M6" s="16"/>
      <c r="N6" s="16" t="s">
        <v>22</v>
      </c>
      <c r="O6" s="13"/>
    </row>
    <row r="7" spans="1:19" ht="15.75">
      <c r="A7" s="17" t="s">
        <v>23</v>
      </c>
      <c r="B7" s="18">
        <v>0</v>
      </c>
      <c r="C7" s="121">
        <f t="shared" ref="C7:C54" si="0">10^(B7/10)</f>
        <v>1</v>
      </c>
      <c r="D7" s="20">
        <v>2.7</v>
      </c>
      <c r="E7" s="21">
        <v>0</v>
      </c>
      <c r="F7" s="17">
        <v>1</v>
      </c>
      <c r="G7" s="22">
        <f t="shared" ref="G7:G55" si="1">10*LOG10(F7)</f>
        <v>0</v>
      </c>
      <c r="H7" s="23">
        <f>D7</f>
        <v>2.7</v>
      </c>
      <c r="I7" s="22">
        <f>H7</f>
        <v>2.7</v>
      </c>
      <c r="J7" s="24">
        <f t="shared" ref="J7:J55" si="2">10*LOG10(I7*1.38E-20*$G$2)</f>
        <v>-92.526658903840953</v>
      </c>
      <c r="K7" s="25" t="s">
        <v>24</v>
      </c>
      <c r="L7" s="26" t="s">
        <v>24</v>
      </c>
      <c r="M7" s="27">
        <f>H7/F7</f>
        <v>2.7</v>
      </c>
      <c r="N7" s="19">
        <f>H7/F7</f>
        <v>2.7</v>
      </c>
      <c r="O7" s="23"/>
      <c r="P7" s="28"/>
    </row>
    <row r="8" spans="1:19" ht="15.75">
      <c r="A8" s="17" t="s">
        <v>25</v>
      </c>
      <c r="B8" s="18">
        <v>-0.06</v>
      </c>
      <c r="C8" s="121">
        <f t="shared" si="0"/>
        <v>0.98627948563121037</v>
      </c>
      <c r="D8" s="20">
        <v>220</v>
      </c>
      <c r="E8" s="21">
        <v>0</v>
      </c>
      <c r="F8" s="19">
        <f t="shared" ref="F8:F55" si="3">C8*F7</f>
        <v>0.98627948563121037</v>
      </c>
      <c r="G8" s="19">
        <f t="shared" si="1"/>
        <v>-6.0000000000000435E-2</v>
      </c>
      <c r="H8" s="29">
        <f t="shared" ref="H8:H55" si="4">D8*(1-C8)+E8*C8</f>
        <v>3.0185131611337179</v>
      </c>
      <c r="I8" s="19">
        <f t="shared" ref="I8:I55" si="5">I7*C8+H8</f>
        <v>5.6814677723379861</v>
      </c>
      <c r="J8" s="24">
        <f t="shared" si="2"/>
        <v>-89.295691070222176</v>
      </c>
      <c r="K8" s="25" t="s">
        <v>24</v>
      </c>
      <c r="L8" s="26" t="s">
        <v>24</v>
      </c>
      <c r="M8" s="27">
        <f t="shared" ref="M8:M19" si="6">H8/F8+M7</f>
        <v>5.7605048620694932</v>
      </c>
      <c r="N8" s="19">
        <f t="shared" ref="N8:N16" si="7">H8/F8+N7</f>
        <v>5.7605048620694932</v>
      </c>
      <c r="O8" s="29"/>
      <c r="P8" s="30"/>
    </row>
    <row r="9" spans="1:19" s="40" customFormat="1" ht="15.75">
      <c r="A9" s="31" t="s">
        <v>26</v>
      </c>
      <c r="B9" s="32">
        <v>-0.02</v>
      </c>
      <c r="C9" s="122">
        <f t="shared" si="0"/>
        <v>0.99540541735152688</v>
      </c>
      <c r="D9" s="34">
        <v>290</v>
      </c>
      <c r="E9" s="35">
        <v>0</v>
      </c>
      <c r="F9" s="19">
        <f t="shared" si="3"/>
        <v>0.98174794301998425</v>
      </c>
      <c r="G9" s="19">
        <f t="shared" si="1"/>
        <v>-8.0000000000000654E-2</v>
      </c>
      <c r="H9" s="36">
        <f t="shared" si="4"/>
        <v>1.3324289680572055</v>
      </c>
      <c r="I9" s="33">
        <f>I8*C9+H9</f>
        <v>6.9877927671505482</v>
      </c>
      <c r="J9" s="24">
        <f t="shared" si="2"/>
        <v>-88.396896376565607</v>
      </c>
      <c r="K9" s="37" t="s">
        <v>24</v>
      </c>
      <c r="L9" s="26" t="s">
        <v>24</v>
      </c>
      <c r="M9" s="38">
        <f>H9/F9+M8</f>
        <v>7.1177055341263973</v>
      </c>
      <c r="N9" s="33">
        <f>H9/F9+N8</f>
        <v>7.1177055341263973</v>
      </c>
      <c r="O9" s="36"/>
      <c r="P9" s="39"/>
    </row>
    <row r="10" spans="1:19" ht="15.75">
      <c r="A10" s="17" t="s">
        <v>27</v>
      </c>
      <c r="B10" s="18">
        <v>-0.02</v>
      </c>
      <c r="C10" s="121">
        <f t="shared" si="0"/>
        <v>0.99540541735152688</v>
      </c>
      <c r="D10" s="20">
        <v>290</v>
      </c>
      <c r="E10" s="21">
        <v>0</v>
      </c>
      <c r="F10" s="19">
        <f t="shared" si="3"/>
        <v>0.97723722095581045</v>
      </c>
      <c r="G10" s="19">
        <f t="shared" si="1"/>
        <v>-0.10000000000000105</v>
      </c>
      <c r="H10" s="29">
        <f t="shared" si="4"/>
        <v>1.3324289680572055</v>
      </c>
      <c r="I10" s="19">
        <f t="shared" si="5"/>
        <v>8.2881157438086781</v>
      </c>
      <c r="J10" s="24">
        <f t="shared" si="2"/>
        <v>-87.655738471628666</v>
      </c>
      <c r="K10" s="25" t="s">
        <v>24</v>
      </c>
      <c r="L10" s="26" t="s">
        <v>24</v>
      </c>
      <c r="M10" s="27">
        <f t="shared" si="6"/>
        <v>8.4811707598512136</v>
      </c>
      <c r="N10" s="19">
        <f t="shared" si="7"/>
        <v>8.4811707598512136</v>
      </c>
      <c r="O10" s="29"/>
      <c r="P10" s="30"/>
    </row>
    <row r="11" spans="1:19" ht="15.75">
      <c r="A11" s="17" t="s">
        <v>28</v>
      </c>
      <c r="B11" s="18">
        <v>0</v>
      </c>
      <c r="C11" s="121">
        <f t="shared" si="0"/>
        <v>1</v>
      </c>
      <c r="D11" s="20">
        <v>290</v>
      </c>
      <c r="E11" s="21">
        <v>0</v>
      </c>
      <c r="F11" s="19">
        <f t="shared" si="3"/>
        <v>0.97723722095581045</v>
      </c>
      <c r="G11" s="19">
        <f t="shared" si="1"/>
        <v>-0.10000000000000105</v>
      </c>
      <c r="H11" s="29">
        <f t="shared" si="4"/>
        <v>0</v>
      </c>
      <c r="I11" s="19">
        <f t="shared" si="5"/>
        <v>8.2881157438086781</v>
      </c>
      <c r="J11" s="24">
        <f t="shared" si="2"/>
        <v>-87.655738471628666</v>
      </c>
      <c r="K11" s="25" t="s">
        <v>24</v>
      </c>
      <c r="L11" s="26" t="s">
        <v>24</v>
      </c>
      <c r="M11" s="27">
        <f t="shared" si="6"/>
        <v>8.4811707598512136</v>
      </c>
      <c r="N11" s="19">
        <f t="shared" si="7"/>
        <v>8.4811707598512136</v>
      </c>
      <c r="O11" s="29"/>
      <c r="P11" s="30"/>
    </row>
    <row r="12" spans="1:19" ht="15.75">
      <c r="A12" s="17" t="s">
        <v>29</v>
      </c>
      <c r="B12" s="18">
        <v>-0.04</v>
      </c>
      <c r="C12" s="121">
        <f t="shared" si="0"/>
        <v>0.99083194489276749</v>
      </c>
      <c r="D12" s="20">
        <v>80</v>
      </c>
      <c r="E12" s="21">
        <v>0</v>
      </c>
      <c r="F12" s="19">
        <f t="shared" si="3"/>
        <v>0.96827785626124885</v>
      </c>
      <c r="G12" s="19">
        <f t="shared" si="1"/>
        <v>-0.14000000000000129</v>
      </c>
      <c r="H12" s="29">
        <f t="shared" si="4"/>
        <v>0.73344440857860072</v>
      </c>
      <c r="I12" s="19">
        <f>I11*C12+H12</f>
        <v>8.9455742505129194</v>
      </c>
      <c r="J12" s="24">
        <f t="shared" si="2"/>
        <v>-87.324214297264376</v>
      </c>
      <c r="K12" s="25" t="s">
        <v>24</v>
      </c>
      <c r="L12" s="26" t="s">
        <v>24</v>
      </c>
      <c r="M12" s="27">
        <f>H12/F12+M11</f>
        <v>9.2386438383026857</v>
      </c>
      <c r="N12" s="19">
        <f>H12/F12+N11</f>
        <v>9.2386438383026857</v>
      </c>
      <c r="O12" s="29"/>
      <c r="P12" s="30"/>
    </row>
    <row r="13" spans="1:19" ht="15.75">
      <c r="A13" s="17" t="s">
        <v>30</v>
      </c>
      <c r="B13" s="18">
        <v>-0.3</v>
      </c>
      <c r="C13" s="121">
        <f t="shared" si="0"/>
        <v>0.93325430079699101</v>
      </c>
      <c r="D13" s="20">
        <v>80</v>
      </c>
      <c r="E13" s="21">
        <v>0</v>
      </c>
      <c r="F13" s="19">
        <f t="shared" si="3"/>
        <v>0.9036494737223012</v>
      </c>
      <c r="G13" s="19">
        <f t="shared" si="1"/>
        <v>-0.44000000000000128</v>
      </c>
      <c r="H13" s="29">
        <f t="shared" si="4"/>
        <v>5.3396559362407192</v>
      </c>
      <c r="I13" s="19">
        <f t="shared" si="5"/>
        <v>13.688151578630722</v>
      </c>
      <c r="J13" s="24">
        <f t="shared" si="2"/>
        <v>-85.476848487319543</v>
      </c>
      <c r="K13" s="25" t="s">
        <v>24</v>
      </c>
      <c r="L13" s="26" t="s">
        <v>24</v>
      </c>
      <c r="M13" s="27">
        <f t="shared" si="6"/>
        <v>15.1476340956042</v>
      </c>
      <c r="N13" s="19">
        <f t="shared" si="7"/>
        <v>15.1476340956042</v>
      </c>
      <c r="O13" s="29"/>
      <c r="P13" s="30"/>
    </row>
    <row r="14" spans="1:19" ht="15.75">
      <c r="A14" s="17" t="s">
        <v>31</v>
      </c>
      <c r="B14" s="18">
        <v>-0.1</v>
      </c>
      <c r="C14" s="121">
        <f t="shared" si="0"/>
        <v>0.97723722095581067</v>
      </c>
      <c r="D14" s="20">
        <v>80</v>
      </c>
      <c r="E14" s="21">
        <v>0</v>
      </c>
      <c r="F14" s="19">
        <f t="shared" si="3"/>
        <v>0.88307990041856244</v>
      </c>
      <c r="G14" s="19">
        <f t="shared" si="1"/>
        <v>-0.54000000000000159</v>
      </c>
      <c r="H14" s="29">
        <f t="shared" si="4"/>
        <v>1.8210223235351464</v>
      </c>
      <c r="I14" s="19">
        <f t="shared" si="5"/>
        <v>15.197593532258125</v>
      </c>
      <c r="J14" s="24">
        <f t="shared" si="2"/>
        <v>-85.022548296510337</v>
      </c>
      <c r="K14" s="25" t="s">
        <v>24</v>
      </c>
      <c r="L14" s="26" t="s">
        <v>24</v>
      </c>
      <c r="M14" s="27">
        <f t="shared" si="6"/>
        <v>17.209760436235459</v>
      </c>
      <c r="N14" s="19">
        <f t="shared" si="7"/>
        <v>17.209760436235459</v>
      </c>
      <c r="O14" s="29"/>
      <c r="P14" s="30"/>
    </row>
    <row r="15" spans="1:19" ht="15.75">
      <c r="A15" s="41" t="s">
        <v>32</v>
      </c>
      <c r="B15" s="18">
        <v>38</v>
      </c>
      <c r="C15" s="121">
        <f t="shared" si="0"/>
        <v>6309.5734448019384</v>
      </c>
      <c r="D15" s="20">
        <v>0</v>
      </c>
      <c r="E15" s="42">
        <v>20</v>
      </c>
      <c r="F15" s="19">
        <f t="shared" si="3"/>
        <v>5571.8574893193017</v>
      </c>
      <c r="G15" s="19">
        <f t="shared" si="1"/>
        <v>37.460000000000008</v>
      </c>
      <c r="H15" s="29">
        <f t="shared" si="4"/>
        <v>126191.46889603877</v>
      </c>
      <c r="I15" s="19">
        <f>I14*C15+H15</f>
        <v>222081.80147206833</v>
      </c>
      <c r="J15" s="24">
        <f t="shared" si="2"/>
        <v>-43.375166828657399</v>
      </c>
      <c r="K15" s="43">
        <v>-10</v>
      </c>
      <c r="L15" s="24">
        <f t="shared" ref="L15:L55" si="8">ABS(J15-K15)</f>
        <v>33.375166828657399</v>
      </c>
      <c r="M15" s="27">
        <f>H15/F15+M14</f>
        <v>39.85776770094661</v>
      </c>
      <c r="N15" s="19">
        <f>H15/F15+N14</f>
        <v>39.85776770094661</v>
      </c>
      <c r="O15" s="44" t="s">
        <v>33</v>
      </c>
      <c r="P15" s="30"/>
      <c r="S15" s="28"/>
    </row>
    <row r="16" spans="1:19" ht="15.75">
      <c r="A16" s="17" t="s">
        <v>34</v>
      </c>
      <c r="B16" s="18">
        <v>-1.5</v>
      </c>
      <c r="C16" s="121">
        <f t="shared" si="0"/>
        <v>0.70794578438413791</v>
      </c>
      <c r="D16" s="20">
        <v>80</v>
      </c>
      <c r="E16" s="21">
        <v>0</v>
      </c>
      <c r="F16" s="19">
        <f t="shared" si="3"/>
        <v>3944.5730207527863</v>
      </c>
      <c r="G16" s="19">
        <f t="shared" si="1"/>
        <v>35.96</v>
      </c>
      <c r="H16" s="29">
        <f t="shared" si="4"/>
        <v>23.364337249268967</v>
      </c>
      <c r="I16" s="19">
        <f t="shared" si="5"/>
        <v>157245.23947783507</v>
      </c>
      <c r="J16" s="24">
        <f t="shared" si="2"/>
        <v>-44.874521482782569</v>
      </c>
      <c r="K16" s="25" t="s">
        <v>24</v>
      </c>
      <c r="L16" s="26" t="s">
        <v>24</v>
      </c>
      <c r="M16" s="27">
        <f t="shared" si="6"/>
        <v>39.863690860975936</v>
      </c>
      <c r="N16" s="19">
        <f t="shared" si="7"/>
        <v>39.863690860975936</v>
      </c>
      <c r="O16" s="29"/>
      <c r="P16" s="30"/>
    </row>
    <row r="17" spans="1:17" ht="15.75">
      <c r="A17" s="45" t="s">
        <v>35</v>
      </c>
      <c r="B17" s="46">
        <v>-0.1</v>
      </c>
      <c r="C17" s="123">
        <f t="shared" si="0"/>
        <v>0.97723722095581067</v>
      </c>
      <c r="D17" s="47">
        <v>290</v>
      </c>
      <c r="E17" s="48">
        <v>0</v>
      </c>
      <c r="F17" s="19">
        <f t="shared" si="3"/>
        <v>3854.78357665772</v>
      </c>
      <c r="G17" s="19">
        <f t="shared" si="1"/>
        <v>35.86</v>
      </c>
      <c r="H17" s="36">
        <f t="shared" si="4"/>
        <v>6.6012059228149056</v>
      </c>
      <c r="I17" s="33">
        <f>I16*C17+H17</f>
        <v>153672.50204177329</v>
      </c>
      <c r="J17" s="24">
        <f t="shared" si="2"/>
        <v>-44.974334921826973</v>
      </c>
      <c r="K17" s="25" t="s">
        <v>24</v>
      </c>
      <c r="L17" s="26" t="s">
        <v>24</v>
      </c>
      <c r="M17" s="49">
        <f>H17/F17+M16</f>
        <v>39.86540333219294</v>
      </c>
      <c r="N17" s="33">
        <f>H17/F17+N16</f>
        <v>39.86540333219294</v>
      </c>
      <c r="O17" s="50" t="s">
        <v>36</v>
      </c>
      <c r="P17" s="51"/>
      <c r="Q17" s="52"/>
    </row>
    <row r="18" spans="1:17" ht="15.75">
      <c r="A18" s="53" t="s">
        <v>34</v>
      </c>
      <c r="B18" s="54">
        <v>-2</v>
      </c>
      <c r="C18" s="124">
        <f t="shared" si="0"/>
        <v>0.63095734448019325</v>
      </c>
      <c r="D18" s="56">
        <v>290</v>
      </c>
      <c r="E18" s="57">
        <v>0</v>
      </c>
      <c r="F18" s="58">
        <f t="shared" si="3"/>
        <v>2432.2040090738165</v>
      </c>
      <c r="G18" s="58">
        <f t="shared" si="1"/>
        <v>33.86</v>
      </c>
      <c r="H18" s="59">
        <f t="shared" si="4"/>
        <v>107.02237010074396</v>
      </c>
      <c r="I18" s="58">
        <f t="shared" si="5"/>
        <v>97067.816178005101</v>
      </c>
      <c r="J18" s="60">
        <f t="shared" si="2"/>
        <v>-46.969543955227564</v>
      </c>
      <c r="K18" s="61" t="s">
        <v>24</v>
      </c>
      <c r="L18" s="62" t="s">
        <v>24</v>
      </c>
      <c r="M18" s="63">
        <f t="shared" si="6"/>
        <v>39.909405549811808</v>
      </c>
      <c r="N18" s="55">
        <f>H18/F18+N17</f>
        <v>39.909405549811808</v>
      </c>
      <c r="O18" s="64"/>
      <c r="P18" s="30"/>
    </row>
    <row r="19" spans="1:17" ht="15.75">
      <c r="A19" s="65" t="s">
        <v>37</v>
      </c>
      <c r="B19" s="18">
        <v>-1</v>
      </c>
      <c r="C19" s="121">
        <f t="shared" si="0"/>
        <v>0.79432823472428149</v>
      </c>
      <c r="D19" s="20">
        <v>0</v>
      </c>
      <c r="E19" s="21">
        <v>0</v>
      </c>
      <c r="F19" s="19">
        <f t="shared" si="3"/>
        <v>1931.9683170169249</v>
      </c>
      <c r="G19" s="19">
        <f t="shared" si="1"/>
        <v>32.86</v>
      </c>
      <c r="H19" s="29">
        <f t="shared" si="4"/>
        <v>0</v>
      </c>
      <c r="I19" s="19">
        <f t="shared" si="5"/>
        <v>77103.707073215846</v>
      </c>
      <c r="J19" s="24">
        <f t="shared" si="2"/>
        <v>-47.969543955227564</v>
      </c>
      <c r="K19" s="25" t="s">
        <v>24</v>
      </c>
      <c r="L19" s="26" t="s">
        <v>24</v>
      </c>
      <c r="M19" s="27">
        <f t="shared" si="6"/>
        <v>39.909405549811808</v>
      </c>
      <c r="N19" s="19">
        <f t="shared" ref="N19" si="9">H19/F19+N18</f>
        <v>39.909405549811808</v>
      </c>
      <c r="O19" s="44"/>
      <c r="P19" s="30"/>
    </row>
    <row r="20" spans="1:17" ht="15.75">
      <c r="A20" s="41" t="s">
        <v>38</v>
      </c>
      <c r="B20" s="66">
        <v>16</v>
      </c>
      <c r="C20" s="125">
        <f>10^(B20/10)</f>
        <v>39.810717055349755</v>
      </c>
      <c r="D20" s="68">
        <v>0</v>
      </c>
      <c r="E20" s="69">
        <v>630</v>
      </c>
      <c r="F20" s="67">
        <f t="shared" si="3"/>
        <v>76913.044028661054</v>
      </c>
      <c r="G20" s="67">
        <f t="shared" si="1"/>
        <v>48.86</v>
      </c>
      <c r="H20" s="70">
        <f>D20*(1-C20)+E20*C20</f>
        <v>25080.751744870347</v>
      </c>
      <c r="I20" s="71">
        <f>I19*C20+H20</f>
        <v>3094634.6179552362</v>
      </c>
      <c r="J20" s="24">
        <f t="shared" si="2"/>
        <v>-31.93420275104004</v>
      </c>
      <c r="K20" s="72">
        <v>14</v>
      </c>
      <c r="L20" s="24">
        <f t="shared" si="8"/>
        <v>45.93420275104004</v>
      </c>
      <c r="M20" s="38">
        <f t="shared" ref="M20:M55" si="10">H20/F20+M19</f>
        <v>40.235497853940664</v>
      </c>
      <c r="N20" s="33">
        <f t="shared" ref="N20:N55" si="11">H20/F20+N19</f>
        <v>40.235497853940664</v>
      </c>
      <c r="O20" s="44" t="s">
        <v>39</v>
      </c>
      <c r="P20" s="30"/>
    </row>
    <row r="21" spans="1:17" ht="15.75">
      <c r="A21" s="73" t="s">
        <v>40</v>
      </c>
      <c r="B21" s="18">
        <v>-3</v>
      </c>
      <c r="C21" s="121">
        <f>10^(B21/10)</f>
        <v>0.50118723362727224</v>
      </c>
      <c r="D21" s="20">
        <v>0</v>
      </c>
      <c r="E21" s="74">
        <v>0</v>
      </c>
      <c r="F21" s="19">
        <f t="shared" si="3"/>
        <v>38547.835766577227</v>
      </c>
      <c r="G21" s="19">
        <f t="shared" si="1"/>
        <v>45.86</v>
      </c>
      <c r="H21" s="29">
        <f>D21*(1-C21)+E21*C21</f>
        <v>0</v>
      </c>
      <c r="I21" s="33">
        <f>I20*C21+H21</f>
        <v>1550991.3632601753</v>
      </c>
      <c r="J21" s="24">
        <f t="shared" si="2"/>
        <v>-34.93420275104004</v>
      </c>
      <c r="K21" s="25" t="s">
        <v>24</v>
      </c>
      <c r="L21" s="26" t="s">
        <v>24</v>
      </c>
      <c r="M21" s="38">
        <f t="shared" si="10"/>
        <v>40.235497853940664</v>
      </c>
      <c r="N21" s="33">
        <f t="shared" si="11"/>
        <v>40.235497853940664</v>
      </c>
      <c r="O21" s="44" t="s">
        <v>41</v>
      </c>
      <c r="P21" s="30"/>
    </row>
    <row r="22" spans="1:17" ht="15.75">
      <c r="A22" s="75" t="s">
        <v>42</v>
      </c>
      <c r="B22" s="76">
        <v>-10</v>
      </c>
      <c r="C22" s="126">
        <f t="shared" si="0"/>
        <v>0.1</v>
      </c>
      <c r="D22" s="78">
        <v>0</v>
      </c>
      <c r="E22" s="79">
        <v>0</v>
      </c>
      <c r="F22" s="77">
        <f t="shared" si="3"/>
        <v>3854.7835766577227</v>
      </c>
      <c r="G22" s="77">
        <f t="shared" si="1"/>
        <v>35.860000000000007</v>
      </c>
      <c r="H22" s="80">
        <f t="shared" si="4"/>
        <v>0</v>
      </c>
      <c r="I22" s="77">
        <f>I21*C22+H22</f>
        <v>155099.13632601753</v>
      </c>
      <c r="J22" s="24">
        <f t="shared" si="2"/>
        <v>-44.93420275104004</v>
      </c>
      <c r="K22" s="81">
        <v>22</v>
      </c>
      <c r="L22" s="24">
        <f t="shared" si="8"/>
        <v>66.934202751040033</v>
      </c>
      <c r="M22" s="27">
        <f t="shared" si="10"/>
        <v>40.235497853940664</v>
      </c>
      <c r="N22" s="33">
        <f t="shared" si="11"/>
        <v>40.235497853940664</v>
      </c>
      <c r="O22" s="44" t="s">
        <v>43</v>
      </c>
      <c r="P22" s="30"/>
    </row>
    <row r="23" spans="1:17" ht="15.75">
      <c r="A23" s="82" t="s">
        <v>38</v>
      </c>
      <c r="B23" s="66">
        <v>16</v>
      </c>
      <c r="C23" s="125">
        <f>10^(B23/10)</f>
        <v>39.810717055349755</v>
      </c>
      <c r="D23" s="68">
        <v>0</v>
      </c>
      <c r="E23" s="69">
        <v>630</v>
      </c>
      <c r="F23" s="67">
        <f t="shared" si="3"/>
        <v>153461.69827992973</v>
      </c>
      <c r="G23" s="67">
        <f t="shared" si="1"/>
        <v>51.860000000000007</v>
      </c>
      <c r="H23" s="70">
        <f>D23*(1-C23)+E23*C23</f>
        <v>25080.751744870347</v>
      </c>
      <c r="I23" s="67">
        <f t="shared" si="5"/>
        <v>6199688.583549073</v>
      </c>
      <c r="J23" s="24">
        <f t="shared" si="2"/>
        <v>-28.916597795356243</v>
      </c>
      <c r="K23" s="83">
        <v>14</v>
      </c>
      <c r="L23" s="24">
        <f t="shared" si="8"/>
        <v>42.916597795356239</v>
      </c>
      <c r="M23" s="27">
        <f t="shared" si="10"/>
        <v>40.398931153754148</v>
      </c>
      <c r="N23" s="33">
        <f t="shared" si="11"/>
        <v>40.398931153754148</v>
      </c>
      <c r="O23" s="44" t="s">
        <v>39</v>
      </c>
      <c r="P23" s="30"/>
    </row>
    <row r="24" spans="1:17" ht="15.75">
      <c r="A24" s="84" t="s">
        <v>40</v>
      </c>
      <c r="B24" s="18">
        <v>-3</v>
      </c>
      <c r="C24" s="121">
        <f>10^(B24/10)</f>
        <v>0.50118723362727224</v>
      </c>
      <c r="D24" s="20">
        <v>0</v>
      </c>
      <c r="E24" s="42">
        <v>0</v>
      </c>
      <c r="F24" s="19">
        <f t="shared" si="3"/>
        <v>76913.044028661097</v>
      </c>
      <c r="G24" s="19">
        <f t="shared" si="1"/>
        <v>48.860000000000014</v>
      </c>
      <c r="H24" s="29">
        <f t="shared" si="4"/>
        <v>0</v>
      </c>
      <c r="I24" s="19">
        <f t="shared" si="5"/>
        <v>3107204.7705395417</v>
      </c>
      <c r="J24" s="24">
        <f t="shared" si="2"/>
        <v>-31.916597795356246</v>
      </c>
      <c r="K24" s="25" t="s">
        <v>24</v>
      </c>
      <c r="L24" s="26" t="s">
        <v>24</v>
      </c>
      <c r="M24" s="27">
        <f t="shared" si="10"/>
        <v>40.398931153754148</v>
      </c>
      <c r="N24" s="33">
        <f t="shared" si="11"/>
        <v>40.398931153754148</v>
      </c>
      <c r="O24" s="44" t="s">
        <v>41</v>
      </c>
      <c r="P24" s="30"/>
    </row>
    <row r="25" spans="1:17" ht="15.75">
      <c r="A25" s="41" t="s">
        <v>38</v>
      </c>
      <c r="B25" s="66">
        <v>16</v>
      </c>
      <c r="C25" s="125">
        <f t="shared" si="0"/>
        <v>39.810717055349755</v>
      </c>
      <c r="D25" s="68">
        <v>0</v>
      </c>
      <c r="E25" s="69">
        <v>630</v>
      </c>
      <c r="F25" s="67">
        <f t="shared" si="3"/>
        <v>3061963.4336906848</v>
      </c>
      <c r="G25" s="67">
        <f t="shared" si="1"/>
        <v>64.860000000000014</v>
      </c>
      <c r="H25" s="70">
        <f t="shared" si="4"/>
        <v>25080.751744870347</v>
      </c>
      <c r="I25" s="67">
        <f t="shared" si="5"/>
        <v>123725130.70472753</v>
      </c>
      <c r="J25" s="24">
        <f t="shared" si="2"/>
        <v>-15.91571733265692</v>
      </c>
      <c r="K25" s="83">
        <v>14</v>
      </c>
      <c r="L25" s="24">
        <f t="shared" si="8"/>
        <v>29.915717332656918</v>
      </c>
      <c r="M25" s="27">
        <f t="shared" si="10"/>
        <v>40.407122222095758</v>
      </c>
      <c r="N25" s="33">
        <f t="shared" si="11"/>
        <v>40.407122222095758</v>
      </c>
      <c r="O25" s="44" t="s">
        <v>39</v>
      </c>
      <c r="P25" s="30"/>
    </row>
    <row r="26" spans="1:17" ht="15.75">
      <c r="A26" s="84" t="s">
        <v>40</v>
      </c>
      <c r="B26" s="85">
        <v>-3</v>
      </c>
      <c r="C26" s="121">
        <f t="shared" si="0"/>
        <v>0.50118723362727224</v>
      </c>
      <c r="D26" s="20">
        <v>0</v>
      </c>
      <c r="E26" s="21">
        <v>0</v>
      </c>
      <c r="F26" s="19">
        <f t="shared" si="3"/>
        <v>1534616.9827992979</v>
      </c>
      <c r="G26" s="19">
        <f t="shared" si="1"/>
        <v>61.860000000000007</v>
      </c>
      <c r="H26" s="29">
        <f t="shared" si="4"/>
        <v>0</v>
      </c>
      <c r="I26" s="19">
        <f t="shared" si="5"/>
        <v>62009455.98807507</v>
      </c>
      <c r="J26" s="24">
        <f t="shared" si="2"/>
        <v>-18.915717332656921</v>
      </c>
      <c r="K26" s="25" t="s">
        <v>24</v>
      </c>
      <c r="L26" s="26" t="s">
        <v>24</v>
      </c>
      <c r="M26" s="27">
        <f t="shared" si="10"/>
        <v>40.407122222095758</v>
      </c>
      <c r="N26" s="33">
        <f t="shared" si="11"/>
        <v>40.407122222095758</v>
      </c>
      <c r="O26" s="44" t="s">
        <v>41</v>
      </c>
      <c r="P26" s="30"/>
    </row>
    <row r="27" spans="1:17" ht="15.75">
      <c r="A27" s="75" t="s">
        <v>42</v>
      </c>
      <c r="B27" s="86">
        <v>-20</v>
      </c>
      <c r="C27" s="126">
        <f t="shared" si="0"/>
        <v>0.01</v>
      </c>
      <c r="D27" s="78">
        <v>0</v>
      </c>
      <c r="E27" s="87">
        <v>0</v>
      </c>
      <c r="F27" s="77">
        <f t="shared" si="3"/>
        <v>15346.169827992979</v>
      </c>
      <c r="G27" s="77">
        <f t="shared" si="1"/>
        <v>41.860000000000007</v>
      </c>
      <c r="H27" s="80">
        <f t="shared" si="4"/>
        <v>0</v>
      </c>
      <c r="I27" s="77">
        <f t="shared" si="5"/>
        <v>620094.55988075072</v>
      </c>
      <c r="J27" s="24">
        <f t="shared" si="2"/>
        <v>-38.915717332656918</v>
      </c>
      <c r="K27" s="81">
        <v>22</v>
      </c>
      <c r="L27" s="24">
        <f t="shared" si="8"/>
        <v>60.915717332656918</v>
      </c>
      <c r="M27" s="27">
        <f t="shared" si="10"/>
        <v>40.407122222095758</v>
      </c>
      <c r="N27" s="33">
        <f t="shared" si="11"/>
        <v>40.407122222095758</v>
      </c>
      <c r="O27" s="2" t="s">
        <v>43</v>
      </c>
      <c r="P27" s="88"/>
    </row>
    <row r="28" spans="1:17" ht="15.75">
      <c r="A28" s="41" t="s">
        <v>38</v>
      </c>
      <c r="B28" s="66">
        <v>16</v>
      </c>
      <c r="C28" s="125">
        <f t="shared" si="0"/>
        <v>39.810717055349755</v>
      </c>
      <c r="D28" s="68">
        <v>0</v>
      </c>
      <c r="E28" s="69">
        <v>630</v>
      </c>
      <c r="F28" s="67">
        <f t="shared" si="3"/>
        <v>610942.02490557393</v>
      </c>
      <c r="G28" s="67">
        <f t="shared" si="1"/>
        <v>57.860000000000014</v>
      </c>
      <c r="H28" s="70">
        <f t="shared" si="4"/>
        <v>25080.751744870347</v>
      </c>
      <c r="I28" s="67">
        <f t="shared" si="5"/>
        <v>24711489.822719071</v>
      </c>
      <c r="J28" s="24">
        <f t="shared" si="2"/>
        <v>-22.911307253173902</v>
      </c>
      <c r="K28" s="83">
        <v>14</v>
      </c>
      <c r="L28" s="24">
        <f>ABS(J28-K28)</f>
        <v>36.911307253173902</v>
      </c>
      <c r="M28" s="27">
        <f t="shared" si="10"/>
        <v>40.448174810921593</v>
      </c>
      <c r="N28" s="33">
        <f t="shared" si="11"/>
        <v>40.448174810921593</v>
      </c>
      <c r="O28" s="44" t="s">
        <v>39</v>
      </c>
      <c r="P28" s="88"/>
    </row>
    <row r="29" spans="1:17" ht="15.75">
      <c r="A29" s="84" t="s">
        <v>40</v>
      </c>
      <c r="B29" s="18">
        <v>-3</v>
      </c>
      <c r="C29" s="121">
        <f t="shared" si="0"/>
        <v>0.50118723362727224</v>
      </c>
      <c r="D29" s="20">
        <v>0</v>
      </c>
      <c r="E29" s="42">
        <v>0</v>
      </c>
      <c r="F29" s="19">
        <f>C29*F28</f>
        <v>306196.34336906864</v>
      </c>
      <c r="G29" s="19">
        <f t="shared" si="1"/>
        <v>54.860000000000014</v>
      </c>
      <c r="H29" s="29">
        <f t="shared" si="4"/>
        <v>0</v>
      </c>
      <c r="I29" s="19">
        <f t="shared" si="5"/>
        <v>12385083.223057063</v>
      </c>
      <c r="J29" s="24">
        <f>10*LOG10(I29*1.38E-20*$G$2)</f>
        <v>-25.911307253173899</v>
      </c>
      <c r="K29" s="25" t="s">
        <v>24</v>
      </c>
      <c r="L29" s="26" t="s">
        <v>24</v>
      </c>
      <c r="M29" s="27"/>
      <c r="N29" s="33">
        <f t="shared" si="11"/>
        <v>40.448174810921593</v>
      </c>
      <c r="O29" s="44" t="s">
        <v>41</v>
      </c>
      <c r="P29" s="88"/>
    </row>
    <row r="30" spans="1:17" ht="15.75">
      <c r="A30" s="41" t="s">
        <v>38</v>
      </c>
      <c r="B30" s="66">
        <v>16</v>
      </c>
      <c r="C30" s="125">
        <f t="shared" si="0"/>
        <v>39.810717055349755</v>
      </c>
      <c r="D30" s="68">
        <v>0</v>
      </c>
      <c r="E30" s="69">
        <v>630</v>
      </c>
      <c r="F30" s="67">
        <f t="shared" si="3"/>
        <v>12189895.989248712</v>
      </c>
      <c r="G30" s="67">
        <f t="shared" si="1"/>
        <v>70.860000000000014</v>
      </c>
      <c r="H30" s="70">
        <f t="shared" si="4"/>
        <v>25080.751744870347</v>
      </c>
      <c r="I30" s="67">
        <f t="shared" si="5"/>
        <v>493084124.65182883</v>
      </c>
      <c r="J30" s="24">
        <f t="shared" si="2"/>
        <v>-9.9110863434229692</v>
      </c>
      <c r="K30" s="83">
        <v>14</v>
      </c>
      <c r="L30" s="24">
        <f>ABS(J30-K30)</f>
        <v>23.911086343422969</v>
      </c>
      <c r="M30" s="27"/>
      <c r="N30" s="33">
        <f t="shared" si="11"/>
        <v>40.450232314264277</v>
      </c>
      <c r="O30" s="44" t="s">
        <v>39</v>
      </c>
      <c r="P30" s="88"/>
    </row>
    <row r="31" spans="1:17" ht="15.75">
      <c r="A31" s="84" t="s">
        <v>40</v>
      </c>
      <c r="B31" s="18">
        <v>-3</v>
      </c>
      <c r="C31" s="121">
        <f t="shared" si="0"/>
        <v>0.50118723362727224</v>
      </c>
      <c r="D31" s="20">
        <v>0</v>
      </c>
      <c r="E31" s="42">
        <v>0</v>
      </c>
      <c r="F31" s="19">
        <f t="shared" si="3"/>
        <v>6109420.2490557432</v>
      </c>
      <c r="G31" s="19">
        <f t="shared" si="1"/>
        <v>67.860000000000014</v>
      </c>
      <c r="H31" s="29">
        <f t="shared" si="4"/>
        <v>0</v>
      </c>
      <c r="I31" s="19">
        <f t="shared" si="5"/>
        <v>247127468.37977517</v>
      </c>
      <c r="J31" s="24">
        <f t="shared" si="2"/>
        <v>-12.911086343422971</v>
      </c>
      <c r="K31" s="25" t="s">
        <v>24</v>
      </c>
      <c r="L31" s="26" t="s">
        <v>24</v>
      </c>
      <c r="M31" s="27"/>
      <c r="N31" s="33">
        <f t="shared" si="11"/>
        <v>40.450232314264277</v>
      </c>
      <c r="O31" s="44" t="s">
        <v>41</v>
      </c>
      <c r="P31" s="88"/>
    </row>
    <row r="32" spans="1:17" ht="15.75">
      <c r="A32" s="89" t="s">
        <v>44</v>
      </c>
      <c r="B32" s="90">
        <v>0</v>
      </c>
      <c r="C32" s="127">
        <f t="shared" si="0"/>
        <v>1</v>
      </c>
      <c r="D32" s="92">
        <v>0</v>
      </c>
      <c r="E32" s="93">
        <v>0</v>
      </c>
      <c r="F32" s="91">
        <f t="shared" si="3"/>
        <v>6109420.2490557432</v>
      </c>
      <c r="G32" s="91">
        <f t="shared" si="1"/>
        <v>67.860000000000014</v>
      </c>
      <c r="H32" s="94">
        <f t="shared" si="4"/>
        <v>0</v>
      </c>
      <c r="I32" s="91">
        <f t="shared" si="5"/>
        <v>247127468.37977517</v>
      </c>
      <c r="J32" s="95">
        <f>10*LOG10(I32*1.38E-20*$G$2)</f>
        <v>-12.911086343422971</v>
      </c>
      <c r="K32" s="96" t="s">
        <v>24</v>
      </c>
      <c r="L32" s="97" t="s">
        <v>24</v>
      </c>
      <c r="M32" s="98">
        <f>H32/F32+M28</f>
        <v>40.448174810921593</v>
      </c>
      <c r="N32" s="91">
        <f t="shared" si="11"/>
        <v>40.450232314264277</v>
      </c>
      <c r="O32" s="99" t="s">
        <v>45</v>
      </c>
      <c r="P32" s="30"/>
    </row>
    <row r="33" spans="1:16" ht="15.75">
      <c r="A33" s="53" t="s">
        <v>46</v>
      </c>
      <c r="B33" s="54">
        <v>0</v>
      </c>
      <c r="C33" s="124">
        <f t="shared" si="0"/>
        <v>1</v>
      </c>
      <c r="D33" s="56">
        <v>0</v>
      </c>
      <c r="E33" s="74">
        <v>0</v>
      </c>
      <c r="F33" s="19">
        <f t="shared" si="3"/>
        <v>6109420.2490557432</v>
      </c>
      <c r="G33" s="19">
        <f t="shared" si="1"/>
        <v>67.860000000000014</v>
      </c>
      <c r="H33" s="29">
        <f t="shared" si="4"/>
        <v>0</v>
      </c>
      <c r="I33" s="19">
        <f t="shared" si="5"/>
        <v>247127468.37977517</v>
      </c>
      <c r="J33" s="24">
        <f t="shared" si="2"/>
        <v>-12.911086343422971</v>
      </c>
      <c r="K33" s="43">
        <v>11.6</v>
      </c>
      <c r="L33" s="24">
        <f t="shared" si="8"/>
        <v>24.511086343422971</v>
      </c>
      <c r="M33" s="27">
        <f t="shared" si="10"/>
        <v>40.448174810921593</v>
      </c>
      <c r="N33" s="33">
        <f t="shared" si="11"/>
        <v>40.450232314264277</v>
      </c>
      <c r="O33" s="44" t="s">
        <v>47</v>
      </c>
      <c r="P33" s="30"/>
    </row>
    <row r="34" spans="1:16" ht="15.75">
      <c r="A34" s="100" t="s">
        <v>48</v>
      </c>
      <c r="B34" s="101">
        <v>-35</v>
      </c>
      <c r="C34" s="128">
        <f t="shared" si="0"/>
        <v>3.1622776601683783E-4</v>
      </c>
      <c r="D34" s="102">
        <v>290</v>
      </c>
      <c r="E34" s="103">
        <v>7284180</v>
      </c>
      <c r="F34" s="104">
        <f t="shared" si="3"/>
        <v>1931.9683170169308</v>
      </c>
      <c r="G34" s="104">
        <f t="shared" si="1"/>
        <v>32.860000000000014</v>
      </c>
      <c r="H34" s="105">
        <f t="shared" si="4"/>
        <v>2593.3682626123846</v>
      </c>
      <c r="I34" s="104">
        <f t="shared" si="5"/>
        <v>80741.93550974541</v>
      </c>
      <c r="J34" s="106">
        <f t="shared" si="2"/>
        <v>-47.769304986299581</v>
      </c>
      <c r="K34" s="107" t="s">
        <v>24</v>
      </c>
      <c r="L34" s="108" t="s">
        <v>24</v>
      </c>
      <c r="M34" s="109">
        <f t="shared" si="10"/>
        <v>41.790519941413535</v>
      </c>
      <c r="N34" s="104">
        <f t="shared" si="11"/>
        <v>41.792577444756219</v>
      </c>
      <c r="O34" s="110" t="s">
        <v>49</v>
      </c>
      <c r="P34" s="30"/>
    </row>
    <row r="35" spans="1:16" ht="15.75">
      <c r="A35" s="65" t="s">
        <v>50</v>
      </c>
      <c r="B35" s="18">
        <v>0</v>
      </c>
      <c r="C35" s="121">
        <f t="shared" si="0"/>
        <v>1</v>
      </c>
      <c r="D35" s="20">
        <v>0</v>
      </c>
      <c r="E35" s="21">
        <v>0</v>
      </c>
      <c r="F35" s="19">
        <f t="shared" si="3"/>
        <v>1931.9683170169308</v>
      </c>
      <c r="G35" s="19">
        <f t="shared" si="1"/>
        <v>32.860000000000014</v>
      </c>
      <c r="H35" s="29">
        <f t="shared" si="4"/>
        <v>0</v>
      </c>
      <c r="I35" s="19">
        <f t="shared" si="5"/>
        <v>80741.93550974541</v>
      </c>
      <c r="J35" s="24">
        <f t="shared" si="2"/>
        <v>-47.769304986299581</v>
      </c>
      <c r="K35" s="25" t="s">
        <v>24</v>
      </c>
      <c r="L35" s="26" t="s">
        <v>24</v>
      </c>
      <c r="M35" s="27">
        <f t="shared" si="10"/>
        <v>41.790519941413535</v>
      </c>
      <c r="N35" s="33">
        <f t="shared" si="11"/>
        <v>41.792577444756219</v>
      </c>
      <c r="O35" s="44" t="s">
        <v>51</v>
      </c>
      <c r="P35" s="30"/>
    </row>
    <row r="36" spans="1:16" ht="15.75">
      <c r="A36" s="41" t="s">
        <v>52</v>
      </c>
      <c r="B36" s="18">
        <v>12</v>
      </c>
      <c r="C36" s="121">
        <f t="shared" si="0"/>
        <v>15.848931924611136</v>
      </c>
      <c r="D36" s="20">
        <v>0</v>
      </c>
      <c r="E36" s="42">
        <v>630</v>
      </c>
      <c r="F36" s="19">
        <f t="shared" si="3"/>
        <v>30619.634336906882</v>
      </c>
      <c r="G36" s="19">
        <f t="shared" si="1"/>
        <v>44.860000000000014</v>
      </c>
      <c r="H36" s="29">
        <f t="shared" si="4"/>
        <v>9984.827112505016</v>
      </c>
      <c r="I36" s="19">
        <f t="shared" si="5"/>
        <v>1289658.2664678025</v>
      </c>
      <c r="J36" s="24">
        <f t="shared" si="2"/>
        <v>-35.735550083126768</v>
      </c>
      <c r="K36" s="43">
        <v>14</v>
      </c>
      <c r="L36" s="24">
        <f t="shared" si="8"/>
        <v>49.735550083126768</v>
      </c>
      <c r="M36" s="27">
        <f t="shared" si="10"/>
        <v>42.116612245542392</v>
      </c>
      <c r="N36" s="33">
        <f t="shared" si="11"/>
        <v>42.118669748885075</v>
      </c>
      <c r="O36" s="44" t="s">
        <v>39</v>
      </c>
      <c r="P36" s="88"/>
    </row>
    <row r="37" spans="1:16" ht="15.75">
      <c r="A37" s="41" t="s">
        <v>52</v>
      </c>
      <c r="B37" s="18">
        <v>12</v>
      </c>
      <c r="C37" s="121">
        <f t="shared" si="0"/>
        <v>15.848931924611136</v>
      </c>
      <c r="D37" s="20">
        <v>0</v>
      </c>
      <c r="E37" s="42">
        <v>630</v>
      </c>
      <c r="F37" s="19">
        <f t="shared" si="3"/>
        <v>485288.50016212283</v>
      </c>
      <c r="G37" s="19">
        <f t="shared" si="1"/>
        <v>56.860000000000014</v>
      </c>
      <c r="H37" s="29">
        <f t="shared" si="4"/>
        <v>9984.827112505016</v>
      </c>
      <c r="I37" s="19">
        <f t="shared" si="5"/>
        <v>20449690.898372713</v>
      </c>
      <c r="J37" s="24">
        <f t="shared" si="2"/>
        <v>-23.733429066078202</v>
      </c>
      <c r="K37" s="43">
        <v>14</v>
      </c>
      <c r="L37" s="24">
        <f t="shared" si="8"/>
        <v>37.733429066078202</v>
      </c>
      <c r="M37" s="27">
        <f t="shared" si="10"/>
        <v>42.13718727896925</v>
      </c>
      <c r="N37" s="33">
        <f t="shared" si="11"/>
        <v>42.139244782311934</v>
      </c>
      <c r="O37" s="44" t="s">
        <v>39</v>
      </c>
      <c r="P37" s="88"/>
    </row>
    <row r="38" spans="1:16" ht="15.75">
      <c r="A38" s="41" t="s">
        <v>52</v>
      </c>
      <c r="B38" s="18">
        <v>12</v>
      </c>
      <c r="C38" s="121">
        <f t="shared" si="0"/>
        <v>15.848931924611136</v>
      </c>
      <c r="D38" s="20">
        <v>0</v>
      </c>
      <c r="E38" s="42">
        <v>630</v>
      </c>
      <c r="F38" s="19">
        <f t="shared" si="3"/>
        <v>7691304.4028661251</v>
      </c>
      <c r="G38" s="19">
        <f t="shared" si="1"/>
        <v>68.860000000000014</v>
      </c>
      <c r="H38" s="29">
        <f t="shared" si="4"/>
        <v>9984.827112505016</v>
      </c>
      <c r="I38" s="19">
        <f t="shared" si="5"/>
        <v>324115743.75476158</v>
      </c>
      <c r="J38" s="24">
        <f t="shared" si="2"/>
        <v>-11.733295273684703</v>
      </c>
      <c r="K38" s="43">
        <v>14</v>
      </c>
      <c r="L38" s="24">
        <f t="shared" si="8"/>
        <v>25.733295273684703</v>
      </c>
      <c r="M38" s="27">
        <f t="shared" si="10"/>
        <v>42.138485475814612</v>
      </c>
      <c r="N38" s="33">
        <f t="shared" si="11"/>
        <v>42.140542979157296</v>
      </c>
      <c r="O38" s="44" t="s">
        <v>39</v>
      </c>
      <c r="P38" s="30"/>
    </row>
    <row r="39" spans="1:16" ht="15.75">
      <c r="A39" s="65" t="s">
        <v>53</v>
      </c>
      <c r="B39" s="18">
        <v>-6</v>
      </c>
      <c r="C39" s="121">
        <f t="shared" si="0"/>
        <v>0.25118864315095801</v>
      </c>
      <c r="D39" s="20">
        <v>290</v>
      </c>
      <c r="E39" s="21">
        <v>0</v>
      </c>
      <c r="F39" s="19">
        <f t="shared" si="3"/>
        <v>1931968.3170169313</v>
      </c>
      <c r="G39" s="19">
        <f t="shared" si="1"/>
        <v>62.860000000000014</v>
      </c>
      <c r="H39" s="29">
        <f t="shared" si="4"/>
        <v>217.15529348622218</v>
      </c>
      <c r="I39" s="19">
        <f t="shared" si="5"/>
        <v>81414411.052915633</v>
      </c>
      <c r="J39" s="24">
        <f t="shared" si="2"/>
        <v>-17.733283689805358</v>
      </c>
      <c r="K39" s="25" t="s">
        <v>24</v>
      </c>
      <c r="L39" s="26" t="s">
        <v>24</v>
      </c>
      <c r="M39" s="27">
        <f t="shared" si="10"/>
        <v>42.138597876878116</v>
      </c>
      <c r="N39" s="33">
        <f t="shared" si="11"/>
        <v>42.140655380220799</v>
      </c>
      <c r="O39" s="44" t="s">
        <v>54</v>
      </c>
      <c r="P39" s="30"/>
    </row>
    <row r="40" spans="1:16" ht="15.75">
      <c r="A40" s="41" t="s">
        <v>52</v>
      </c>
      <c r="B40" s="18">
        <v>12</v>
      </c>
      <c r="C40" s="121">
        <f t="shared" si="0"/>
        <v>15.848931924611136</v>
      </c>
      <c r="D40" s="20">
        <v>0</v>
      </c>
      <c r="E40" s="42">
        <v>630</v>
      </c>
      <c r="F40" s="19">
        <f t="shared" si="3"/>
        <v>30619634.336906891</v>
      </c>
      <c r="G40" s="19">
        <f t="shared" si="1"/>
        <v>74.860000000000014</v>
      </c>
      <c r="H40" s="29">
        <f t="shared" si="4"/>
        <v>9984.827112505016</v>
      </c>
      <c r="I40" s="19">
        <f t="shared" si="5"/>
        <v>1290341443.2870808</v>
      </c>
      <c r="J40" s="24">
        <f t="shared" si="2"/>
        <v>-5.7332500834128952</v>
      </c>
      <c r="K40" s="43">
        <v>14</v>
      </c>
      <c r="L40" s="24">
        <f t="shared" si="8"/>
        <v>19.733250083412894</v>
      </c>
      <c r="M40" s="27">
        <f t="shared" si="10"/>
        <v>42.138923969182244</v>
      </c>
      <c r="N40" s="33">
        <f t="shared" si="11"/>
        <v>42.140981472524928</v>
      </c>
      <c r="O40" s="44" t="s">
        <v>39</v>
      </c>
      <c r="P40" s="30"/>
    </row>
    <row r="41" spans="1:16" ht="15.75">
      <c r="A41" s="65" t="s">
        <v>55</v>
      </c>
      <c r="B41" s="18">
        <v>-1</v>
      </c>
      <c r="C41" s="121">
        <f t="shared" si="0"/>
        <v>0.79432823472428149</v>
      </c>
      <c r="D41" s="20">
        <v>290</v>
      </c>
      <c r="E41" s="21">
        <v>0</v>
      </c>
      <c r="F41" s="19">
        <f t="shared" si="3"/>
        <v>24322040.090738248</v>
      </c>
      <c r="G41" s="19">
        <f t="shared" si="1"/>
        <v>73.860000000000014</v>
      </c>
      <c r="H41" s="29">
        <f t="shared" si="4"/>
        <v>59.644811929958365</v>
      </c>
      <c r="I41" s="19">
        <f t="shared" si="5"/>
        <v>1024954700.4826205</v>
      </c>
      <c r="J41" s="24">
        <f t="shared" si="2"/>
        <v>-6.7332498306854971</v>
      </c>
      <c r="K41" s="25" t="s">
        <v>24</v>
      </c>
      <c r="L41" s="26" t="s">
        <v>24</v>
      </c>
      <c r="M41" s="27">
        <f t="shared" si="10"/>
        <v>42.138926421477024</v>
      </c>
      <c r="N41" s="33">
        <f t="shared" si="11"/>
        <v>42.140983924819707</v>
      </c>
      <c r="O41" s="44" t="s">
        <v>56</v>
      </c>
      <c r="P41" s="30"/>
    </row>
    <row r="42" spans="1:16" ht="15.75">
      <c r="A42" s="75" t="s">
        <v>57</v>
      </c>
      <c r="B42" s="18">
        <v>-10</v>
      </c>
      <c r="C42" s="121">
        <f t="shared" si="0"/>
        <v>0.1</v>
      </c>
      <c r="D42" s="20">
        <v>290</v>
      </c>
      <c r="E42" s="21">
        <v>0</v>
      </c>
      <c r="F42" s="19">
        <f t="shared" si="3"/>
        <v>2432204.0090738251</v>
      </c>
      <c r="G42" s="19">
        <f t="shared" si="1"/>
        <v>63.860000000000021</v>
      </c>
      <c r="H42" s="29">
        <f t="shared" si="4"/>
        <v>261</v>
      </c>
      <c r="I42" s="19">
        <f t="shared" si="5"/>
        <v>102495731.04826206</v>
      </c>
      <c r="J42" s="24">
        <f t="shared" si="2"/>
        <v>-16.733238771590358</v>
      </c>
      <c r="K42" s="25" t="s">
        <v>24</v>
      </c>
      <c r="L42" s="26" t="s">
        <v>24</v>
      </c>
      <c r="M42" s="27">
        <f t="shared" si="10"/>
        <v>42.139033731554235</v>
      </c>
      <c r="N42" s="33">
        <f t="shared" si="11"/>
        <v>42.141091234896919</v>
      </c>
      <c r="O42" s="44" t="s">
        <v>57</v>
      </c>
      <c r="P42" s="30"/>
    </row>
    <row r="43" spans="1:16" ht="15.75">
      <c r="A43" s="73" t="s">
        <v>58</v>
      </c>
      <c r="B43" s="18">
        <v>-7.5</v>
      </c>
      <c r="C43" s="121">
        <f t="shared" si="0"/>
        <v>0.17782794100389224</v>
      </c>
      <c r="D43" s="20">
        <v>290</v>
      </c>
      <c r="E43" s="21">
        <v>0</v>
      </c>
      <c r="F43" s="19">
        <f t="shared" si="3"/>
        <v>432513.83103501034</v>
      </c>
      <c r="G43" s="19">
        <f t="shared" si="1"/>
        <v>56.360000000000021</v>
      </c>
      <c r="H43" s="29">
        <f t="shared" si="4"/>
        <v>238.42989710887127</v>
      </c>
      <c r="I43" s="19">
        <f t="shared" si="5"/>
        <v>18226843.243898258</v>
      </c>
      <c r="J43" s="24">
        <f t="shared" si="2"/>
        <v>-24.23318196007093</v>
      </c>
      <c r="K43" s="43">
        <v>12</v>
      </c>
      <c r="L43" s="24">
        <f t="shared" si="8"/>
        <v>36.23318196007093</v>
      </c>
      <c r="M43" s="27">
        <f t="shared" si="10"/>
        <v>42.139584996924263</v>
      </c>
      <c r="N43" s="33">
        <f t="shared" si="11"/>
        <v>42.141642500266947</v>
      </c>
      <c r="O43" s="44" t="s">
        <v>59</v>
      </c>
      <c r="P43" s="30"/>
    </row>
    <row r="44" spans="1:16" ht="15.75">
      <c r="A44" s="65" t="s">
        <v>60</v>
      </c>
      <c r="B44" s="18">
        <v>-3.5</v>
      </c>
      <c r="C44" s="121">
        <f t="shared" si="0"/>
        <v>0.44668359215096315</v>
      </c>
      <c r="D44" s="20">
        <v>290</v>
      </c>
      <c r="E44" s="21">
        <v>0</v>
      </c>
      <c r="F44" s="19">
        <f t="shared" si="3"/>
        <v>193196.83170169315</v>
      </c>
      <c r="G44" s="19">
        <f t="shared" si="1"/>
        <v>52.860000000000014</v>
      </c>
      <c r="H44" s="29">
        <f t="shared" si="4"/>
        <v>160.46175827622071</v>
      </c>
      <c r="I44" s="19">
        <f t="shared" si="5"/>
        <v>8141792.2755152639</v>
      </c>
      <c r="J44" s="24">
        <f t="shared" si="2"/>
        <v>-27.733096366702114</v>
      </c>
      <c r="K44" s="25" t="s">
        <v>24</v>
      </c>
      <c r="L44" s="26" t="s">
        <v>24</v>
      </c>
      <c r="M44" s="27">
        <f t="shared" si="10"/>
        <v>42.140415557947769</v>
      </c>
      <c r="N44" s="33">
        <f t="shared" si="11"/>
        <v>42.142473061290453</v>
      </c>
      <c r="O44" s="44" t="s">
        <v>61</v>
      </c>
      <c r="P44" s="30"/>
    </row>
    <row r="45" spans="1:16" ht="15.75">
      <c r="A45" s="73" t="s">
        <v>62</v>
      </c>
      <c r="B45" s="18">
        <v>-12.3</v>
      </c>
      <c r="C45" s="121">
        <f t="shared" si="0"/>
        <v>5.8884365535558883E-2</v>
      </c>
      <c r="D45" s="20">
        <v>0</v>
      </c>
      <c r="E45" s="21">
        <v>0</v>
      </c>
      <c r="F45" s="19">
        <f t="shared" si="3"/>
        <v>11376.27285823435</v>
      </c>
      <c r="G45" s="19">
        <f t="shared" si="1"/>
        <v>40.560000000000016</v>
      </c>
      <c r="H45" s="29">
        <f t="shared" si="4"/>
        <v>0</v>
      </c>
      <c r="I45" s="19">
        <f t="shared" si="5"/>
        <v>479424.27246603055</v>
      </c>
      <c r="J45" s="24">
        <f t="shared" si="2"/>
        <v>-40.033096366702111</v>
      </c>
      <c r="K45" s="25" t="s">
        <v>24</v>
      </c>
      <c r="L45" s="26" t="s">
        <v>24</v>
      </c>
      <c r="M45" s="27">
        <f t="shared" si="10"/>
        <v>42.140415557947769</v>
      </c>
      <c r="N45" s="33">
        <f t="shared" si="11"/>
        <v>42.142473061290453</v>
      </c>
      <c r="O45" s="29"/>
      <c r="P45" s="30"/>
    </row>
    <row r="46" spans="1:16" ht="15.75">
      <c r="A46" s="41" t="s">
        <v>63</v>
      </c>
      <c r="B46" s="18">
        <v>20.5</v>
      </c>
      <c r="C46" s="121">
        <f t="shared" si="0"/>
        <v>112.20184543019634</v>
      </c>
      <c r="D46" s="20">
        <v>0</v>
      </c>
      <c r="E46" s="42">
        <v>170</v>
      </c>
      <c r="F46" s="19">
        <f t="shared" si="3"/>
        <v>1276438.8088113484</v>
      </c>
      <c r="G46" s="19">
        <f t="shared" si="1"/>
        <v>61.060000000000016</v>
      </c>
      <c r="H46" s="29">
        <f t="shared" si="4"/>
        <v>19074.313723133379</v>
      </c>
      <c r="I46" s="19">
        <f t="shared" si="5"/>
        <v>53811362.428441025</v>
      </c>
      <c r="J46" s="24">
        <f t="shared" si="2"/>
        <v>-19.531556666284708</v>
      </c>
      <c r="K46" s="43">
        <v>14</v>
      </c>
      <c r="L46" s="24">
        <f t="shared" si="8"/>
        <v>33.531556666284708</v>
      </c>
      <c r="M46" s="27">
        <f t="shared" si="10"/>
        <v>42.15535894073389</v>
      </c>
      <c r="N46" s="33">
        <f t="shared" si="11"/>
        <v>42.157416444076574</v>
      </c>
      <c r="O46" s="44" t="s">
        <v>39</v>
      </c>
      <c r="P46" s="30"/>
    </row>
    <row r="47" spans="1:16" ht="15.75">
      <c r="A47" s="65" t="s">
        <v>64</v>
      </c>
      <c r="B47" s="18">
        <v>-8</v>
      </c>
      <c r="C47" s="121">
        <f t="shared" si="0"/>
        <v>0.15848931924611132</v>
      </c>
      <c r="D47" s="20">
        <v>290</v>
      </c>
      <c r="E47" s="21">
        <v>0</v>
      </c>
      <c r="F47" s="19">
        <f t="shared" si="3"/>
        <v>202301.91786782784</v>
      </c>
      <c r="G47" s="19">
        <f t="shared" si="1"/>
        <v>53.060000000000016</v>
      </c>
      <c r="H47" s="29">
        <f t="shared" si="4"/>
        <v>244.03809741862773</v>
      </c>
      <c r="I47" s="19">
        <f t="shared" si="5"/>
        <v>8528770.2370868083</v>
      </c>
      <c r="J47" s="24">
        <f t="shared" si="2"/>
        <v>-27.531432397588915</v>
      </c>
      <c r="K47" s="43">
        <v>11.5</v>
      </c>
      <c r="L47" s="24">
        <f t="shared" si="8"/>
        <v>39.031432397588915</v>
      </c>
      <c r="M47" s="27">
        <f t="shared" si="10"/>
        <v>42.156565247129748</v>
      </c>
      <c r="N47" s="33">
        <f t="shared" si="11"/>
        <v>42.158622750472432</v>
      </c>
      <c r="O47" s="44" t="s">
        <v>65</v>
      </c>
      <c r="P47" s="30"/>
    </row>
    <row r="48" spans="1:16" ht="15.75">
      <c r="A48" s="41" t="s">
        <v>66</v>
      </c>
      <c r="B48" s="18">
        <v>15</v>
      </c>
      <c r="C48" s="121">
        <f t="shared" si="0"/>
        <v>31.622776601683803</v>
      </c>
      <c r="D48" s="20">
        <v>0</v>
      </c>
      <c r="E48" s="42">
        <v>360</v>
      </c>
      <c r="F48" s="19">
        <f t="shared" si="3"/>
        <v>6397348.3548265044</v>
      </c>
      <c r="G48" s="19">
        <f t="shared" si="1"/>
        <v>68.060000000000016</v>
      </c>
      <c r="H48" s="29">
        <f t="shared" si="4"/>
        <v>11384.19957660617</v>
      </c>
      <c r="I48" s="19">
        <f t="shared" si="5"/>
        <v>269714780.09406257</v>
      </c>
      <c r="J48" s="24">
        <f t="shared" si="2"/>
        <v>-12.531249085447138</v>
      </c>
      <c r="K48" s="43">
        <v>8.3000000000000007</v>
      </c>
      <c r="L48" s="24">
        <f t="shared" si="8"/>
        <v>20.831249085447141</v>
      </c>
      <c r="M48" s="27">
        <f t="shared" si="10"/>
        <v>42.158344765602898</v>
      </c>
      <c r="N48" s="33">
        <f t="shared" si="11"/>
        <v>42.160402268945582</v>
      </c>
      <c r="O48" s="44" t="s">
        <v>39</v>
      </c>
      <c r="P48" s="30"/>
    </row>
    <row r="49" spans="1:16" ht="15.75">
      <c r="A49" s="53" t="s">
        <v>67</v>
      </c>
      <c r="B49" s="54">
        <v>-0.1</v>
      </c>
      <c r="C49" s="124">
        <f t="shared" si="0"/>
        <v>0.97723722095581067</v>
      </c>
      <c r="D49" s="56">
        <v>290</v>
      </c>
      <c r="E49" s="57">
        <v>0</v>
      </c>
      <c r="F49" s="58">
        <f t="shared" si="3"/>
        <v>6251726.9277568804</v>
      </c>
      <c r="G49" s="58">
        <f t="shared" si="1"/>
        <v>67.960000000000008</v>
      </c>
      <c r="H49" s="59">
        <f t="shared" si="4"/>
        <v>6.6012059228149056</v>
      </c>
      <c r="I49" s="58">
        <f t="shared" si="5"/>
        <v>263575328.75103521</v>
      </c>
      <c r="J49" s="60">
        <f t="shared" si="2"/>
        <v>-12.631248976678712</v>
      </c>
      <c r="K49" s="111" t="s">
        <v>24</v>
      </c>
      <c r="L49" s="62" t="s">
        <v>24</v>
      </c>
      <c r="M49" s="112">
        <f t="shared" si="10"/>
        <v>42.158345821504092</v>
      </c>
      <c r="N49" s="113">
        <f t="shared" si="11"/>
        <v>42.160403324846776</v>
      </c>
      <c r="O49" s="64"/>
      <c r="P49" s="30"/>
    </row>
    <row r="50" spans="1:16" ht="15.75">
      <c r="A50" s="65" t="s">
        <v>68</v>
      </c>
      <c r="B50" s="18">
        <v>-1.5</v>
      </c>
      <c r="C50" s="121">
        <f t="shared" si="0"/>
        <v>0.70794578438413791</v>
      </c>
      <c r="D50" s="20">
        <v>290</v>
      </c>
      <c r="E50" s="21">
        <v>0</v>
      </c>
      <c r="F50" s="19">
        <f t="shared" si="3"/>
        <v>4425883.7236262811</v>
      </c>
      <c r="G50" s="19">
        <f t="shared" si="1"/>
        <v>66.460000000000022</v>
      </c>
      <c r="H50" s="29">
        <f t="shared" si="4"/>
        <v>84.695722528600001</v>
      </c>
      <c r="I50" s="19">
        <f t="shared" si="5"/>
        <v>186597127.55268115</v>
      </c>
      <c r="J50" s="24">
        <f t="shared" si="2"/>
        <v>-14.131247005432222</v>
      </c>
      <c r="K50" s="25" t="s">
        <v>24</v>
      </c>
      <c r="L50" s="26" t="s">
        <v>24</v>
      </c>
      <c r="M50" s="27">
        <f t="shared" si="10"/>
        <v>42.158364957958597</v>
      </c>
      <c r="N50" s="33">
        <f t="shared" si="11"/>
        <v>42.16042246130128</v>
      </c>
      <c r="O50" s="29"/>
      <c r="P50" s="30"/>
    </row>
    <row r="51" spans="1:16" ht="15.75">
      <c r="A51" s="75" t="s">
        <v>69</v>
      </c>
      <c r="B51" s="76">
        <v>-10</v>
      </c>
      <c r="C51" s="121">
        <f t="shared" si="0"/>
        <v>0.1</v>
      </c>
      <c r="D51" s="20">
        <v>0</v>
      </c>
      <c r="E51" s="74">
        <v>0</v>
      </c>
      <c r="F51" s="19">
        <f t="shared" si="3"/>
        <v>442588.37236262811</v>
      </c>
      <c r="G51" s="19">
        <f t="shared" si="1"/>
        <v>56.460000000000015</v>
      </c>
      <c r="H51" s="29">
        <f t="shared" si="4"/>
        <v>0</v>
      </c>
      <c r="I51" s="19">
        <f t="shared" si="5"/>
        <v>18659712.755268116</v>
      </c>
      <c r="J51" s="24">
        <f t="shared" si="2"/>
        <v>-24.131247005432222</v>
      </c>
      <c r="K51" s="25" t="s">
        <v>24</v>
      </c>
      <c r="L51" s="26" t="s">
        <v>24</v>
      </c>
      <c r="M51" s="27">
        <f t="shared" si="10"/>
        <v>42.158364957958597</v>
      </c>
      <c r="N51" s="33">
        <f t="shared" si="11"/>
        <v>42.16042246130128</v>
      </c>
      <c r="O51" s="44" t="s">
        <v>57</v>
      </c>
      <c r="P51" s="30"/>
    </row>
    <row r="52" spans="1:16" ht="15.75">
      <c r="A52" s="41" t="s">
        <v>70</v>
      </c>
      <c r="B52" s="18">
        <v>22</v>
      </c>
      <c r="C52" s="121">
        <f t="shared" si="0"/>
        <v>158.48931924611153</v>
      </c>
      <c r="D52" s="20">
        <v>0</v>
      </c>
      <c r="E52" s="42">
        <v>715</v>
      </c>
      <c r="F52" s="19">
        <f t="shared" si="3"/>
        <v>70145529.84199746</v>
      </c>
      <c r="G52" s="19">
        <f t="shared" si="1"/>
        <v>78.460000000000022</v>
      </c>
      <c r="H52" s="29">
        <f t="shared" si="4"/>
        <v>113319.86326096975</v>
      </c>
      <c r="I52" s="19">
        <f t="shared" si="5"/>
        <v>2957478491.7736888</v>
      </c>
      <c r="J52" s="24">
        <f t="shared" si="2"/>
        <v>-2.131080596329598</v>
      </c>
      <c r="K52" s="43">
        <v>17.3</v>
      </c>
      <c r="L52" s="24">
        <f t="shared" si="8"/>
        <v>19.4310805963296</v>
      </c>
      <c r="M52" s="27">
        <f t="shared" si="10"/>
        <v>42.159980454534306</v>
      </c>
      <c r="N52" s="33">
        <f t="shared" si="11"/>
        <v>42.16203795787699</v>
      </c>
      <c r="O52" s="44" t="s">
        <v>39</v>
      </c>
      <c r="P52" s="30"/>
    </row>
    <row r="53" spans="1:16" ht="15.75">
      <c r="A53" s="75" t="s">
        <v>71</v>
      </c>
      <c r="B53" s="76">
        <v>-19</v>
      </c>
      <c r="C53" s="121">
        <f t="shared" si="0"/>
        <v>1.2589254117941664E-2</v>
      </c>
      <c r="D53" s="20">
        <v>290</v>
      </c>
      <c r="E53" s="21">
        <v>0</v>
      </c>
      <c r="F53" s="19">
        <f t="shared" si="3"/>
        <v>883079.90041856642</v>
      </c>
      <c r="G53" s="19">
        <f t="shared" si="1"/>
        <v>59.460000000000015</v>
      </c>
      <c r="H53" s="29">
        <f t="shared" si="4"/>
        <v>286.34911630579694</v>
      </c>
      <c r="I53" s="19">
        <f t="shared" si="5"/>
        <v>37232734.630402118</v>
      </c>
      <c r="J53" s="24">
        <f t="shared" si="2"/>
        <v>-21.13104719552771</v>
      </c>
      <c r="K53" s="43">
        <v>22</v>
      </c>
      <c r="L53" s="24">
        <f t="shared" si="8"/>
        <v>43.131047195527714</v>
      </c>
      <c r="M53" s="27">
        <f t="shared" si="10"/>
        <v>42.160304716377624</v>
      </c>
      <c r="N53" s="33">
        <f t="shared" si="11"/>
        <v>42.162362219720308</v>
      </c>
      <c r="O53" s="44" t="s">
        <v>43</v>
      </c>
      <c r="P53" s="30"/>
    </row>
    <row r="54" spans="1:16" ht="15.75">
      <c r="A54" s="65" t="s">
        <v>72</v>
      </c>
      <c r="B54" s="18">
        <v>-0.1</v>
      </c>
      <c r="C54" s="121">
        <f t="shared" si="0"/>
        <v>0.97723722095581067</v>
      </c>
      <c r="D54" s="20">
        <v>290</v>
      </c>
      <c r="E54" s="21">
        <v>0</v>
      </c>
      <c r="F54" s="19">
        <f t="shared" si="3"/>
        <v>862978.54776697385</v>
      </c>
      <c r="G54" s="19">
        <f t="shared" si="1"/>
        <v>59.360000000000014</v>
      </c>
      <c r="H54" s="29">
        <f t="shared" si="4"/>
        <v>6.6012059228149056</v>
      </c>
      <c r="I54" s="19">
        <f t="shared" si="5"/>
        <v>36385220.720005259</v>
      </c>
      <c r="J54" s="24">
        <f t="shared" si="2"/>
        <v>-21.231046407606815</v>
      </c>
      <c r="K54" s="25" t="s">
        <v>24</v>
      </c>
      <c r="L54" s="26" t="s">
        <v>24</v>
      </c>
      <c r="M54" s="27">
        <f t="shared" si="10"/>
        <v>42.160312365705572</v>
      </c>
      <c r="N54" s="33">
        <f t="shared" si="11"/>
        <v>42.162369869048256</v>
      </c>
      <c r="O54" s="29"/>
      <c r="P54" s="30"/>
    </row>
    <row r="55" spans="1:16" ht="15.75">
      <c r="A55" s="65" t="s">
        <v>73</v>
      </c>
      <c r="B55" s="18">
        <v>-0.05</v>
      </c>
      <c r="C55" s="121">
        <f>10^(B55/10)</f>
        <v>0.98855309465693875</v>
      </c>
      <c r="D55" s="20">
        <v>290</v>
      </c>
      <c r="E55" s="21">
        <v>0</v>
      </c>
      <c r="F55" s="19">
        <f t="shared" si="3"/>
        <v>853100.11401759286</v>
      </c>
      <c r="G55" s="19">
        <f t="shared" si="1"/>
        <v>59.310000000000016</v>
      </c>
      <c r="H55" s="29">
        <f t="shared" si="4"/>
        <v>3.3196025494877635</v>
      </c>
      <c r="I55" s="19">
        <f t="shared" si="5"/>
        <v>35968725.862139516</v>
      </c>
      <c r="J55" s="24">
        <f t="shared" si="2"/>
        <v>-21.281046006790522</v>
      </c>
      <c r="K55" s="43">
        <v>0</v>
      </c>
      <c r="L55" s="24">
        <f t="shared" si="8"/>
        <v>21.281046006790522</v>
      </c>
      <c r="M55" s="27">
        <f t="shared" si="10"/>
        <v>42.160316256928297</v>
      </c>
      <c r="N55" s="33">
        <f t="shared" si="11"/>
        <v>42.162373760270981</v>
      </c>
      <c r="O55" s="44" t="s">
        <v>74</v>
      </c>
      <c r="P55" s="30"/>
    </row>
    <row r="56" spans="1:16" ht="15.75">
      <c r="B56" s="4"/>
      <c r="C56" s="129"/>
      <c r="D56" s="30"/>
      <c r="E56" s="30"/>
      <c r="F56" s="30"/>
      <c r="G56" s="30"/>
      <c r="H56" s="30"/>
      <c r="I56" s="30"/>
      <c r="J56" s="114"/>
      <c r="K56" s="114"/>
      <c r="L56" s="114"/>
      <c r="M56" s="114"/>
      <c r="N56" s="30"/>
      <c r="O56" s="30"/>
      <c r="P56" s="30"/>
    </row>
    <row r="57" spans="1:16" ht="15.75">
      <c r="B57" s="4"/>
      <c r="C57" s="129"/>
      <c r="D57" s="30"/>
      <c r="E57" s="4"/>
      <c r="F57" s="30"/>
      <c r="G57" s="30"/>
      <c r="H57" s="30"/>
      <c r="I57" s="30"/>
      <c r="J57" s="114"/>
      <c r="K57" s="114"/>
      <c r="L57" s="114"/>
      <c r="M57" s="114"/>
      <c r="N57" s="114"/>
      <c r="O57" s="30"/>
      <c r="P57" s="30"/>
    </row>
    <row r="58" spans="1:16" ht="15.75">
      <c r="B58" s="4"/>
      <c r="C58" s="129"/>
      <c r="D58" s="30"/>
      <c r="E58" s="4"/>
      <c r="F58" s="30"/>
      <c r="G58" s="30"/>
      <c r="H58" s="30"/>
      <c r="I58" s="30"/>
      <c r="J58" s="114"/>
      <c r="K58" s="114"/>
      <c r="L58" s="114"/>
      <c r="M58" s="114"/>
      <c r="N58" s="114"/>
      <c r="O58" s="30"/>
      <c r="P58" s="30"/>
    </row>
    <row r="59" spans="1:16" ht="15.75">
      <c r="B59" s="4"/>
      <c r="C59" s="129"/>
      <c r="D59" s="30"/>
      <c r="E59" s="4"/>
      <c r="F59" s="30"/>
      <c r="G59" s="30"/>
      <c r="H59" s="30"/>
      <c r="I59" s="30"/>
      <c r="J59" s="114"/>
      <c r="K59" s="114"/>
      <c r="L59" s="114"/>
      <c r="M59" s="114"/>
      <c r="N59" s="114"/>
      <c r="O59" s="30"/>
      <c r="P59" s="30"/>
    </row>
    <row r="60" spans="1:16" ht="15.75">
      <c r="B60" s="4"/>
      <c r="C60" s="129"/>
      <c r="D60" s="30"/>
      <c r="E60" s="4"/>
      <c r="F60" s="30"/>
      <c r="G60" s="30"/>
      <c r="H60" s="30"/>
      <c r="I60" s="30"/>
      <c r="J60" s="114"/>
      <c r="K60" s="114"/>
      <c r="L60" s="114"/>
      <c r="M60" s="114"/>
      <c r="N60" s="114"/>
      <c r="O60" s="30"/>
      <c r="P60" s="30"/>
    </row>
    <row r="61" spans="1:16" ht="15.75">
      <c r="B61" s="4"/>
      <c r="C61" s="129"/>
      <c r="D61" s="30"/>
      <c r="E61" s="4"/>
      <c r="F61" s="30"/>
      <c r="G61" s="30"/>
      <c r="H61" s="30"/>
      <c r="I61" s="30"/>
      <c r="J61" s="114"/>
      <c r="K61" s="114"/>
      <c r="L61" s="114"/>
      <c r="M61" s="114"/>
      <c r="N61" s="114"/>
      <c r="O61" s="30"/>
      <c r="P61" s="30"/>
    </row>
    <row r="62" spans="1:16" ht="15.75">
      <c r="B62" s="4"/>
      <c r="C62" s="129"/>
      <c r="D62" s="30"/>
      <c r="E62" s="4"/>
      <c r="F62" s="30"/>
      <c r="G62" s="30"/>
      <c r="H62" s="30"/>
      <c r="I62" s="30"/>
      <c r="J62" s="114"/>
      <c r="K62" s="114"/>
      <c r="L62" s="114"/>
      <c r="M62" s="114"/>
      <c r="N62" s="114"/>
      <c r="O62" s="30"/>
      <c r="P62" s="30"/>
    </row>
    <row r="63" spans="1:16" ht="15.75">
      <c r="B63" s="4"/>
      <c r="C63" s="129"/>
      <c r="D63" s="30"/>
      <c r="E63" s="4"/>
      <c r="F63" s="30"/>
      <c r="G63" s="30"/>
      <c r="H63" s="30"/>
      <c r="I63" s="30"/>
      <c r="J63" s="114"/>
      <c r="K63" s="114"/>
      <c r="L63" s="114"/>
      <c r="M63" s="114"/>
      <c r="N63" s="114"/>
      <c r="O63" s="30"/>
      <c r="P63" s="30"/>
    </row>
    <row r="64" spans="1:16" ht="15.75">
      <c r="B64" s="4"/>
      <c r="C64" s="129"/>
      <c r="D64" s="30"/>
      <c r="E64" s="4"/>
      <c r="F64" s="30"/>
      <c r="G64" s="30"/>
      <c r="H64" s="30"/>
      <c r="I64" s="30"/>
      <c r="J64" s="114"/>
      <c r="K64" s="114"/>
      <c r="L64" s="114"/>
      <c r="M64" s="114"/>
      <c r="N64" s="114"/>
      <c r="O64" s="30"/>
      <c r="P64" s="30"/>
    </row>
    <row r="65" spans="1:17" ht="15">
      <c r="B65" s="30"/>
      <c r="C65" s="129"/>
      <c r="D65" s="30"/>
      <c r="E65" s="30"/>
      <c r="F65" s="30"/>
      <c r="G65" s="30"/>
      <c r="H65" s="30"/>
      <c r="I65" s="30"/>
      <c r="J65" s="114"/>
      <c r="K65" s="114"/>
      <c r="L65" s="114"/>
      <c r="M65" s="114"/>
      <c r="N65" s="114"/>
      <c r="O65" s="30"/>
      <c r="P65" s="30"/>
    </row>
    <row r="66" spans="1:17" ht="15.75">
      <c r="A66" s="1"/>
      <c r="B66" s="30"/>
      <c r="C66" s="129"/>
      <c r="D66" s="30"/>
      <c r="E66" s="30"/>
      <c r="F66" s="30"/>
      <c r="G66" s="30"/>
      <c r="H66" s="30"/>
      <c r="I66" s="30"/>
      <c r="J66" s="114"/>
      <c r="K66" s="114"/>
      <c r="L66" s="114"/>
      <c r="M66" s="114"/>
      <c r="N66" s="114"/>
      <c r="O66" s="30"/>
      <c r="P66" s="30"/>
      <c r="Q66" s="4"/>
    </row>
    <row r="67" spans="1:17" ht="15.75">
      <c r="B67" s="4"/>
      <c r="C67" s="129"/>
      <c r="D67" s="30"/>
      <c r="E67" s="4"/>
      <c r="F67" s="30"/>
      <c r="G67" s="30"/>
      <c r="H67" s="30"/>
      <c r="I67" s="30"/>
      <c r="J67" s="114"/>
      <c r="K67" s="114"/>
      <c r="L67" s="114"/>
      <c r="M67" s="114"/>
      <c r="N67" s="114"/>
      <c r="O67" s="30"/>
      <c r="P67" s="30"/>
    </row>
    <row r="68" spans="1:17" ht="15.75">
      <c r="B68" s="4"/>
      <c r="C68" s="129"/>
      <c r="D68" s="30"/>
      <c r="E68" s="30"/>
      <c r="F68" s="30"/>
      <c r="G68" s="30"/>
      <c r="H68" s="30"/>
      <c r="I68" s="30"/>
      <c r="J68" s="114"/>
      <c r="K68" s="114"/>
      <c r="L68" s="114"/>
      <c r="M68" s="114"/>
      <c r="N68" s="114"/>
      <c r="O68" s="30"/>
      <c r="P68" s="30"/>
    </row>
    <row r="69" spans="1:17" ht="15.75">
      <c r="B69" s="4"/>
      <c r="C69" s="129"/>
      <c r="D69" s="30"/>
      <c r="E69" s="30"/>
      <c r="F69" s="30"/>
      <c r="G69" s="30"/>
      <c r="H69" s="30"/>
      <c r="I69" s="30"/>
      <c r="J69" s="114"/>
      <c r="K69" s="114"/>
      <c r="L69" s="114"/>
      <c r="M69" s="114"/>
      <c r="N69" s="114"/>
      <c r="O69" s="30"/>
      <c r="P69" s="30"/>
    </row>
    <row r="70" spans="1:17" ht="15.75">
      <c r="B70" s="4"/>
      <c r="C70" s="129"/>
      <c r="D70" s="30"/>
      <c r="E70" s="30"/>
      <c r="F70" s="30"/>
      <c r="G70" s="30"/>
      <c r="H70" s="30"/>
      <c r="I70" s="30"/>
      <c r="J70" s="114"/>
      <c r="K70" s="114"/>
      <c r="L70" s="114"/>
      <c r="M70" s="114"/>
      <c r="N70" s="114"/>
      <c r="O70" s="30"/>
      <c r="P70" s="30"/>
    </row>
    <row r="71" spans="1:17" ht="15.75">
      <c r="B71" s="4"/>
      <c r="C71" s="129"/>
      <c r="D71" s="30"/>
      <c r="E71" s="30"/>
      <c r="F71" s="30"/>
      <c r="G71" s="30"/>
      <c r="H71" s="30"/>
      <c r="I71" s="30"/>
      <c r="J71" s="114"/>
      <c r="K71" s="114"/>
      <c r="L71" s="114"/>
      <c r="M71" s="114"/>
      <c r="N71" s="114"/>
      <c r="O71" s="30"/>
      <c r="P71" s="30"/>
    </row>
    <row r="72" spans="1:17" ht="15.75">
      <c r="B72" s="4"/>
      <c r="C72" s="129"/>
      <c r="D72" s="30"/>
      <c r="E72" s="30"/>
      <c r="F72" s="30"/>
      <c r="G72" s="30"/>
      <c r="H72" s="30"/>
      <c r="I72" s="30"/>
      <c r="J72" s="114"/>
      <c r="K72" s="114"/>
      <c r="L72" s="114"/>
      <c r="M72" s="114"/>
      <c r="N72" s="114"/>
      <c r="O72" s="30"/>
      <c r="P72" s="30"/>
    </row>
    <row r="73" spans="1:17" ht="15.75">
      <c r="B73" s="4"/>
      <c r="C73" s="129"/>
      <c r="D73" s="30"/>
      <c r="E73" s="4"/>
      <c r="F73" s="30"/>
      <c r="G73" s="30"/>
      <c r="H73" s="30"/>
      <c r="I73" s="30"/>
      <c r="J73" s="114"/>
      <c r="K73" s="114"/>
      <c r="L73" s="114"/>
      <c r="M73" s="114"/>
      <c r="N73" s="114"/>
      <c r="O73" s="30"/>
      <c r="P73" s="30"/>
    </row>
    <row r="74" spans="1:17" ht="15.75">
      <c r="B74" s="4"/>
      <c r="C74" s="129"/>
      <c r="D74" s="30"/>
      <c r="E74" s="30"/>
      <c r="F74" s="30"/>
      <c r="G74" s="30"/>
      <c r="H74" s="30"/>
      <c r="I74" s="30"/>
      <c r="J74" s="114"/>
      <c r="K74" s="114"/>
      <c r="L74" s="114"/>
      <c r="M74" s="114"/>
      <c r="N74" s="114"/>
      <c r="O74" s="30"/>
      <c r="P74" s="30"/>
    </row>
    <row r="75" spans="1:17" ht="15.75">
      <c r="B75" s="4"/>
      <c r="C75" s="129"/>
      <c r="D75" s="30"/>
      <c r="E75" s="30"/>
      <c r="F75" s="30"/>
      <c r="G75" s="30"/>
      <c r="H75" s="30"/>
      <c r="I75" s="30"/>
      <c r="J75" s="114"/>
      <c r="K75" s="114"/>
      <c r="L75" s="114"/>
      <c r="M75" s="114"/>
      <c r="N75" s="114"/>
      <c r="O75" s="30"/>
      <c r="P75" s="30"/>
    </row>
    <row r="76" spans="1:17" ht="15.75">
      <c r="B76" s="4"/>
      <c r="C76" s="129"/>
      <c r="D76" s="30"/>
      <c r="E76" s="30"/>
      <c r="F76" s="30"/>
      <c r="G76" s="30"/>
      <c r="H76" s="30"/>
      <c r="I76" s="30"/>
      <c r="J76" s="114"/>
      <c r="K76" s="114"/>
      <c r="L76" s="114"/>
      <c r="M76" s="114"/>
      <c r="N76" s="114"/>
      <c r="O76" s="30"/>
      <c r="P76" s="30"/>
    </row>
    <row r="77" spans="1:17" ht="15.75">
      <c r="B77" s="4"/>
      <c r="C77" s="129"/>
      <c r="D77" s="30"/>
      <c r="E77" s="30"/>
      <c r="F77" s="30"/>
      <c r="G77" s="30"/>
      <c r="H77" s="30"/>
      <c r="I77" s="30"/>
      <c r="J77" s="114"/>
      <c r="K77" s="114"/>
      <c r="L77" s="114"/>
      <c r="M77" s="114"/>
      <c r="N77" s="114"/>
      <c r="O77" s="30"/>
      <c r="P77" s="30"/>
    </row>
    <row r="78" spans="1:17" ht="15.75">
      <c r="B78" s="4"/>
      <c r="C78" s="129"/>
      <c r="D78" s="30"/>
      <c r="E78" s="30"/>
      <c r="F78" s="30"/>
      <c r="G78" s="30"/>
      <c r="H78" s="30"/>
      <c r="I78" s="30"/>
      <c r="J78" s="114"/>
      <c r="K78" s="114"/>
      <c r="L78" s="114"/>
      <c r="M78" s="114"/>
      <c r="N78" s="114"/>
      <c r="O78" s="30"/>
      <c r="P78" s="30"/>
    </row>
    <row r="79" spans="1:17" ht="15.75">
      <c r="B79" s="4"/>
      <c r="C79" s="129"/>
      <c r="D79" s="30"/>
      <c r="E79" s="30"/>
      <c r="F79" s="30"/>
      <c r="G79" s="30"/>
      <c r="H79" s="30"/>
      <c r="I79" s="30"/>
      <c r="J79" s="114"/>
      <c r="K79" s="114"/>
      <c r="L79" s="114"/>
      <c r="M79" s="114"/>
      <c r="N79" s="114"/>
      <c r="O79" s="30"/>
      <c r="P79" s="30"/>
    </row>
    <row r="80" spans="1:17" ht="15.75">
      <c r="B80" s="4"/>
      <c r="C80" s="129"/>
      <c r="D80" s="30"/>
      <c r="E80" s="30"/>
      <c r="F80" s="30"/>
      <c r="G80" s="30"/>
      <c r="H80" s="30"/>
      <c r="I80" s="30"/>
      <c r="J80" s="114"/>
      <c r="K80" s="114"/>
      <c r="L80" s="114"/>
      <c r="M80" s="114"/>
      <c r="N80" s="114"/>
      <c r="O80" s="30"/>
      <c r="P80" s="30"/>
    </row>
    <row r="81" spans="2:16" ht="15.75">
      <c r="B81" s="4"/>
      <c r="C81" s="129"/>
      <c r="D81" s="30"/>
      <c r="E81" s="30"/>
      <c r="F81" s="30"/>
      <c r="G81" s="30"/>
      <c r="H81" s="30"/>
      <c r="I81" s="30"/>
      <c r="J81" s="114"/>
      <c r="K81" s="114"/>
      <c r="L81" s="114"/>
      <c r="M81" s="114"/>
      <c r="N81" s="114"/>
      <c r="O81" s="30"/>
      <c r="P81" s="30"/>
    </row>
    <row r="82" spans="2:16" ht="15.75">
      <c r="B82" s="4"/>
      <c r="C82" s="129"/>
      <c r="D82" s="30"/>
      <c r="E82" s="30"/>
      <c r="F82" s="30"/>
      <c r="G82" s="30"/>
      <c r="H82" s="30"/>
      <c r="I82" s="30"/>
      <c r="J82" s="114"/>
      <c r="K82" s="114"/>
      <c r="L82" s="114"/>
      <c r="M82" s="114"/>
      <c r="N82" s="114"/>
      <c r="O82" s="30"/>
      <c r="P82" s="30"/>
    </row>
    <row r="83" spans="2:16" ht="15.75">
      <c r="B83" s="4"/>
      <c r="C83" s="129"/>
      <c r="D83" s="30"/>
      <c r="E83" s="30"/>
      <c r="F83" s="30"/>
      <c r="G83" s="30"/>
      <c r="H83" s="30"/>
      <c r="I83" s="30"/>
      <c r="J83" s="114"/>
      <c r="K83" s="114"/>
      <c r="L83" s="114"/>
      <c r="M83" s="114"/>
      <c r="N83" s="114"/>
      <c r="O83" s="30"/>
      <c r="P83" s="30"/>
    </row>
    <row r="84" spans="2:16" ht="15.75">
      <c r="B84" s="4"/>
      <c r="C84" s="129"/>
      <c r="D84" s="30"/>
      <c r="E84" s="30"/>
      <c r="F84" s="30"/>
      <c r="G84" s="30"/>
      <c r="H84" s="30"/>
      <c r="I84" s="30"/>
      <c r="J84" s="114"/>
      <c r="K84" s="114"/>
      <c r="L84" s="114"/>
      <c r="M84" s="114"/>
      <c r="N84" s="114"/>
      <c r="O84" s="30"/>
      <c r="P84" s="30"/>
    </row>
    <row r="85" spans="2:16" ht="15.75">
      <c r="B85" s="4"/>
      <c r="C85" s="129"/>
      <c r="D85" s="30"/>
      <c r="E85" s="30"/>
      <c r="F85" s="30"/>
      <c r="G85" s="30"/>
      <c r="H85" s="30"/>
      <c r="I85" s="30"/>
      <c r="J85" s="114"/>
      <c r="K85" s="114"/>
      <c r="L85" s="114"/>
      <c r="M85" s="114"/>
      <c r="N85" s="114"/>
      <c r="O85" s="30"/>
      <c r="P85" s="30"/>
    </row>
    <row r="86" spans="2:16" ht="15.75">
      <c r="B86" s="4"/>
      <c r="C86" s="129"/>
      <c r="D86" s="30"/>
      <c r="E86" s="30"/>
      <c r="F86" s="30"/>
      <c r="G86" s="30"/>
      <c r="H86" s="30"/>
      <c r="I86" s="30"/>
      <c r="J86" s="114"/>
      <c r="K86" s="114"/>
      <c r="L86" s="114"/>
      <c r="M86" s="114"/>
      <c r="N86" s="114"/>
      <c r="O86" s="30"/>
      <c r="P86" s="30"/>
    </row>
    <row r="87" spans="2:16" ht="15.75">
      <c r="B87" s="4"/>
      <c r="C87" s="129"/>
      <c r="D87" s="30"/>
      <c r="E87" s="30"/>
      <c r="F87" s="30"/>
      <c r="G87" s="30"/>
      <c r="H87" s="30"/>
      <c r="I87" s="30"/>
      <c r="J87" s="114"/>
      <c r="K87" s="114"/>
      <c r="L87" s="114"/>
      <c r="M87" s="114"/>
      <c r="N87" s="114"/>
      <c r="O87" s="30"/>
      <c r="P87" s="30"/>
    </row>
    <row r="88" spans="2:16" ht="15.75">
      <c r="B88" s="4"/>
      <c r="C88" s="129"/>
      <c r="D88" s="30"/>
      <c r="E88" s="30"/>
      <c r="F88" s="30"/>
      <c r="G88" s="30"/>
      <c r="H88" s="30"/>
      <c r="I88" s="30"/>
      <c r="J88" s="114"/>
      <c r="K88" s="114"/>
      <c r="L88" s="114"/>
      <c r="M88" s="114"/>
      <c r="N88" s="114"/>
      <c r="O88" s="30"/>
      <c r="P88" s="30"/>
    </row>
    <row r="89" spans="2:16" s="117" customFormat="1" ht="15.75">
      <c r="B89" s="88"/>
      <c r="C89" s="130"/>
      <c r="D89" s="115"/>
      <c r="E89" s="115"/>
      <c r="F89" s="115"/>
      <c r="G89" s="115"/>
      <c r="H89" s="115"/>
      <c r="I89" s="115"/>
      <c r="J89" s="116"/>
      <c r="K89" s="116"/>
      <c r="L89" s="116"/>
      <c r="M89" s="116"/>
      <c r="N89" s="116"/>
      <c r="O89" s="115"/>
      <c r="P89" s="88"/>
    </row>
  </sheetData>
  <sheetProtection selectLockedCells="1" selectUnlockedCells="1"/>
  <mergeCells count="1">
    <mergeCell ref="A1:D2"/>
  </mergeCells>
  <phoneticPr fontId="1" type="noConversion"/>
  <pageMargins left="0.78749999999999998" right="0.78749999999999998" top="1.0249999999999999" bottom="1.0249999999999999" header="0.78749999999999998" footer="0.78749999999999998"/>
  <pageSetup paperSize="8" scale="82" orientation="landscape" useFirstPageNumber="1" horizontalDpi="300" verticalDpi="300"/>
  <headerFooter alignWithMargins="0">
    <oddHeader>&amp;C&amp;A</oddHeader>
    <oddFooter>&amp;CPage &amp;P</oddFooter>
  </headerFooter>
  <ignoredErrors>
    <ignoredError sqref="J3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8" zoomScaleNormal="78" workbookViewId="0">
      <pane ySplit="1" activePane="bottomLeft"/>
      <selection pane="bottomLeft"/>
    </sheetView>
  </sheetViews>
  <sheetFormatPr defaultColWidth="11.42578125" defaultRowHeight="12.9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8" zoomScaleNormal="78" workbookViewId="0">
      <pane ySplit="1" activePane="bottomLeft"/>
      <selection pane="bottomLeft"/>
    </sheetView>
  </sheetViews>
  <sheetFormatPr defaultColWidth="11.42578125" defaultRowHeight="12.9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2013-07-05T15:56:40Z</dcterms:created>
  <dcterms:modified xsi:type="dcterms:W3CDTF">2021-01-19T13:15:34Z</dcterms:modified>
  <cp:category/>
  <cp:contentStatus/>
</cp:coreProperties>
</file>