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mart\Desktop\Studium\5. Praxissemester\Seti\PAM\PAM_modules\PAM_mod\"/>
    </mc:Choice>
  </mc:AlternateContent>
  <xr:revisionPtr revIDLastSave="0" documentId="13_ncr:1_{DC11DB2B-CEFF-499F-A4E9-FD4FB907787F}" xr6:coauthVersionLast="47" xr6:coauthVersionMax="47" xr10:uidLastSave="{00000000-0000-0000-0000-000000000000}"/>
  <bookViews>
    <workbookView xWindow="-5090" yWindow="-217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37" i="1"/>
  <c r="A35" i="1"/>
  <c r="A36" i="1"/>
  <c r="A38" i="1"/>
  <c r="A41" i="1"/>
  <c r="A33" i="1" s="1"/>
  <c r="A40" i="1"/>
  <c r="A39" i="1" s="1"/>
  <c r="A31" i="1"/>
  <c r="A30" i="1"/>
  <c r="A29" i="1"/>
  <c r="A32" i="1" s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J32" i="1"/>
  <c r="J34" i="1"/>
  <c r="A34" i="1" l="1"/>
  <c r="A37" i="1"/>
</calcChain>
</file>

<file path=xl/sharedStrings.xml><?xml version="1.0" encoding="utf-8"?>
<sst xmlns="http://schemas.openxmlformats.org/spreadsheetml/2006/main" count="227" uniqueCount="128">
  <si>
    <t>Type</t>
  </si>
  <si>
    <t>Manufacturer</t>
  </si>
  <si>
    <t>Mfr. #</t>
  </si>
  <si>
    <t>Datasheet</t>
  </si>
  <si>
    <t>↗</t>
  </si>
  <si>
    <t>Mouser</t>
  </si>
  <si>
    <t>Cost p.P. $</t>
  </si>
  <si>
    <t>81-GCM1885C1H102FA6D</t>
  </si>
  <si>
    <r>
      <rPr>
        <sz val="11"/>
        <color theme="1"/>
        <rFont val="Calibri"/>
        <family val="2"/>
        <scheme val="minor"/>
      </rPr>
      <t>GCM1885C1H102FA16D</t>
    </r>
    <r>
      <rPr>
        <b/>
        <sz val="11"/>
        <color theme="1"/>
        <rFont val="Calibri"/>
        <family val="2"/>
        <scheme val="minor"/>
      </rPr>
      <t xml:space="preserve"> </t>
    </r>
  </si>
  <si>
    <t>Murata Electronics</t>
  </si>
  <si>
    <t>Package (metric)</t>
  </si>
  <si>
    <t xml:space="preserve">81-GRM1555C2A11FA1D </t>
  </si>
  <si>
    <t xml:space="preserve">GRM1555C2A101FA01D </t>
  </si>
  <si>
    <t>Vishay/Sprague</t>
  </si>
  <si>
    <t>Analog Devices</t>
  </si>
  <si>
    <t>Miller MMIC</t>
  </si>
  <si>
    <t>QFN4x4-24</t>
  </si>
  <si>
    <t xml:space="preserve">74-TH3A475K020C5000 </t>
  </si>
  <si>
    <t xml:space="preserve">TH3A475K020C5000 </t>
  </si>
  <si>
    <t>QTY [pcs]</t>
  </si>
  <si>
    <t>0806</t>
  </si>
  <si>
    <t xml:space="preserve">961-939113733510 </t>
  </si>
  <si>
    <t>capacitor, 100 pF</t>
  </si>
  <si>
    <t>capacitor, 4.7 uF</t>
  </si>
  <si>
    <t>capacitor, 10 nF</t>
  </si>
  <si>
    <t>MML098GQ4A</t>
  </si>
  <si>
    <t>amplifier, 23.5 dB</t>
  </si>
  <si>
    <t>equalizer, 3.5 dB</t>
  </si>
  <si>
    <t>Knowles Dielectric Labs</t>
  </si>
  <si>
    <t>0605</t>
  </si>
  <si>
    <t>Texas Instruments</t>
  </si>
  <si>
    <t>buffer, Non-Inv.</t>
  </si>
  <si>
    <t>buffer, Inv.</t>
  </si>
  <si>
    <t>Vishay/Beyschlag</t>
  </si>
  <si>
    <t xml:space="preserve">594-MCT06030Z0000ZP5 </t>
  </si>
  <si>
    <t xml:space="preserve">MCT06030Z0000ZP500 </t>
  </si>
  <si>
    <t>1608</t>
  </si>
  <si>
    <t>766-AEQ05472-T</t>
  </si>
  <si>
    <t>AEQ05472-T</t>
  </si>
  <si>
    <t xml:space="preserve">584-HMC1018ALP4E </t>
  </si>
  <si>
    <t>attenuator, 31 dB</t>
  </si>
  <si>
    <t xml:space="preserve">HMC1018ALP4E </t>
  </si>
  <si>
    <t>24-SMT 4x4</t>
  </si>
  <si>
    <t>capacitor, 1000 pF</t>
  </si>
  <si>
    <t>total</t>
  </si>
  <si>
    <t>resistor, 1k Ω</t>
  </si>
  <si>
    <t>op amp</t>
  </si>
  <si>
    <t>capacitor, 100 nF</t>
  </si>
  <si>
    <t>detector</t>
  </si>
  <si>
    <t>GCM188R71C104KA37J</t>
  </si>
  <si>
    <t xml:space="preserve">81-GCM188R71C104KA7J </t>
  </si>
  <si>
    <t>MCT06030C1001FPW00</t>
  </si>
  <si>
    <t xml:space="preserve">594-MCT06030C1001FPW </t>
  </si>
  <si>
    <t>Supplier #</t>
  </si>
  <si>
    <t>Supplier Link</t>
  </si>
  <si>
    <t>Supplier</t>
  </si>
  <si>
    <t>AD8065ARTZ-REEL7</t>
  </si>
  <si>
    <t xml:space="preserve">584-AD8065ARTZ-R7 </t>
  </si>
  <si>
    <t>SOT-23-5</t>
  </si>
  <si>
    <t>ADL6010ACPZN-R2</t>
  </si>
  <si>
    <t xml:space="preserve">584-ADL6010ACPZN-R2 </t>
  </si>
  <si>
    <t>LFCSP-6</t>
  </si>
  <si>
    <t xml:space="preserve">SN74LVC3G04DCTR </t>
  </si>
  <si>
    <t>595-SN74LVC3G04DCTR</t>
  </si>
  <si>
    <t xml:space="preserve">SN74LVC3G17DCUR </t>
  </si>
  <si>
    <t xml:space="preserve">595-SN74LVC3G17DCUR </t>
  </si>
  <si>
    <t>VSSOP-8</t>
  </si>
  <si>
    <t>SMA Connectors</t>
  </si>
  <si>
    <t>530-142-1701-201</t>
  </si>
  <si>
    <t>-</t>
  </si>
  <si>
    <t xml:space="preserve">Johnson / Cinch Connectivity Solutions </t>
  </si>
  <si>
    <t xml:space="preserve">142-1701-201 </t>
  </si>
  <si>
    <r>
      <t xml:space="preserve">resistor, 0 </t>
    </r>
    <r>
      <rPr>
        <sz val="11"/>
        <rFont val="Aptos Narrow"/>
        <family val="2"/>
      </rPr>
      <t>Ω</t>
    </r>
  </si>
  <si>
    <t>coupler</t>
  </si>
  <si>
    <t>5550-AM500-20000DC1410-ND</t>
  </si>
  <si>
    <t>Anatech Microwave Company</t>
  </si>
  <si>
    <t>AM500-20000DC1410</t>
  </si>
  <si>
    <t>DigiKey</t>
  </si>
  <si>
    <t>bias tee</t>
  </si>
  <si>
    <t xml:space="preserve">139-ZX85-12G-S+ </t>
  </si>
  <si>
    <t>Mini-Circuits</t>
  </si>
  <si>
    <t xml:space="preserve">ZX85-12G-S+ </t>
  </si>
  <si>
    <t>feed trough C</t>
  </si>
  <si>
    <t>4-40UNC-2A</t>
  </si>
  <si>
    <t>turret terminal</t>
  </si>
  <si>
    <t xml:space="preserve">534-1595-2 </t>
  </si>
  <si>
    <t>2-56 UNC – 2A</t>
  </si>
  <si>
    <t>Keystone Electronics</t>
  </si>
  <si>
    <t xml:space="preserve">1595-2 </t>
  </si>
  <si>
    <t>box</t>
  </si>
  <si>
    <t>lid</t>
  </si>
  <si>
    <t>screws for SMA</t>
  </si>
  <si>
    <t>screws for PCB</t>
  </si>
  <si>
    <t>screws for lid</t>
  </si>
  <si>
    <t xml:space="preserve">534-21202 </t>
  </si>
  <si>
    <t>2-56 UNC - 2B x 1/8</t>
  </si>
  <si>
    <t>2-56 UNC - 2B x 5/32</t>
  </si>
  <si>
    <t>McMaster-Carr</t>
  </si>
  <si>
    <t>91771A884</t>
  </si>
  <si>
    <t>Alternatives</t>
  </si>
  <si>
    <t>2478-B3C153B-ND</t>
  </si>
  <si>
    <t>B3C153B</t>
  </si>
  <si>
    <t>EMI Filter Company</t>
  </si>
  <si>
    <t>92196A091</t>
  </si>
  <si>
    <t>3-48 UNC - 2B x 3/16</t>
  </si>
  <si>
    <t>JLCPCB</t>
  </si>
  <si>
    <t xml:space="preserve">RO4350 PCB  </t>
  </si>
  <si>
    <t>21 x 25 x 0.51 mm</t>
  </si>
  <si>
    <t>31.4 x 27.4 x 9 mm</t>
  </si>
  <si>
    <t>31.4 x 27.4 x 1 mm</t>
  </si>
  <si>
    <t>Modul</t>
  </si>
  <si>
    <t>Amount</t>
  </si>
  <si>
    <t>Amplifier</t>
  </si>
  <si>
    <t>Attenuator</t>
  </si>
  <si>
    <t>Detector</t>
  </si>
  <si>
    <t>Coupler</t>
  </si>
  <si>
    <t>Bias Tee</t>
  </si>
  <si>
    <t>BOM for PAM</t>
  </si>
  <si>
    <t>Supply Borad</t>
  </si>
  <si>
    <t>0.08'' (20 x 24 mm)</t>
  </si>
  <si>
    <t>0.06'' (5 x 5 mm)</t>
  </si>
  <si>
    <t>MR42-0008-20</t>
  </si>
  <si>
    <t>MAST</t>
  </si>
  <si>
    <t>RFMW</t>
  </si>
  <si>
    <t>RF-absorber (PSA)</t>
  </si>
  <si>
    <t>RF-absorber (urethane)</t>
  </si>
  <si>
    <t>ARC-UD-11881-3</t>
  </si>
  <si>
    <t>ATC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</si>
</sst>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Aptos Narrow"/>
      <family val="2"/>
    </font>
    <font>
      <u/>
      <sz val="11"/>
      <color rgb="FF0070C0"/>
      <name val="Calibri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2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0" fontId="5" fillId="0" borderId="0" xfId="0" quotePrefix="1" applyFont="1"/>
    <xf numFmtId="0" fontId="6" fillId="0" borderId="0" xfId="0" applyFont="1"/>
    <xf numFmtId="0" fontId="6" fillId="0" borderId="0" xfId="0" applyFont="1" applyAlignment="1">
      <alignment horizontal="left"/>
    </xf>
    <xf numFmtId="49" fontId="6" fillId="0" borderId="0" xfId="0" applyNumberFormat="1" applyFont="1"/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horizontal="left"/>
    </xf>
    <xf numFmtId="0" fontId="8" fillId="0" borderId="0" xfId="1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datasheet/2/218/GAIN_EQUALIZER_DATASHEET-3133333.pdf" TargetMode="External"/><Relationship Id="rId18" Type="http://schemas.openxmlformats.org/officeDocument/2006/relationships/hyperlink" Target="https://www.mouser.com/datasheet/2/281/1/GCM188R71C104KA37_01A-3144197.pdf" TargetMode="External"/><Relationship Id="rId26" Type="http://schemas.openxmlformats.org/officeDocument/2006/relationships/hyperlink" Target="https://www.mouser.com/datasheet/2/609/ADL6010-1503125.pdf" TargetMode="External"/><Relationship Id="rId39" Type="http://schemas.openxmlformats.org/officeDocument/2006/relationships/hyperlink" Target="https://www.digikey.com/en/products/detail/emi-filter-company/B3C153B/13561272" TargetMode="External"/><Relationship Id="rId21" Type="http://schemas.openxmlformats.org/officeDocument/2006/relationships/hyperlink" Target="https://www.mouser.com/ProductDetail/Texas-Instruments/SN74LVC2G06QDCKRQ1?qs=PVVDbbWpW3IFBZaKle27og%3D%3D" TargetMode="External"/><Relationship Id="rId34" Type="http://schemas.openxmlformats.org/officeDocument/2006/relationships/hyperlink" Target="https://www.ti.com/lit/ds/symlink/sn74lvc3g04.pdf?ts=1740509846248&amp;ref_url=https%253A%252F%252Fwww.mouser.com%252F" TargetMode="External"/><Relationship Id="rId42" Type="http://schemas.openxmlformats.org/officeDocument/2006/relationships/hyperlink" Target="https://www.mouser.com/datasheet/2/1030/ZX85_12G_S_2b-2064284.pdf" TargetMode="External"/><Relationship Id="rId47" Type="http://schemas.openxmlformats.org/officeDocument/2006/relationships/hyperlink" Target="https://www.mcmaster.com/92196A949/" TargetMode="External"/><Relationship Id="rId50" Type="http://schemas.openxmlformats.org/officeDocument/2006/relationships/hyperlink" Target="https://jlccnc.com/cnc-machining-quote?spm=Jlc3dp.Homepage.1011.d2" TargetMode="External"/><Relationship Id="rId7" Type="http://schemas.openxmlformats.org/officeDocument/2006/relationships/hyperlink" Target="https://www.mouser.com/ProductDetail/Murata-Electronics/GRM1555C2A101FA01D?qs=rrS6PyfT74dhi48KLJGpTA%3D%3D" TargetMode="External"/><Relationship Id="rId2" Type="http://schemas.openxmlformats.org/officeDocument/2006/relationships/hyperlink" Target="https://www.mouser.com/datasheet/2/281/1/GCM1885C1H102FA16_01A-3142390.pdf" TargetMode="External"/><Relationship Id="rId16" Type="http://schemas.openxmlformats.org/officeDocument/2006/relationships/hyperlink" Target="https://www.mouser.com/ProductDetail/Knowles-Dielectric-Labs/AEQ05472-T?qs=tLtVXHuAOBp2hpg31kCLdg%3D%3D" TargetMode="External"/><Relationship Id="rId29" Type="http://schemas.openxmlformats.org/officeDocument/2006/relationships/hyperlink" Target="https://www.mouser.com/ProductDetail/Texas-Instruments/SN74LVC3G17DCUR?qs=0smPjiIwnfJ%2FZmnYCRa%2FdA%3D%3D" TargetMode="External"/><Relationship Id="rId11" Type="http://schemas.openxmlformats.org/officeDocument/2006/relationships/hyperlink" Target="https://www.vishay.com/docs/28705/mcx0x0xpro.pdf" TargetMode="External"/><Relationship Id="rId24" Type="http://schemas.openxmlformats.org/officeDocument/2006/relationships/hyperlink" Target="https://www.mouser.com/datasheet/2/609/AD8065_8066-3119317.pdf" TargetMode="External"/><Relationship Id="rId32" Type="http://schemas.openxmlformats.org/officeDocument/2006/relationships/hyperlink" Target="https://www.mouser.com/ProductDetail/Johnson-Cinch-Connectivity-Solutions/142-1701-201?qs=W847AxTQu3I2o5ivyGK%2FSw%3D%3D&amp;srsltid=AfmBOoo6nMrqgpjbB2bc3A-pljBtpxl8kYYE0PE8nBAjkGXGogLriaIT" TargetMode="External"/><Relationship Id="rId37" Type="http://schemas.openxmlformats.org/officeDocument/2006/relationships/hyperlink" Target="https://www.mouser.com/ProductDetail/Keystone-Electronics/1595-2?qs=UrbseFuNL0lAijfEDTSGkw%3D%3D" TargetMode="External"/><Relationship Id="rId40" Type="http://schemas.openxmlformats.org/officeDocument/2006/relationships/hyperlink" Target="https://www.mouser.com/ProductDetail/657-54-862-003" TargetMode="External"/><Relationship Id="rId45" Type="http://schemas.openxmlformats.org/officeDocument/2006/relationships/hyperlink" Target="https://www.mcmaster.com/91771A884/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www.vishay.com/docs/40084/th3.pdf" TargetMode="External"/><Relationship Id="rId10" Type="http://schemas.openxmlformats.org/officeDocument/2006/relationships/hyperlink" Target="https://www.mouser.com/datasheet/2/281/Commercial_leafletXBSCUBSCBBSCULSCV13Murata-1660560.pdf" TargetMode="External"/><Relationship Id="rId19" Type="http://schemas.openxmlformats.org/officeDocument/2006/relationships/hyperlink" Target="https://www.mouser.com/ProductDetail/Vishay-Beyschlag/MCT06030C1001FPW00?qs=hjSuqQECij%252BovoKa%2FthKfQ%3D%3D" TargetMode="External"/><Relationship Id="rId31" Type="http://schemas.openxmlformats.org/officeDocument/2006/relationships/hyperlink" Target="https://www.mouser.com/ProductDetail/Texas-Instruments/SN74LVC3G04DCTR?qs=DcvZ7Fltd5xgtUoI16LLCQ%3D%3D" TargetMode="External"/><Relationship Id="rId44" Type="http://schemas.openxmlformats.org/officeDocument/2006/relationships/hyperlink" Target="https://www.keyelco.com/product.cfm/product_id/14722" TargetMode="External"/><Relationship Id="rId52" Type="http://schemas.openxmlformats.org/officeDocument/2006/relationships/hyperlink" Target="https://www.rfmw.com/products/detail/mr42000820-mast/460494/?srsltid=AfmBOoqU6HSqgrB40bpPiegH39a_JawhpLD3xWdQZPGM4OTOGr3gVDu4" TargetMode="External"/><Relationship Id="rId4" Type="http://schemas.openxmlformats.org/officeDocument/2006/relationships/hyperlink" Target="https://www.millermmic.com/product/broadbandDistributedAmplifiers/MML098GQ4A" TargetMode="External"/><Relationship Id="rId9" Type="http://schemas.openxmlformats.org/officeDocument/2006/relationships/hyperlink" Target="https://www.mouser.com/ProductDetail/Murata-Electronics/939113733510?qs=BJlw7L4Cy7%252B9sB%252BBSFbryw%3D%3D" TargetMode="External"/><Relationship Id="rId14" Type="http://schemas.openxmlformats.org/officeDocument/2006/relationships/hyperlink" Target="https://www.mouser.com/ProductDetail/Analog-Devices/HMC1018ALP4E?qs=XflvcvBPbgW0VxFFfcxVBA%3D%3D" TargetMode="External"/><Relationship Id="rId22" Type="http://schemas.openxmlformats.org/officeDocument/2006/relationships/hyperlink" Target="https://www.mouser.com/ProductDetail/Analog-Devices/AD8065ARTZ-REEL7?qs=%2FtpEQrCGXCyMbhru3ICKdA%3D%3D" TargetMode="External"/><Relationship Id="rId27" Type="http://schemas.openxmlformats.org/officeDocument/2006/relationships/hyperlink" Target="https://www.vishay.com/docs/28705/mcx0x0xpro.pdf" TargetMode="External"/><Relationship Id="rId30" Type="http://schemas.openxmlformats.org/officeDocument/2006/relationships/hyperlink" Target="https://www.ti.com/lit/ds/symlink/sn74lvc3g17.pdf?ts=1740501997031&amp;ref_url=https%253A%252F%252Fwww.ti.com%252Fproduct%252FSN74LVC3G17" TargetMode="External"/><Relationship Id="rId35" Type="http://schemas.openxmlformats.org/officeDocument/2006/relationships/hyperlink" Target="https://www.digikey.com/en/products/detail/anatech-microwave-company/AM500-20000DC1410/22078236" TargetMode="External"/><Relationship Id="rId43" Type="http://schemas.openxmlformats.org/officeDocument/2006/relationships/hyperlink" Target="https://www.mouser.com/ProductDetail/Keystone-Electronics/21202?qs=zW32dvEIR3vqxnJFyoQnbw%3D%3D" TargetMode="External"/><Relationship Id="rId48" Type="http://schemas.openxmlformats.org/officeDocument/2006/relationships/hyperlink" Target="https://emifiltercompany.herokuapp.com/static/products/pdfs/b3cs_revd.pdf" TargetMode="External"/><Relationship Id="rId8" Type="http://schemas.openxmlformats.org/officeDocument/2006/relationships/hyperlink" Target="https://www.mouser.com/datasheet/2/281/1/GRM1555C2A101FA01_01A-1983221.pdf" TargetMode="External"/><Relationship Id="rId51" Type="http://schemas.openxmlformats.org/officeDocument/2006/relationships/hyperlink" Target="https://cart.jlcpcb.com/quote?orderType=1&amp;stencilLayer=2&amp;stencilWidth=100&amp;stencilLength=100" TargetMode="External"/><Relationship Id="rId3" Type="http://schemas.openxmlformats.org/officeDocument/2006/relationships/hyperlink" Target="https://www.mouser.com/ProductDetail/Vishay-Sprague/TH3A475K020C5000?qs=iY1HX60zZqOoE9ZwM7bafg%3D%3D" TargetMode="External"/><Relationship Id="rId12" Type="http://schemas.openxmlformats.org/officeDocument/2006/relationships/hyperlink" Target="https://www.mouser.com/ProductDetail/Vishay-Beyschlag/MCT06030Z0000ZP500?qs=ZGqKRUKL60JJyj3HWrIZ1Q%3D%3D" TargetMode="External"/><Relationship Id="rId17" Type="http://schemas.openxmlformats.org/officeDocument/2006/relationships/hyperlink" Target="https://www.mouser.com/ProductDetail/Murata-Electronics/GCM188R71C104KA37J?qs=bGEzvQhTDnZD08oWyjLpYQ%3D%3D" TargetMode="External"/><Relationship Id="rId25" Type="http://schemas.openxmlformats.org/officeDocument/2006/relationships/hyperlink" Target="https://www.mouser.com/ProductDetail/Analog-Devices/ADL6010ACPZN-R2?qs=omjpgD2ciZzeS9vVkqNMiQ%3D%3D" TargetMode="External"/><Relationship Id="rId33" Type="http://schemas.openxmlformats.org/officeDocument/2006/relationships/hyperlink" Target="https://www.belfuse.com/resources/productinformations/cinchconnectivitysolutions/johnson/pi-ccs-john-142-1701-201.pdf" TargetMode="External"/><Relationship Id="rId38" Type="http://schemas.openxmlformats.org/officeDocument/2006/relationships/hyperlink" Target="https://www.mouser.com/datasheet/2/215/595-1_1595-2-742696.pdf" TargetMode="External"/><Relationship Id="rId46" Type="http://schemas.openxmlformats.org/officeDocument/2006/relationships/hyperlink" Target="https://www.mcmaster.com/92196A091/" TargetMode="External"/><Relationship Id="rId20" Type="http://schemas.openxmlformats.org/officeDocument/2006/relationships/hyperlink" Target="https://www.vishay.com/docs/28705/mcx0x0xpro.pdf" TargetMode="External"/><Relationship Id="rId41" Type="http://schemas.openxmlformats.org/officeDocument/2006/relationships/hyperlink" Target="https://www.mouser.com/ProductDetail/Mini-Circuits/ZX85-12G-S%2B?qs=CiayqK2gdcITcMx0C1pwnw%3D%3D&amp;srsltid=AfmBOookdKvp55ZNg5CH3X0JZrurk7-it3l6NM0fZry2ksECn6LiV-4u" TargetMode="External"/><Relationship Id="rId1" Type="http://schemas.openxmlformats.org/officeDocument/2006/relationships/hyperlink" Target="https://www.mouser.com/ProductDetail/Murata-Electronics/GCM1885C1H102FA16D?qs=bGEzvQhTDna07gGegWNXCA%3D%3D" TargetMode="External"/><Relationship Id="rId6" Type="http://schemas.openxmlformats.org/officeDocument/2006/relationships/hyperlink" Target="https://www.millermmic.com/pdf/mmic_amplifier/MML098GQ4A.pdf" TargetMode="External"/><Relationship Id="rId15" Type="http://schemas.openxmlformats.org/officeDocument/2006/relationships/hyperlink" Target="https://www.mouser.com/datasheet/2/609/hmc1018a-3123112.pdf" TargetMode="External"/><Relationship Id="rId23" Type="http://schemas.openxmlformats.org/officeDocument/2006/relationships/hyperlink" Target="https://www.ti.com/lit/ds/symlink/sn74lvc2g06-q1.pdf?ts=1737415939821&amp;ref_url=https%253A%252F%252Fwww.mouser.com%252F" TargetMode="External"/><Relationship Id="rId28" Type="http://schemas.openxmlformats.org/officeDocument/2006/relationships/hyperlink" Target="https://www.mouser.com/ProductDetail/Vishay-Beyschlag/MCT06030Z0000ZP500?qs=ZGqKRUKL60JJyj3HWrIZ1Q%3D%3D" TargetMode="External"/><Relationship Id="rId36" Type="http://schemas.openxmlformats.org/officeDocument/2006/relationships/hyperlink" Target="https://anatechmicrowave.com/media/pdf/AM500-20000DC1410.pdf" TargetMode="External"/><Relationship Id="rId49" Type="http://schemas.openxmlformats.org/officeDocument/2006/relationships/hyperlink" Target="https://jlccnc.com/cnc-machining-quote?spm=Jlc3dp.Homepage.1011.d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zoomScaleNormal="100" workbookViewId="0">
      <selection activeCell="K42" sqref="K42"/>
    </sheetView>
  </sheetViews>
  <sheetFormatPr baseColWidth="10" defaultColWidth="9.06640625" defaultRowHeight="14.25" x14ac:dyDescent="0.45"/>
  <cols>
    <col min="1" max="1" width="14.265625" customWidth="1"/>
    <col min="2" max="2" width="21.86328125" customWidth="1"/>
    <col min="3" max="3" width="28.86328125" customWidth="1"/>
    <col min="4" max="4" width="18.33203125" customWidth="1"/>
    <col min="5" max="5" width="35" customWidth="1"/>
    <col min="6" max="6" width="20.33203125" customWidth="1"/>
    <col min="7" max="7" width="11.1328125" customWidth="1"/>
    <col min="8" max="8" width="9.6640625" customWidth="1"/>
    <col min="9" max="9" width="13.6640625" customWidth="1"/>
    <col min="10" max="10" width="9.06640625" customWidth="1"/>
    <col min="11" max="11" width="11.1328125" customWidth="1"/>
  </cols>
  <sheetData>
    <row r="1" spans="1:13" x14ac:dyDescent="0.45">
      <c r="A1" s="1" t="s">
        <v>117</v>
      </c>
      <c r="B1" s="1"/>
    </row>
    <row r="2" spans="1:13" x14ac:dyDescent="0.45">
      <c r="E2" s="3"/>
    </row>
    <row r="3" spans="1:13" x14ac:dyDescent="0.45">
      <c r="A3" s="22" t="s">
        <v>110</v>
      </c>
      <c r="B3" s="22" t="s">
        <v>111</v>
      </c>
    </row>
    <row r="4" spans="1:13" x14ac:dyDescent="0.45">
      <c r="A4" t="s">
        <v>112</v>
      </c>
      <c r="B4">
        <v>2</v>
      </c>
    </row>
    <row r="5" spans="1:13" x14ac:dyDescent="0.45">
      <c r="A5" t="s">
        <v>113</v>
      </c>
      <c r="B5">
        <v>1</v>
      </c>
    </row>
    <row r="6" spans="1:13" x14ac:dyDescent="0.45">
      <c r="A6" t="s">
        <v>114</v>
      </c>
      <c r="B6">
        <v>1</v>
      </c>
      <c r="L6" s="8"/>
    </row>
    <row r="7" spans="1:13" x14ac:dyDescent="0.45">
      <c r="A7" t="s">
        <v>115</v>
      </c>
      <c r="B7">
        <v>1</v>
      </c>
    </row>
    <row r="8" spans="1:13" ht="14.65" customHeight="1" x14ac:dyDescent="0.45">
      <c r="A8" t="s">
        <v>116</v>
      </c>
      <c r="B8">
        <v>1</v>
      </c>
    </row>
    <row r="9" spans="1:13" x14ac:dyDescent="0.45">
      <c r="A9" t="s">
        <v>118</v>
      </c>
    </row>
    <row r="11" spans="1:13" x14ac:dyDescent="0.45">
      <c r="A11" s="2" t="s">
        <v>19</v>
      </c>
      <c r="B11" s="2" t="s">
        <v>0</v>
      </c>
      <c r="C11" s="2" t="s">
        <v>53</v>
      </c>
      <c r="D11" s="2" t="s">
        <v>10</v>
      </c>
      <c r="E11" s="2" t="s">
        <v>1</v>
      </c>
      <c r="F11" s="2" t="s">
        <v>2</v>
      </c>
      <c r="G11" s="2" t="s">
        <v>54</v>
      </c>
      <c r="H11" s="2" t="s">
        <v>3</v>
      </c>
      <c r="I11" s="2" t="s">
        <v>55</v>
      </c>
      <c r="J11" s="2" t="s">
        <v>6</v>
      </c>
      <c r="K11" t="s">
        <v>99</v>
      </c>
      <c r="M11" s="4"/>
    </row>
    <row r="12" spans="1:13" x14ac:dyDescent="0.45">
      <c r="A12">
        <f>B4+B6+3*B5</f>
        <v>6</v>
      </c>
      <c r="B12" t="s">
        <v>22</v>
      </c>
      <c r="C12" t="s">
        <v>11</v>
      </c>
      <c r="D12" s="10">
        <v>1005</v>
      </c>
      <c r="E12" t="s">
        <v>9</v>
      </c>
      <c r="F12" s="7" t="s">
        <v>12</v>
      </c>
      <c r="G12" s="18" t="s">
        <v>4</v>
      </c>
      <c r="H12" s="18" t="s">
        <v>4</v>
      </c>
      <c r="I12" t="s">
        <v>5</v>
      </c>
      <c r="J12">
        <v>0.18</v>
      </c>
    </row>
    <row r="13" spans="1:13" x14ac:dyDescent="0.45">
      <c r="A13">
        <f>B4+3*B5</f>
        <v>5</v>
      </c>
      <c r="B13" t="s">
        <v>43</v>
      </c>
      <c r="C13" t="s">
        <v>7</v>
      </c>
      <c r="D13" s="10">
        <v>1608</v>
      </c>
      <c r="E13" t="s">
        <v>9</v>
      </c>
      <c r="F13" s="6" t="s">
        <v>8</v>
      </c>
      <c r="G13" s="18" t="s">
        <v>4</v>
      </c>
      <c r="H13" s="18" t="s">
        <v>4</v>
      </c>
      <c r="I13" t="s">
        <v>5</v>
      </c>
      <c r="J13">
        <v>0.35</v>
      </c>
    </row>
    <row r="14" spans="1:13" x14ac:dyDescent="0.45">
      <c r="A14">
        <f>B4+B6</f>
        <v>3</v>
      </c>
      <c r="B14" t="s">
        <v>23</v>
      </c>
      <c r="C14" t="s">
        <v>17</v>
      </c>
      <c r="D14" s="10">
        <v>3216</v>
      </c>
      <c r="E14" t="s">
        <v>13</v>
      </c>
      <c r="F14" t="s">
        <v>18</v>
      </c>
      <c r="G14" s="18" t="s">
        <v>4</v>
      </c>
      <c r="H14" s="18" t="s">
        <v>4</v>
      </c>
      <c r="I14" t="s">
        <v>5</v>
      </c>
      <c r="J14">
        <v>0.72</v>
      </c>
    </row>
    <row r="15" spans="1:13" x14ac:dyDescent="0.45">
      <c r="A15">
        <f>2*B4</f>
        <v>4</v>
      </c>
      <c r="B15" t="s">
        <v>24</v>
      </c>
      <c r="C15" t="s">
        <v>21</v>
      </c>
      <c r="D15" s="10" t="s">
        <v>20</v>
      </c>
      <c r="E15" t="s">
        <v>9</v>
      </c>
      <c r="F15" s="9">
        <v>939113733510</v>
      </c>
      <c r="G15" s="18" t="s">
        <v>4</v>
      </c>
      <c r="H15" s="18" t="s">
        <v>4</v>
      </c>
      <c r="I15" t="s">
        <v>5</v>
      </c>
      <c r="J15">
        <v>7.55</v>
      </c>
      <c r="L15" s="13"/>
    </row>
    <row r="16" spans="1:13" x14ac:dyDescent="0.45">
      <c r="A16" s="13">
        <f>4*B6</f>
        <v>4</v>
      </c>
      <c r="B16" s="13" t="s">
        <v>47</v>
      </c>
      <c r="C16" s="13" t="s">
        <v>50</v>
      </c>
      <c r="D16" s="14">
        <v>1608</v>
      </c>
      <c r="E16" s="13" t="s">
        <v>9</v>
      </c>
      <c r="F16" s="13" t="s">
        <v>49</v>
      </c>
      <c r="G16" s="18" t="s">
        <v>4</v>
      </c>
      <c r="H16" s="18" t="s">
        <v>4</v>
      </c>
      <c r="I16" s="13" t="s">
        <v>5</v>
      </c>
      <c r="J16" s="13">
        <v>0.17</v>
      </c>
      <c r="K16" s="11"/>
      <c r="L16" s="13"/>
    </row>
    <row r="17" spans="1:17" x14ac:dyDescent="0.45">
      <c r="A17" s="13">
        <f>B4</f>
        <v>2</v>
      </c>
      <c r="B17" s="13" t="s">
        <v>27</v>
      </c>
      <c r="C17" s="13" t="s">
        <v>37</v>
      </c>
      <c r="D17" s="15" t="s">
        <v>29</v>
      </c>
      <c r="E17" s="13" t="s">
        <v>28</v>
      </c>
      <c r="F17" s="16" t="s">
        <v>38</v>
      </c>
      <c r="G17" s="18" t="s">
        <v>4</v>
      </c>
      <c r="H17" s="18" t="s">
        <v>4</v>
      </c>
      <c r="I17" s="13" t="s">
        <v>5</v>
      </c>
      <c r="J17" s="13">
        <v>8.56</v>
      </c>
      <c r="L17" s="13"/>
    </row>
    <row r="18" spans="1:17" x14ac:dyDescent="0.45">
      <c r="A18" s="13">
        <f>2*B6</f>
        <v>2</v>
      </c>
      <c r="B18" s="13" t="s">
        <v>45</v>
      </c>
      <c r="C18" s="13" t="s">
        <v>52</v>
      </c>
      <c r="D18" s="14">
        <v>1608</v>
      </c>
      <c r="E18" s="13" t="s">
        <v>33</v>
      </c>
      <c r="F18" s="13" t="s">
        <v>51</v>
      </c>
      <c r="G18" s="18" t="s">
        <v>4</v>
      </c>
      <c r="H18" s="18" t="s">
        <v>4</v>
      </c>
      <c r="I18" s="13" t="s">
        <v>5</v>
      </c>
      <c r="J18" s="13">
        <v>0.1</v>
      </c>
      <c r="K18" s="11"/>
      <c r="L18" s="13"/>
    </row>
    <row r="19" spans="1:17" ht="13.9" customHeight="1" x14ac:dyDescent="0.45">
      <c r="A19" s="13">
        <f>B6</f>
        <v>1</v>
      </c>
      <c r="B19" s="13" t="s">
        <v>72</v>
      </c>
      <c r="C19" s="13" t="s">
        <v>34</v>
      </c>
      <c r="D19" s="15" t="s">
        <v>36</v>
      </c>
      <c r="E19" s="13" t="s">
        <v>33</v>
      </c>
      <c r="F19" s="16" t="s">
        <v>35</v>
      </c>
      <c r="G19" s="18" t="s">
        <v>4</v>
      </c>
      <c r="H19" s="18" t="s">
        <v>4</v>
      </c>
      <c r="I19" s="13" t="s">
        <v>5</v>
      </c>
      <c r="J19" s="13">
        <v>0.24</v>
      </c>
      <c r="L19" s="13"/>
    </row>
    <row r="20" spans="1:17" x14ac:dyDescent="0.45">
      <c r="A20" s="13">
        <f>B6</f>
        <v>1</v>
      </c>
      <c r="B20" s="13" t="s">
        <v>31</v>
      </c>
      <c r="C20" s="13" t="s">
        <v>65</v>
      </c>
      <c r="D20" s="13" t="s">
        <v>66</v>
      </c>
      <c r="E20" s="13" t="s">
        <v>30</v>
      </c>
      <c r="F20" s="16" t="s">
        <v>64</v>
      </c>
      <c r="G20" s="18" t="s">
        <v>4</v>
      </c>
      <c r="H20" s="18" t="s">
        <v>4</v>
      </c>
      <c r="I20" s="13" t="s">
        <v>5</v>
      </c>
      <c r="J20" s="13">
        <v>0.36</v>
      </c>
      <c r="K20" s="11"/>
      <c r="L20" s="13"/>
    </row>
    <row r="21" spans="1:17" x14ac:dyDescent="0.45">
      <c r="A21" s="13">
        <f>B6</f>
        <v>1</v>
      </c>
      <c r="B21" s="13" t="s">
        <v>32</v>
      </c>
      <c r="C21" s="13" t="s">
        <v>63</v>
      </c>
      <c r="D21" s="13" t="s">
        <v>66</v>
      </c>
      <c r="E21" s="13" t="s">
        <v>30</v>
      </c>
      <c r="F21" s="16" t="s">
        <v>62</v>
      </c>
      <c r="G21" s="18" t="s">
        <v>4</v>
      </c>
      <c r="H21" s="18" t="s">
        <v>4</v>
      </c>
      <c r="I21" s="13" t="s">
        <v>5</v>
      </c>
      <c r="J21" s="13">
        <v>0.44</v>
      </c>
      <c r="K21" s="11"/>
      <c r="L21" s="13"/>
    </row>
    <row r="22" spans="1:17" x14ac:dyDescent="0.45">
      <c r="A22" s="13">
        <f>B6</f>
        <v>1</v>
      </c>
      <c r="B22" s="13" t="s">
        <v>46</v>
      </c>
      <c r="C22" s="13" t="s">
        <v>57</v>
      </c>
      <c r="D22" s="13" t="s">
        <v>58</v>
      </c>
      <c r="E22" s="13" t="s">
        <v>14</v>
      </c>
      <c r="F22" s="13" t="s">
        <v>56</v>
      </c>
      <c r="G22" s="18" t="s">
        <v>4</v>
      </c>
      <c r="H22" s="18" t="s">
        <v>4</v>
      </c>
      <c r="I22" s="13" t="s">
        <v>5</v>
      </c>
      <c r="J22" s="13">
        <v>6.43</v>
      </c>
      <c r="K22" s="12"/>
      <c r="L22" s="13"/>
    </row>
    <row r="23" spans="1:17" x14ac:dyDescent="0.45">
      <c r="A23" s="13">
        <f>B6</f>
        <v>1</v>
      </c>
      <c r="B23" s="13" t="s">
        <v>48</v>
      </c>
      <c r="C23" s="13" t="s">
        <v>60</v>
      </c>
      <c r="D23" s="13" t="s">
        <v>61</v>
      </c>
      <c r="E23" s="13" t="s">
        <v>14</v>
      </c>
      <c r="F23" s="13" t="s">
        <v>59</v>
      </c>
      <c r="G23" s="18" t="s">
        <v>4</v>
      </c>
      <c r="H23" s="18" t="s">
        <v>4</v>
      </c>
      <c r="I23" s="13" t="s">
        <v>5</v>
      </c>
      <c r="J23" s="13">
        <v>162.97999999999999</v>
      </c>
      <c r="K23" s="12"/>
      <c r="L23" s="13"/>
    </row>
    <row r="24" spans="1:17" x14ac:dyDescent="0.45">
      <c r="A24" s="13">
        <f>B5</f>
        <v>1</v>
      </c>
      <c r="B24" s="13" t="s">
        <v>40</v>
      </c>
      <c r="C24" s="13" t="s">
        <v>39</v>
      </c>
      <c r="D24" s="13" t="s">
        <v>42</v>
      </c>
      <c r="E24" s="13" t="s">
        <v>14</v>
      </c>
      <c r="F24" s="16" t="s">
        <v>41</v>
      </c>
      <c r="G24" s="18" t="s">
        <v>4</v>
      </c>
      <c r="H24" s="18" t="s">
        <v>4</v>
      </c>
      <c r="I24" s="13" t="s">
        <v>5</v>
      </c>
      <c r="J24" s="13">
        <v>176.04</v>
      </c>
      <c r="L24" s="13"/>
      <c r="P24" s="21"/>
      <c r="Q24" s="21"/>
    </row>
    <row r="25" spans="1:17" x14ac:dyDescent="0.45">
      <c r="A25" s="13">
        <f>B4</f>
        <v>2</v>
      </c>
      <c r="B25" s="13" t="s">
        <v>26</v>
      </c>
      <c r="C25" s="13" t="s">
        <v>25</v>
      </c>
      <c r="D25" s="17" t="s">
        <v>16</v>
      </c>
      <c r="E25" s="13" t="s">
        <v>15</v>
      </c>
      <c r="F25" s="13" t="s">
        <v>25</v>
      </c>
      <c r="G25" s="18" t="s">
        <v>4</v>
      </c>
      <c r="H25" s="18" t="s">
        <v>4</v>
      </c>
      <c r="I25" s="13" t="s">
        <v>15</v>
      </c>
      <c r="J25" s="13">
        <v>235.8</v>
      </c>
    </row>
    <row r="27" spans="1:17" x14ac:dyDescent="0.45">
      <c r="I27" t="s">
        <v>44</v>
      </c>
      <c r="J27">
        <f>A12*J12+A13*J13+A14*J14+A15*J15+A16*J16+A17*J17+A18*J18+A19*J19+A20*J20+A21*J21+A22*J22+A23*J23+A24*J24+A25*J25</f>
        <v>871.28</v>
      </c>
      <c r="O27" s="21"/>
      <c r="P27" s="21"/>
    </row>
    <row r="28" spans="1:17" x14ac:dyDescent="0.45">
      <c r="L28" s="13"/>
    </row>
    <row r="29" spans="1:17" x14ac:dyDescent="0.45">
      <c r="A29" s="13">
        <f>2*B4+2*B5+B6</f>
        <v>7</v>
      </c>
      <c r="B29" s="13" t="s">
        <v>67</v>
      </c>
      <c r="C29" s="13" t="s">
        <v>68</v>
      </c>
      <c r="D29" s="13" t="s">
        <v>69</v>
      </c>
      <c r="E29" s="13" t="s">
        <v>70</v>
      </c>
      <c r="F29" s="16" t="s">
        <v>71</v>
      </c>
      <c r="G29" s="18" t="s">
        <v>4</v>
      </c>
      <c r="H29" s="18" t="s">
        <v>4</v>
      </c>
      <c r="I29" s="13" t="s">
        <v>5</v>
      </c>
      <c r="J29" s="13">
        <v>9.49</v>
      </c>
      <c r="K29" s="5"/>
    </row>
    <row r="30" spans="1:17" x14ac:dyDescent="0.45">
      <c r="A30">
        <f>B4+B5+B6</f>
        <v>4</v>
      </c>
      <c r="B30" t="s">
        <v>84</v>
      </c>
      <c r="C30" t="s">
        <v>85</v>
      </c>
      <c r="D30" s="19" t="s">
        <v>86</v>
      </c>
      <c r="E30" t="s">
        <v>87</v>
      </c>
      <c r="F30" s="7" t="s">
        <v>88</v>
      </c>
      <c r="G30" s="4" t="s">
        <v>4</v>
      </c>
      <c r="H30" s="4" t="s">
        <v>4</v>
      </c>
      <c r="I30" t="s">
        <v>5</v>
      </c>
      <c r="J30">
        <v>0.7</v>
      </c>
    </row>
    <row r="31" spans="1:17" x14ac:dyDescent="0.45">
      <c r="A31">
        <f>B4+5*B5+2*B6</f>
        <v>9</v>
      </c>
      <c r="B31" t="s">
        <v>82</v>
      </c>
      <c r="C31" t="s">
        <v>100</v>
      </c>
      <c r="D31" s="19" t="s">
        <v>83</v>
      </c>
      <c r="E31" t="s">
        <v>102</v>
      </c>
      <c r="F31" s="7" t="s">
        <v>101</v>
      </c>
      <c r="G31" s="4" t="s">
        <v>4</v>
      </c>
      <c r="H31" s="4" t="s">
        <v>4</v>
      </c>
      <c r="I31" t="s">
        <v>77</v>
      </c>
      <c r="J31">
        <v>13.49</v>
      </c>
      <c r="K31" s="4" t="s">
        <v>4</v>
      </c>
    </row>
    <row r="32" spans="1:17" x14ac:dyDescent="0.45">
      <c r="A32">
        <f>2*A29</f>
        <v>14</v>
      </c>
      <c r="B32" t="s">
        <v>91</v>
      </c>
      <c r="C32" t="s">
        <v>103</v>
      </c>
      <c r="D32" t="s">
        <v>104</v>
      </c>
      <c r="E32" t="s">
        <v>97</v>
      </c>
      <c r="F32" t="s">
        <v>103</v>
      </c>
      <c r="G32" s="4" t="s">
        <v>4</v>
      </c>
      <c r="H32" s="4"/>
      <c r="I32" t="s">
        <v>97</v>
      </c>
      <c r="J32">
        <f>17.5/50</f>
        <v>0.35</v>
      </c>
      <c r="K32" s="4" t="s">
        <v>4</v>
      </c>
    </row>
    <row r="33" spans="1:10" x14ac:dyDescent="0.45">
      <c r="A33">
        <f>4*A41</f>
        <v>16</v>
      </c>
      <c r="B33" t="s">
        <v>92</v>
      </c>
      <c r="C33" t="s">
        <v>94</v>
      </c>
      <c r="D33" t="s">
        <v>95</v>
      </c>
      <c r="E33" t="s">
        <v>87</v>
      </c>
      <c r="F33" s="20">
        <v>21202</v>
      </c>
      <c r="G33" s="4" t="s">
        <v>4</v>
      </c>
      <c r="H33" s="4" t="s">
        <v>4</v>
      </c>
      <c r="I33" t="s">
        <v>5</v>
      </c>
      <c r="J33">
        <v>5.08</v>
      </c>
    </row>
    <row r="34" spans="1:10" x14ac:dyDescent="0.45">
      <c r="A34">
        <f>4*A40</f>
        <v>16</v>
      </c>
      <c r="B34" t="s">
        <v>93</v>
      </c>
      <c r="C34" t="s">
        <v>98</v>
      </c>
      <c r="D34" t="s">
        <v>96</v>
      </c>
      <c r="E34" t="s">
        <v>97</v>
      </c>
      <c r="F34" t="s">
        <v>98</v>
      </c>
      <c r="G34" s="4" t="s">
        <v>4</v>
      </c>
      <c r="I34" t="s">
        <v>97</v>
      </c>
      <c r="J34">
        <f>8.86/100</f>
        <v>8.8599999999999998E-2</v>
      </c>
    </row>
    <row r="35" spans="1:10" x14ac:dyDescent="0.45">
      <c r="A35">
        <f>B7</f>
        <v>1</v>
      </c>
      <c r="B35" t="s">
        <v>73</v>
      </c>
      <c r="C35" t="s">
        <v>74</v>
      </c>
      <c r="D35" t="s">
        <v>69</v>
      </c>
      <c r="E35" t="s">
        <v>75</v>
      </c>
      <c r="F35" t="s">
        <v>76</v>
      </c>
      <c r="G35" s="4" t="s">
        <v>4</v>
      </c>
      <c r="H35" s="4" t="s">
        <v>4</v>
      </c>
      <c r="I35" t="s">
        <v>77</v>
      </c>
      <c r="J35">
        <v>405</v>
      </c>
    </row>
    <row r="36" spans="1:10" x14ac:dyDescent="0.45">
      <c r="A36">
        <f>B8</f>
        <v>1</v>
      </c>
      <c r="B36" t="s">
        <v>78</v>
      </c>
      <c r="C36" t="s">
        <v>79</v>
      </c>
      <c r="D36" t="s">
        <v>69</v>
      </c>
      <c r="E36" t="s">
        <v>80</v>
      </c>
      <c r="F36" s="7" t="s">
        <v>81</v>
      </c>
      <c r="G36" s="4" t="s">
        <v>4</v>
      </c>
      <c r="H36" s="4" t="s">
        <v>4</v>
      </c>
      <c r="I36" t="s">
        <v>5</v>
      </c>
      <c r="J36">
        <v>151.72</v>
      </c>
    </row>
    <row r="37" spans="1:10" x14ac:dyDescent="0.45">
      <c r="A37">
        <f>A40</f>
        <v>4</v>
      </c>
      <c r="B37" t="s">
        <v>124</v>
      </c>
      <c r="C37" t="s">
        <v>121</v>
      </c>
      <c r="D37" t="s">
        <v>119</v>
      </c>
      <c r="E37" t="s">
        <v>122</v>
      </c>
      <c r="F37" t="s">
        <v>121</v>
      </c>
      <c r="G37" s="4" t="s">
        <v>4</v>
      </c>
      <c r="H37" t="s">
        <v>69</v>
      </c>
      <c r="I37" t="s">
        <v>123</v>
      </c>
      <c r="J37">
        <f>153.46/180</f>
        <v>0.85255555555555562</v>
      </c>
    </row>
    <row r="38" spans="1:10" x14ac:dyDescent="0.45">
      <c r="A38">
        <f>B4</f>
        <v>2</v>
      </c>
      <c r="B38" t="s">
        <v>125</v>
      </c>
      <c r="C38" t="s">
        <v>126</v>
      </c>
      <c r="D38" t="s">
        <v>120</v>
      </c>
      <c r="E38" t="s">
        <v>127</v>
      </c>
      <c r="F38" t="s">
        <v>126</v>
      </c>
      <c r="G38" s="4"/>
    </row>
    <row r="39" spans="1:10" x14ac:dyDescent="0.45">
      <c r="A39">
        <f>A40</f>
        <v>4</v>
      </c>
      <c r="B39" t="s">
        <v>89</v>
      </c>
      <c r="C39" t="s">
        <v>69</v>
      </c>
      <c r="D39" t="s">
        <v>108</v>
      </c>
      <c r="E39" t="s">
        <v>105</v>
      </c>
      <c r="F39" t="s">
        <v>69</v>
      </c>
      <c r="G39" s="4" t="s">
        <v>4</v>
      </c>
      <c r="H39" t="s">
        <v>69</v>
      </c>
      <c r="I39" t="s">
        <v>105</v>
      </c>
    </row>
    <row r="40" spans="1:10" x14ac:dyDescent="0.45">
      <c r="A40">
        <f>B4+B5+B6</f>
        <v>4</v>
      </c>
      <c r="B40" t="s">
        <v>90</v>
      </c>
      <c r="C40" t="s">
        <v>69</v>
      </c>
      <c r="D40" t="s">
        <v>109</v>
      </c>
      <c r="E40" t="s">
        <v>105</v>
      </c>
      <c r="F40" t="s">
        <v>69</v>
      </c>
      <c r="G40" s="4" t="s">
        <v>4</v>
      </c>
      <c r="H40" t="s">
        <v>69</v>
      </c>
      <c r="I40" t="s">
        <v>105</v>
      </c>
    </row>
    <row r="41" spans="1:10" x14ac:dyDescent="0.45">
      <c r="A41">
        <f>B4+B5+B6</f>
        <v>4</v>
      </c>
      <c r="B41" t="s">
        <v>106</v>
      </c>
      <c r="C41" t="s">
        <v>69</v>
      </c>
      <c r="D41" t="s">
        <v>107</v>
      </c>
      <c r="E41" t="s">
        <v>105</v>
      </c>
      <c r="F41" t="s">
        <v>69</v>
      </c>
      <c r="G41" s="4" t="s">
        <v>4</v>
      </c>
      <c r="H41" t="s">
        <v>69</v>
      </c>
      <c r="I41" t="s">
        <v>105</v>
      </c>
    </row>
  </sheetData>
  <phoneticPr fontId="4" type="noConversion"/>
  <hyperlinks>
    <hyperlink ref="G13" r:id="rId1" xr:uid="{DB330055-02B0-4BC4-AD72-BBFC332F14EB}"/>
    <hyperlink ref="H13" r:id="rId2" xr:uid="{DD339095-6BBB-4FA9-A4E2-B7EA60374209}"/>
    <hyperlink ref="G14" r:id="rId3" xr:uid="{72F02C75-DD6E-47A1-BAB1-EC871F95A713}"/>
    <hyperlink ref="G25" r:id="rId4" xr:uid="{2235D202-D1EA-4FE0-8C92-9CBE208A5D56}"/>
    <hyperlink ref="H14" r:id="rId5" xr:uid="{BA2EE3F8-33D6-434E-99A9-0BC4200C5DF9}"/>
    <hyperlink ref="H25" r:id="rId6" xr:uid="{B9AB32A2-0237-4E3D-A43B-9C98AB4A4B6B}"/>
    <hyperlink ref="G12" r:id="rId7" xr:uid="{77CFE5F3-4D72-41FF-B4DB-1951D6568C13}"/>
    <hyperlink ref="H12" r:id="rId8" xr:uid="{7162E191-F5C8-4673-ADBA-7CB0EDCB73D4}"/>
    <hyperlink ref="G15" r:id="rId9" xr:uid="{920AC7FB-FD3C-4439-A8B3-BED882778558}"/>
    <hyperlink ref="H15" r:id="rId10" xr:uid="{634D1DF7-4E2E-460D-A7F6-ADA55E72548C}"/>
    <hyperlink ref="H19" r:id="rId11" xr:uid="{4B5909C1-92AA-442D-86C9-E7FBF69FF7F0}"/>
    <hyperlink ref="G19" r:id="rId12" xr:uid="{9F045BDF-D89E-41C2-B268-1D1C9C529ABC}"/>
    <hyperlink ref="H17" r:id="rId13" xr:uid="{89CE1159-3C53-4A3D-9658-E19EDE9EE3C4}"/>
    <hyperlink ref="G24" r:id="rId14" xr:uid="{20C77B11-DE41-4F52-B63F-E89A3C038788}"/>
    <hyperlink ref="H24" r:id="rId15" xr:uid="{96D300F3-0790-4732-9D9E-F6F7A1512D9C}"/>
    <hyperlink ref="G17" r:id="rId16" xr:uid="{AF78A9D3-3691-43EB-9353-EA6FE2B65652}"/>
    <hyperlink ref="G16" r:id="rId17" xr:uid="{8BE7A907-4A03-452B-B36C-BB8019C3E212}"/>
    <hyperlink ref="H16" r:id="rId18" xr:uid="{3D148BCA-7CA6-4EF5-A148-D361172CA47F}"/>
    <hyperlink ref="G18" r:id="rId19" xr:uid="{00DF8AD6-1620-4220-8901-535FE3EC3187}"/>
    <hyperlink ref="H18" r:id="rId20" xr:uid="{A62918DE-EB89-4C2D-BD4C-5B3FC65ADBDC}"/>
    <hyperlink ref="G22:G23" r:id="rId21" display="↗" xr:uid="{1C0C43E1-CEA7-4451-9708-4152409A7CA2}"/>
    <hyperlink ref="G22" r:id="rId22" xr:uid="{91BCF9E4-D442-48D9-AA46-EF836C3CCE6E}"/>
    <hyperlink ref="H22:H23" r:id="rId23" display="↗" xr:uid="{CA03DF89-E4C5-46C3-90E8-716C6B2F03C4}"/>
    <hyperlink ref="H22" r:id="rId24" xr:uid="{2F565F79-6A0B-4CF4-B51A-903F712BB0CE}"/>
    <hyperlink ref="G23" r:id="rId25" xr:uid="{E80ADB60-1CA1-4FAC-9957-AA68E78C65E7}"/>
    <hyperlink ref="H23" r:id="rId26" xr:uid="{F29DA152-7980-4267-A3D4-30BA303B3512}"/>
    <hyperlink ref="H20:H21" r:id="rId27" display="↗" xr:uid="{8637BBFA-21C7-4564-801F-84E5F5A615A1}"/>
    <hyperlink ref="G20:G21" r:id="rId28" display="↗" xr:uid="{34CBAEE0-3618-478D-8420-087A5B821567}"/>
    <hyperlink ref="G20" r:id="rId29" xr:uid="{D8F36193-FD7F-4700-988E-E45EFDF39B1D}"/>
    <hyperlink ref="H20" r:id="rId30" xr:uid="{1442E1D8-6EF7-4AB3-9881-67F3AC331D63}"/>
    <hyperlink ref="G21" r:id="rId31" xr:uid="{4CDCB8EC-BF44-447E-9E64-E833B03D5AE4}"/>
    <hyperlink ref="G29" r:id="rId32" xr:uid="{3D79C612-D9EC-4C8F-81DC-2BE78765B152}"/>
    <hyperlink ref="H29" r:id="rId33" xr:uid="{081F206F-DA12-4E99-A543-B97AD7E4CA9C}"/>
    <hyperlink ref="H21" r:id="rId34" xr:uid="{BBA37610-A8B4-4E7D-9B79-3C92837B3B8F}"/>
    <hyperlink ref="G35" r:id="rId35" xr:uid="{12E373F4-B53A-4D46-8FCE-B127F83EC746}"/>
    <hyperlink ref="H35" r:id="rId36" xr:uid="{C267FE60-2897-4D13-AD1D-EE7CFC732D05}"/>
    <hyperlink ref="G30" r:id="rId37" xr:uid="{C05A781C-52C6-4378-973A-3FDE7599E803}"/>
    <hyperlink ref="H30" r:id="rId38" xr:uid="{62C3D952-1276-4DDE-9A8C-5889C61F486D}"/>
    <hyperlink ref="G31" r:id="rId39" xr:uid="{DE698FD4-1D00-4BCF-A2F3-C1B6DBD87880}"/>
    <hyperlink ref="K31" r:id="rId40" xr:uid="{39A01FFC-7583-4CE6-89FF-1DA59F635842}"/>
    <hyperlink ref="G36" r:id="rId41" xr:uid="{F5A2439B-7FD5-41C0-9815-5F855612C6A5}"/>
    <hyperlink ref="H36" r:id="rId42" xr:uid="{26C97E70-EFC6-49FB-A8B7-694E575AE350}"/>
    <hyperlink ref="G33" r:id="rId43" xr:uid="{D0BD58A4-B31A-485F-AF84-29E4692E2011}"/>
    <hyperlink ref="H33" r:id="rId44" xr:uid="{11C86F13-4DC6-487E-AD42-2EC49A265F2B}"/>
    <hyperlink ref="G34" r:id="rId45" xr:uid="{B980CAF0-C749-4B13-8FC6-DE56C3F6D7DB}"/>
    <hyperlink ref="G32" r:id="rId46" xr:uid="{E0948DE9-385C-4CD4-9871-E0E65CCCF384}"/>
    <hyperlink ref="K32" r:id="rId47" xr:uid="{96B6E0A5-6F65-4108-8269-7E2366C83CCF}"/>
    <hyperlink ref="H31" r:id="rId48" xr:uid="{0A1BA896-DD8A-491C-85E0-ABCB4F116631}"/>
    <hyperlink ref="G39" r:id="rId49" xr:uid="{68923D61-92E9-4524-862C-43AB02E8F1BB}"/>
    <hyperlink ref="G40" r:id="rId50" xr:uid="{7EF5926B-2195-44DD-81DC-31F56F47759C}"/>
    <hyperlink ref="G41" r:id="rId51" xr:uid="{62F37A96-5F18-4BE5-8011-8DCD3BE5F5BD}"/>
    <hyperlink ref="G37" r:id="rId52" xr:uid="{B54F5916-33AC-4DFF-8DCD-0848FDE54171}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Monika Schäfer</cp:lastModifiedBy>
  <dcterms:created xsi:type="dcterms:W3CDTF">2015-06-05T18:17:20Z</dcterms:created>
  <dcterms:modified xsi:type="dcterms:W3CDTF">2025-03-21T20:49:02Z</dcterms:modified>
</cp:coreProperties>
</file>