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pollak/Documents/GitHub/Front-Page/Antonio-Feed/"/>
    </mc:Choice>
  </mc:AlternateContent>
  <xr:revisionPtr revIDLastSave="0" documentId="13_ncr:1_{052DD102-6D3A-154C-87BC-582FD2A23689}" xr6:coauthVersionLast="46" xr6:coauthVersionMax="46" xr10:uidLastSave="{00000000-0000-0000-0000-000000000000}"/>
  <bookViews>
    <workbookView xWindow="48340" yWindow="4400" windowWidth="35840" windowHeight="20560" activeTab="1" xr2:uid="{00000000-000D-0000-FFFF-FFFF00000000}"/>
  </bookViews>
  <sheets>
    <sheet name="Parts At ATA" sheetId="1" r:id="rId1"/>
    <sheet name="Feed Retrofit Overview Dates" sheetId="8" r:id="rId2"/>
    <sheet name="Feed Retrofit Overview" sheetId="2" r:id="rId3"/>
    <sheet name="Vibration Measurements" sheetId="7" r:id="rId4"/>
    <sheet name="Parts at SRI" sheetId="3" r:id="rId5"/>
    <sheet name="Parts at Minex" sheetId="4" r:id="rId6"/>
    <sheet name="Parts at SSL" sheetId="5" r:id="rId7"/>
    <sheet name="PAX Boxes" sheetId="6" r:id="rId8"/>
  </sheets>
  <definedNames>
    <definedName name="xx_1" localSheetId="0">'Parts At ATA'!$A$2:$G$44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puiflp/XbbHZCgoh5Yl2BmyzgsQ=="/>
    </ext>
  </extLst>
</workbook>
</file>

<file path=xl/calcChain.xml><?xml version="1.0" encoding="utf-8"?>
<calcChain xmlns="http://schemas.openxmlformats.org/spreadsheetml/2006/main">
  <c r="A21" i="8" l="1"/>
  <c r="A20" i="8"/>
  <c r="A18" i="8"/>
  <c r="A16" i="8"/>
  <c r="A15" i="8"/>
  <c r="A14" i="8"/>
  <c r="A13" i="8"/>
  <c r="A12" i="8"/>
  <c r="A11" i="8"/>
  <c r="A10" i="8"/>
  <c r="A9" i="8"/>
  <c r="A7" i="8"/>
  <c r="A6" i="8"/>
  <c r="A5" i="8"/>
  <c r="A4" i="8"/>
  <c r="A3" i="8"/>
  <c r="D14" i="1"/>
  <c r="B6" i="4"/>
  <c r="A21" i="2"/>
  <c r="A20" i="2"/>
  <c r="A18" i="2"/>
  <c r="A16" i="2"/>
  <c r="A15" i="2"/>
  <c r="A14" i="2"/>
  <c r="A13" i="2"/>
  <c r="A12" i="2"/>
  <c r="A11" i="2"/>
  <c r="A10" i="2"/>
  <c r="A9" i="2"/>
  <c r="A7" i="2"/>
  <c r="A6" i="2"/>
  <c r="A5" i="2"/>
  <c r="A4" i="2"/>
  <c r="A3" i="2"/>
  <c r="A44" i="1"/>
  <c r="A43" i="1"/>
  <c r="A42" i="1"/>
  <c r="A41" i="1"/>
  <c r="D40" i="1"/>
  <c r="A40" i="1"/>
  <c r="A39" i="1"/>
  <c r="A38" i="1"/>
  <c r="D37" i="1"/>
  <c r="A37" i="1"/>
  <c r="A36" i="1"/>
  <c r="A35" i="1"/>
  <c r="A34" i="1"/>
  <c r="A33" i="1"/>
  <c r="D32" i="1"/>
  <c r="A32" i="1"/>
  <c r="A31" i="1"/>
  <c r="A30" i="1"/>
  <c r="A29" i="1"/>
  <c r="A28" i="1"/>
  <c r="A27" i="1"/>
  <c r="D26" i="1"/>
  <c r="A26" i="1"/>
  <c r="D25" i="1"/>
  <c r="A25" i="1"/>
  <c r="D24" i="1"/>
  <c r="A24" i="1"/>
  <c r="A23" i="1"/>
  <c r="A22" i="1"/>
  <c r="D21" i="1"/>
  <c r="A21" i="1"/>
  <c r="A20" i="1"/>
  <c r="A19" i="1"/>
  <c r="A18" i="1"/>
  <c r="A17" i="1"/>
  <c r="A16" i="1"/>
  <c r="A15" i="1"/>
  <c r="A14" i="1"/>
  <c r="D13" i="1"/>
  <c r="A13" i="1"/>
  <c r="D12" i="1"/>
  <c r="A12" i="1"/>
  <c r="A11" i="1"/>
  <c r="D10" i="1"/>
  <c r="A10" i="1"/>
  <c r="D9" i="1"/>
  <c r="A9" i="1"/>
  <c r="A8" i="1"/>
  <c r="D7" i="1"/>
  <c r="A7" i="1"/>
  <c r="A6" i="1"/>
  <c r="D5" i="1"/>
  <c r="A5" i="1"/>
  <c r="A4" i="1"/>
  <c r="A3" i="1"/>
</calcChain>
</file>

<file path=xl/sharedStrings.xml><?xml version="1.0" encoding="utf-8"?>
<sst xmlns="http://schemas.openxmlformats.org/spreadsheetml/2006/main" count="1017" uniqueCount="475">
  <si>
    <t>Antenna Inventory</t>
  </si>
  <si>
    <t>Antenna Modification and Measurements</t>
  </si>
  <si>
    <t>Feed Revision Overview</t>
  </si>
  <si>
    <t>Ant</t>
  </si>
  <si>
    <t>ControlBox</t>
  </si>
  <si>
    <t>DriveBox</t>
  </si>
  <si>
    <t>Feed</t>
  </si>
  <si>
    <t>PaxBox</t>
  </si>
  <si>
    <t>RFCB</t>
  </si>
  <si>
    <t>Notes</t>
  </si>
  <si>
    <t>GND bridge</t>
  </si>
  <si>
    <t>Measured PAX</t>
  </si>
  <si>
    <t>H/C Measurement Feed</t>
  </si>
  <si>
    <t>Tip-Link: R03</t>
  </si>
  <si>
    <t>Temp S. Isolation</t>
  </si>
  <si>
    <t>New Harness</t>
  </si>
  <si>
    <t>Bellow Removed</t>
  </si>
  <si>
    <t>Cryo Tuned</t>
  </si>
  <si>
    <t>Firmware 5.4</t>
  </si>
  <si>
    <t>Gold-Plated</t>
  </si>
  <si>
    <t>CB-0016</t>
  </si>
  <si>
    <t>DB-016</t>
  </si>
  <si>
    <t>SB-017</t>
  </si>
  <si>
    <t>PB-012</t>
  </si>
  <si>
    <t>RFCB-039</t>
  </si>
  <si>
    <t>CB-0039</t>
  </si>
  <si>
    <t>DB-030</t>
  </si>
  <si>
    <t>SB-008</t>
  </si>
  <si>
    <t>PB-001</t>
  </si>
  <si>
    <t>RFCB-025</t>
  </si>
  <si>
    <t>CB-0028</t>
  </si>
  <si>
    <t>DB-025</t>
  </si>
  <si>
    <t>PB-040</t>
  </si>
  <si>
    <t>RFCB-040</t>
  </si>
  <si>
    <t xml:space="preserve">PB tested and replaced </t>
  </si>
  <si>
    <t>x</t>
  </si>
  <si>
    <t>CB-0042</t>
  </si>
  <si>
    <t>DB-008</t>
  </si>
  <si>
    <t>SB-028</t>
  </si>
  <si>
    <t>PB-024</t>
  </si>
  <si>
    <t>RFCB-036</t>
  </si>
  <si>
    <t>CB-0029</t>
  </si>
  <si>
    <t>DB-039</t>
  </si>
  <si>
    <t>RFCB-033</t>
  </si>
  <si>
    <t>Feed at Minex for repair, PB is in E-Lab</t>
  </si>
  <si>
    <t>CB-0138</t>
  </si>
  <si>
    <t>DB-027</t>
  </si>
  <si>
    <t>SB-039</t>
  </si>
  <si>
    <t>PB-022</t>
  </si>
  <si>
    <t>RFCB-042</t>
  </si>
  <si>
    <t>CB-0004</t>
  </si>
  <si>
    <t>DB-019</t>
  </si>
  <si>
    <t>PB-034</t>
  </si>
  <si>
    <t>RFCB-038</t>
  </si>
  <si>
    <t>no RFCB</t>
  </si>
  <si>
    <t>CB-0034</t>
  </si>
  <si>
    <t>DB-041</t>
  </si>
  <si>
    <t>PB-039</t>
  </si>
  <si>
    <t>RFCB-027</t>
  </si>
  <si>
    <t>CB-0111</t>
  </si>
  <si>
    <t>DB-0034</t>
  </si>
  <si>
    <t>-</t>
  </si>
  <si>
    <t>no feed, no RFCB</t>
  </si>
  <si>
    <t>CB-0046</t>
  </si>
  <si>
    <t>DB-038</t>
  </si>
  <si>
    <t>PB-026</t>
  </si>
  <si>
    <t>RFCB-029</t>
  </si>
  <si>
    <t>CB-0006</t>
  </si>
  <si>
    <t>DB-020</t>
  </si>
  <si>
    <t>PB-013</t>
  </si>
  <si>
    <t>RFCB-032</t>
  </si>
  <si>
    <t>CB-0012</t>
  </si>
  <si>
    <t>DB-031</t>
  </si>
  <si>
    <t>PB-005</t>
  </si>
  <si>
    <t>RFCB-043</t>
  </si>
  <si>
    <t>CB-0025</t>
  </si>
  <si>
    <t>DB-033</t>
  </si>
  <si>
    <t>SB-012</t>
  </si>
  <si>
    <t>PB-003</t>
  </si>
  <si>
    <t>RFCB-026</t>
  </si>
  <si>
    <t>CB-0051</t>
  </si>
  <si>
    <t>DB-0002</t>
  </si>
  <si>
    <t>SB-014</t>
  </si>
  <si>
    <t>PB-041</t>
  </si>
  <si>
    <t>RFCB-011</t>
  </si>
  <si>
    <t>CB-0020</t>
  </si>
  <si>
    <t>DB-035</t>
  </si>
  <si>
    <t>PB-029</t>
  </si>
  <si>
    <t>RFCB-037</t>
  </si>
  <si>
    <t>CB-0021</t>
  </si>
  <si>
    <t>DB-017</t>
  </si>
  <si>
    <t>SB-019</t>
  </si>
  <si>
    <t>PB-021</t>
  </si>
  <si>
    <t>RFCB-034</t>
  </si>
  <si>
    <t>CB-0101</t>
  </si>
  <si>
    <t>DB-045</t>
  </si>
  <si>
    <t>SB-027</t>
  </si>
  <si>
    <t>PB-032</t>
  </si>
  <si>
    <t>CB-0017</t>
  </si>
  <si>
    <t>DB-022</t>
  </si>
  <si>
    <t>5C4-018</t>
  </si>
  <si>
    <t>PB-006</t>
  </si>
  <si>
    <t>RFCB-035</t>
  </si>
  <si>
    <t>CB-0018</t>
  </si>
  <si>
    <t>DB-009</t>
  </si>
  <si>
    <t>PB-011</t>
  </si>
  <si>
    <t>RFCB-013</t>
  </si>
  <si>
    <t>CB-0044</t>
  </si>
  <si>
    <t>DB-032</t>
  </si>
  <si>
    <t>SB-016</t>
  </si>
  <si>
    <t>PB-014</t>
  </si>
  <si>
    <t>RFCB-017</t>
  </si>
  <si>
    <t>CB-0010</t>
  </si>
  <si>
    <t>DB-012</t>
  </si>
  <si>
    <t>SB-024</t>
  </si>
  <si>
    <t>PB-044</t>
  </si>
  <si>
    <t>RFCB-020</t>
  </si>
  <si>
    <t>CB-0032</t>
  </si>
  <si>
    <t>DB-007</t>
  </si>
  <si>
    <t>RFCB-015</t>
  </si>
  <si>
    <t>CB-0033</t>
  </si>
  <si>
    <t>DB-004</t>
  </si>
  <si>
    <t>PB-016</t>
  </si>
  <si>
    <t>RFCB-048</t>
  </si>
  <si>
    <t>CB-0049</t>
  </si>
  <si>
    <t>DB-047</t>
  </si>
  <si>
    <t>PB-002</t>
  </si>
  <si>
    <t>RFCB-018</t>
  </si>
  <si>
    <t>CB-0003</t>
  </si>
  <si>
    <t>DB-011</t>
  </si>
  <si>
    <t>SB-003</t>
  </si>
  <si>
    <t>PB-035</t>
  </si>
  <si>
    <t>RFCB-023</t>
  </si>
  <si>
    <t>no feed, needs all three rimbox boards, 
24v power supply and power dist board</t>
  </si>
  <si>
    <t>no feed</t>
  </si>
  <si>
    <t>no feed, needs 24 power supply</t>
  </si>
  <si>
    <t>CB-0040</t>
  </si>
  <si>
    <t>DB-013</t>
  </si>
  <si>
    <t>SB-007</t>
  </si>
  <si>
    <t>PB-027</t>
  </si>
  <si>
    <t>RFCB-049</t>
  </si>
  <si>
    <t>CB-0030</t>
  </si>
  <si>
    <t>DB-005</t>
  </si>
  <si>
    <t>PB-008</t>
  </si>
  <si>
    <t>RFCB-046</t>
  </si>
  <si>
    <t xml:space="preserve">CB-0136 </t>
  </si>
  <si>
    <t>DB-0014</t>
  </si>
  <si>
    <t>RFCB-044</t>
  </si>
  <si>
    <t>CB-0113</t>
  </si>
  <si>
    <t>DB-0049</t>
  </si>
  <si>
    <t>RFCB-021</t>
  </si>
  <si>
    <t>CB-0043</t>
  </si>
  <si>
    <t>DB-037</t>
  </si>
  <si>
    <t>SB-030</t>
  </si>
  <si>
    <t>PB-037</t>
  </si>
  <si>
    <t>RFCB-014</t>
  </si>
  <si>
    <t>CB-0124</t>
  </si>
  <si>
    <t>DB 0006</t>
  </si>
  <si>
    <t>RFCB-022</t>
  </si>
  <si>
    <t>no feed, rim box needs 24V supply and power dist board</t>
  </si>
  <si>
    <t>CB-0019</t>
  </si>
  <si>
    <t>DB-010</t>
  </si>
  <si>
    <t>RFCB-024</t>
  </si>
  <si>
    <t>CB-0027</t>
  </si>
  <si>
    <t>DB-046</t>
  </si>
  <si>
    <t>SB-023</t>
  </si>
  <si>
    <t>PB-042</t>
  </si>
  <si>
    <t>RFCB-030</t>
  </si>
  <si>
    <t>CB-0041</t>
  </si>
  <si>
    <t>DB-040</t>
  </si>
  <si>
    <t>SB-031</t>
  </si>
  <si>
    <t>PB-033</t>
  </si>
  <si>
    <t>RFCB-041</t>
  </si>
  <si>
    <t>CB-0031</t>
  </si>
  <si>
    <t>DB-043</t>
  </si>
  <si>
    <t>PB-045</t>
  </si>
  <si>
    <t>RFCB-012</t>
  </si>
  <si>
    <t>CB-0100</t>
  </si>
  <si>
    <t>DB-018</t>
  </si>
  <si>
    <t>SB-038</t>
  </si>
  <si>
    <t>PB-031</t>
  </si>
  <si>
    <t>RFCB-031</t>
  </si>
  <si>
    <t>CB-0009</t>
  </si>
  <si>
    <t>DB-029</t>
  </si>
  <si>
    <t>SB-021</t>
  </si>
  <si>
    <t>RFCB-051</t>
  </si>
  <si>
    <t>CB-0008</t>
  </si>
  <si>
    <t>DB-024</t>
  </si>
  <si>
    <t>SB-046</t>
  </si>
  <si>
    <t>PB-019</t>
  </si>
  <si>
    <t>RFCB-019</t>
  </si>
  <si>
    <t>DB-028</t>
  </si>
  <si>
    <t>SB-033</t>
  </si>
  <si>
    <t>PB-004</t>
  </si>
  <si>
    <t>RFCB-052</t>
  </si>
  <si>
    <t>Antonio feeds: 1c,1e,1g,1h,1k,2a,2b,2e,2h,2j,2m,3c,3d,3l,4j,5b</t>
  </si>
  <si>
    <t>* in Notes = Antonio Feed</t>
  </si>
  <si>
    <t>Mark reports all Rim Boxes are installed and there are enough cards to complete all 42.</t>
  </si>
  <si>
    <t>Rim Boxes do not have serial numbers, they are not tracked</t>
  </si>
  <si>
    <t>We have all RFBCs and 2 to spare once repaired at SRI</t>
  </si>
  <si>
    <t>Parts needed for full operation:</t>
  </si>
  <si>
    <t>3 - Control Boxes</t>
  </si>
  <si>
    <t>4 are at SRI</t>
  </si>
  <si>
    <t>4 are at ATA</t>
  </si>
  <si>
    <t>3 - Drive Boxes</t>
  </si>
  <si>
    <t>2 are at SRI</t>
  </si>
  <si>
    <t>4 is at ATA</t>
  </si>
  <si>
    <t>8 - Pax Boxes</t>
  </si>
  <si>
    <t>9 are at ATA</t>
  </si>
  <si>
    <t>Spare parts at ATA (main lab):</t>
  </si>
  <si>
    <t>CB-0135, CB-0050, CB-0126, CB-0138</t>
  </si>
  <si>
    <t>1 - Drive Box</t>
  </si>
  <si>
    <t>DB-0021, DB-0048, DB-0047, DB-0009</t>
  </si>
  <si>
    <t>Feed List</t>
  </si>
  <si>
    <t>Number</t>
  </si>
  <si>
    <t>Installed Ant.</t>
  </si>
  <si>
    <t>Preconditioned Coax</t>
  </si>
  <si>
    <t>Feed Lab</t>
  </si>
  <si>
    <t>Feed Lab (5B)</t>
  </si>
  <si>
    <t>In Progress</t>
  </si>
  <si>
    <t>2A</t>
  </si>
  <si>
    <t>4J</t>
  </si>
  <si>
    <t>5C4-007</t>
  </si>
  <si>
    <t>Feed Lab (1G)</t>
  </si>
  <si>
    <t>Minex</t>
  </si>
  <si>
    <t>Feed Lab (2B)</t>
  </si>
  <si>
    <t>Feed Lab (3L)</t>
  </si>
  <si>
    <t>1K</t>
  </si>
  <si>
    <t>NA</t>
  </si>
  <si>
    <t xml:space="preserve">Feed Lab (1H) </t>
  </si>
  <si>
    <t>Feed Lab (2J)</t>
  </si>
  <si>
    <t>5C4-016</t>
  </si>
  <si>
    <t>2H</t>
  </si>
  <si>
    <t>1C</t>
  </si>
  <si>
    <t>3C</t>
  </si>
  <si>
    <t>Part serial #</t>
  </si>
  <si>
    <t>Current Status</t>
  </si>
  <si>
    <t>Original Complaint Anecdote (if known)</t>
  </si>
  <si>
    <t>Findings</t>
  </si>
  <si>
    <t>Action taken</t>
  </si>
  <si>
    <t>CB-0147</t>
  </si>
  <si>
    <t>retained for sw dev</t>
  </si>
  <si>
    <t>CB-0047 upgraded to new CB hw/sw, serial number changed</t>
  </si>
  <si>
    <t>at HCRO</t>
  </si>
  <si>
    <t>upgraded</t>
  </si>
  <si>
    <t>CB-0126</t>
  </si>
  <si>
    <t>CB-0105</t>
  </si>
  <si>
    <t>PCB upgraded, needs sw load and testing</t>
  </si>
  <si>
    <t>CB-0114</t>
  </si>
  <si>
    <t>upgraded, tests OK</t>
  </si>
  <si>
    <t>CB-0045</t>
  </si>
  <si>
    <t>not yet upgraded</t>
  </si>
  <si>
    <t>DB-0006</t>
  </si>
  <si>
    <t>az servo status</t>
  </si>
  <si>
    <t>No problems seen, alternate filter coeeficients</t>
  </si>
  <si>
    <t>"not booting"</t>
  </si>
  <si>
    <t>ping response visible on fiber but not detected by CB</t>
  </si>
  <si>
    <t>replaced fiber</t>
  </si>
  <si>
    <t>DB-0021</t>
  </si>
  <si>
    <t>Az spontaneously disables, unusual az Accelnet errors</t>
  </si>
  <si>
    <t>Replaced az Accelnet module</t>
  </si>
  <si>
    <t>DB-0047</t>
  </si>
  <si>
    <t>"az moving back and forth"</t>
  </si>
  <si>
    <t>No problems seen, has older firmware</t>
  </si>
  <si>
    <t>DB-0003</t>
  </si>
  <si>
    <t>retained for SW dev</t>
  </si>
  <si>
    <t>"servos won't reset and stay reset"</t>
  </si>
  <si>
    <t>El Accelnet module is physically damaged and unresponsive.
drivebox probably dropped.  Fiber crimped, dim.</t>
  </si>
  <si>
    <t>Replaced El Accelnet module and configured it.  
Replaced fiber</t>
  </si>
  <si>
    <t>DB-0004</t>
  </si>
  <si>
    <t>DB-0005</t>
  </si>
  <si>
    <t>"el servo resets"</t>
  </si>
  <si>
    <t>No problems seen, missing usual serial number label</t>
  </si>
  <si>
    <t>Relabelled from ADB0016 to DB-0049</t>
  </si>
  <si>
    <t>Accelnet modules and daughterboard replaced but no operation</t>
  </si>
  <si>
    <t>Both Accelnet modules were unconfigured.
Emitters brighter than most</t>
  </si>
  <si>
    <t>Configuration copied from DB-0047, now functional.</t>
  </si>
  <si>
    <t>DB-0009</t>
  </si>
  <si>
    <t xml:space="preserve">Invalid return from servos, az brake cycling, ticking sound from motors
</t>
  </si>
  <si>
    <t xml:space="preserve">
</t>
  </si>
  <si>
    <t>Replaced and programmed both az/el Accelnet modules</t>
  </si>
  <si>
    <t>RB-???</t>
  </si>
  <si>
    <t>unknown, brought to SRI to study for designing replacement rimbox PCB/SBC</t>
  </si>
  <si>
    <t>focus motor</t>
  </si>
  <si>
    <t>RFCB-55</t>
  </si>
  <si>
    <t>RFCB-56</t>
  </si>
  <si>
    <t>RFCB-016</t>
  </si>
  <si>
    <t>unknown</t>
  </si>
  <si>
    <t>RFCB-028</t>
  </si>
  <si>
    <t>RFCB-045</t>
  </si>
  <si>
    <t>RFCB-047</t>
  </si>
  <si>
    <t>RFCB-050</t>
  </si>
  <si>
    <t>RFCB-053</t>
  </si>
  <si>
    <t>RFCB-054</t>
  </si>
  <si>
    <t>Feeds Being Repaired</t>
  </si>
  <si>
    <t>Original Dish</t>
  </si>
  <si>
    <t>Feed SN</t>
  </si>
  <si>
    <t>1c</t>
  </si>
  <si>
    <t>1e</t>
  </si>
  <si>
    <t>5C4-002</t>
  </si>
  <si>
    <t>2h</t>
  </si>
  <si>
    <t>2m</t>
  </si>
  <si>
    <t>5C4-015</t>
  </si>
  <si>
    <t>3d</t>
  </si>
  <si>
    <t>5C4-017</t>
  </si>
  <si>
    <t>3c</t>
  </si>
  <si>
    <t>LNAs outside of feeds</t>
  </si>
  <si>
    <t xml:space="preserve">From 006 </t>
  </si>
  <si>
    <t>sn0050A</t>
  </si>
  <si>
    <t>OK</t>
  </si>
  <si>
    <t>sn0071A</t>
  </si>
  <si>
    <t>From 007</t>
  </si>
  <si>
    <t>sn0030A</t>
  </si>
  <si>
    <t>sn0068A</t>
  </si>
  <si>
    <t>From 016</t>
  </si>
  <si>
    <t>sn0021A</t>
  </si>
  <si>
    <t xml:space="preserve">run wet, 6 month with ice </t>
  </si>
  <si>
    <t>from 016</t>
  </si>
  <si>
    <t>sn0019A</t>
  </si>
  <si>
    <t>sn0013A</t>
  </si>
  <si>
    <t>single LNA possible working</t>
  </si>
  <si>
    <t>sn0061A</t>
  </si>
  <si>
    <t>broken wirebond</t>
  </si>
  <si>
    <t>LNAs inside feeds</t>
  </si>
  <si>
    <t>In feed 020</t>
  </si>
  <si>
    <t>sn0083A</t>
  </si>
  <si>
    <t>ok</t>
  </si>
  <si>
    <t>sn0084A</t>
  </si>
  <si>
    <t>In feed 019</t>
  </si>
  <si>
    <t>sn0034A</t>
  </si>
  <si>
    <t>sn0046A</t>
  </si>
  <si>
    <t>In feed 006</t>
  </si>
  <si>
    <t>sn0075A</t>
  </si>
  <si>
    <t>sn0082A</t>
  </si>
  <si>
    <t>In feed 002</t>
  </si>
  <si>
    <t>sn0055A</t>
  </si>
  <si>
    <t>at Minex</t>
  </si>
  <si>
    <t>sn0062A</t>
  </si>
  <si>
    <t>In feed 007</t>
  </si>
  <si>
    <t>sn0085A</t>
  </si>
  <si>
    <t>sn0099A</t>
  </si>
  <si>
    <t>In feed 017</t>
  </si>
  <si>
    <t>sn0024A</t>
  </si>
  <si>
    <t>sn0073A</t>
  </si>
  <si>
    <t>Feeds without LNA</t>
  </si>
  <si>
    <t>Feed 009</t>
  </si>
  <si>
    <t>Feed 015</t>
  </si>
  <si>
    <t>Feed Stand</t>
  </si>
  <si>
    <t>PAX Box Number</t>
  </si>
  <si>
    <t>Original Feed</t>
  </si>
  <si>
    <t>Feed information source</t>
  </si>
  <si>
    <t>Current Location</t>
  </si>
  <si>
    <t>Status</t>
  </si>
  <si>
    <t>Comments</t>
  </si>
  <si>
    <t>1B</t>
  </si>
  <si>
    <t>Pulled out and recorded &amp; feed parts spreadsheet</t>
  </si>
  <si>
    <t>Lab 1</t>
  </si>
  <si>
    <t>Calibrated</t>
  </si>
  <si>
    <t>A little bit of bumpiness in both passbands</t>
  </si>
  <si>
    <t>3D</t>
  </si>
  <si>
    <t>Feed parts spreadsheet</t>
  </si>
  <si>
    <t>Missing (possibly at Minex)</t>
  </si>
  <si>
    <t>2C</t>
  </si>
  <si>
    <t>Needs testing</t>
  </si>
  <si>
    <t>Y passband not ideal</t>
  </si>
  <si>
    <t>5H</t>
  </si>
  <si>
    <t>2B</t>
  </si>
  <si>
    <t>Calibrated and inside working feed</t>
  </si>
  <si>
    <t>PB-007</t>
  </si>
  <si>
    <t>Unknown</t>
  </si>
  <si>
    <t>Not listed in feed parts spreadsheet</t>
  </si>
  <si>
    <t>Workshop</t>
  </si>
  <si>
    <t>Missing a control board</t>
  </si>
  <si>
    <t>Not in working condition</t>
  </si>
  <si>
    <t>3L</t>
  </si>
  <si>
    <t>PB-009</t>
  </si>
  <si>
    <t>Passbands are a bit bumpy</t>
  </si>
  <si>
    <t>PB-010</t>
  </si>
  <si>
    <t>Control board was replaced with PAX 17’s &amp; passbands are bumpy</t>
  </si>
  <si>
    <t>2J</t>
  </si>
  <si>
    <t>Calibrated (maybe needs fixing)</t>
  </si>
  <si>
    <t>Issue with X-Pol fiber or board causing X passband to be ugly</t>
  </si>
  <si>
    <t>1A</t>
  </si>
  <si>
    <t>Calibrated (it was calibrated in February according to measurement file)</t>
  </si>
  <si>
    <t>Y detectors saturate at 1.7dBm on noise measurement &amp; has a bumpy passband</t>
  </si>
  <si>
    <t>2K</t>
  </si>
  <si>
    <t>PB-015</t>
  </si>
  <si>
    <t>Bumpy X passband</t>
  </si>
  <si>
    <t>5E</t>
  </si>
  <si>
    <t>Lab 2</t>
  </si>
  <si>
    <t>X saturates at 1.7dbm for both x measurements. Bumpy passbands</t>
  </si>
  <si>
    <t>PB-017</t>
  </si>
  <si>
    <t>Feed parts spreadsheet &amp; piece of tape on box</t>
  </si>
  <si>
    <t>PB-018</t>
  </si>
  <si>
    <t>Unknown if it actually exists</t>
  </si>
  <si>
    <t>5G</t>
  </si>
  <si>
    <t>PB-020</t>
  </si>
  <si>
    <t>2F</t>
  </si>
  <si>
    <t>Missing both PAMs</t>
  </si>
  <si>
    <t>1F</t>
  </si>
  <si>
    <t>Detectors saturate at 1.8dBm for both x&amp;y on noise measurements</t>
  </si>
  <si>
    <t>PB-023</t>
  </si>
  <si>
    <t>1D</t>
  </si>
  <si>
    <t>Y detector saturate at 1.5dBm on noise measurement &amp; bumpy passbands</t>
  </si>
  <si>
    <t>PB-025</t>
  </si>
  <si>
    <t>Low X gain (maybe broken amplifier)</t>
  </si>
  <si>
    <t>3J</t>
  </si>
  <si>
    <t>Bowl shaped Y passband so filter or slope supporter possibly broken</t>
  </si>
  <si>
    <t>PB-028</t>
  </si>
  <si>
    <t>Y saturates at 1dBm on noise measurement &amp; bowl shape passbands (broken filter or slope supporter maybe)</t>
  </si>
  <si>
    <t>2E</t>
  </si>
  <si>
    <t>Y passband and power sweep are both unusual</t>
  </si>
  <si>
    <t>PB-030</t>
  </si>
  <si>
    <t>X passband is 10dBm less than Y’s</t>
  </si>
  <si>
    <t>5C</t>
  </si>
  <si>
    <t>Low Gain on X-Pol, looks like fiber link</t>
  </si>
  <si>
    <t>2G</t>
  </si>
  <si>
    <t>Y passband indicates there is filter or slope supporter broken</t>
  </si>
  <si>
    <t>4L</t>
  </si>
  <si>
    <t>1G</t>
  </si>
  <si>
    <t>3E</t>
  </si>
  <si>
    <t>Bumpy and sloping X passband</t>
  </si>
  <si>
    <t>PB-036</t>
  </si>
  <si>
    <t>4G</t>
  </si>
  <si>
    <t>Dip in passband of X-Pol</t>
  </si>
  <si>
    <t>PB-038</t>
  </si>
  <si>
    <t>Control board replaced with PAX 7’s &amp; bumpy Y passband</t>
  </si>
  <si>
    <t>1H</t>
  </si>
  <si>
    <t>Possible problem with temp stabilization &amp; bumpy passbands</t>
  </si>
  <si>
    <t>2D</t>
  </si>
  <si>
    <t>4K</t>
  </si>
  <si>
    <t>PB-043</t>
  </si>
  <si>
    <t>2L</t>
  </si>
  <si>
    <t>Bumpy passbands</t>
  </si>
  <si>
    <t>5B</t>
  </si>
  <si>
    <t>Needs X-Pol LNA replacement</t>
  </si>
  <si>
    <t>5C4-003</t>
  </si>
  <si>
    <t>5C4-004</t>
  </si>
  <si>
    <t>5C4-005</t>
  </si>
  <si>
    <t>5C4-006</t>
  </si>
  <si>
    <t>5C4-008</t>
  </si>
  <si>
    <t>5C4-009</t>
  </si>
  <si>
    <t>5C4-010</t>
  </si>
  <si>
    <t>5C4-011</t>
  </si>
  <si>
    <t>5C4-012</t>
  </si>
  <si>
    <t>5C4-013</t>
  </si>
  <si>
    <t>5C4-014</t>
  </si>
  <si>
    <t>5C4-019</t>
  </si>
  <si>
    <t>5C4-020</t>
  </si>
  <si>
    <t>Vibration Measurements</t>
  </si>
  <si>
    <t>Initial, before tuning</t>
  </si>
  <si>
    <t>Tuned Value</t>
  </si>
  <si>
    <t>Followup measurement</t>
  </si>
  <si>
    <t>X=0.32 Y=0.09 Z=0.14</t>
  </si>
  <si>
    <t>X=0.12 Y=0.06 Z=0.22</t>
  </si>
  <si>
    <t>X=0.15 Y=0.13 Z=0.10</t>
  </si>
  <si>
    <t>X=0.237 Y=0.053 Z=0.185</t>
  </si>
  <si>
    <t>X=0.070 Y=0.051 Z=0.163</t>
  </si>
  <si>
    <t>X=0.19 Y=0.05 Z=0.18</t>
  </si>
  <si>
    <t>X=0.09 Y=0.04 Z=0.16</t>
  </si>
  <si>
    <t>X=0.09 Y=0.07 Z=0.260</t>
  </si>
  <si>
    <t>X=0.07 Y=0.04 Z=0.158</t>
  </si>
  <si>
    <t>Inner Feed / LNAs</t>
  </si>
  <si>
    <t>(002) 62 / 55</t>
  </si>
  <si>
    <t>(---) 83 / 84</t>
  </si>
  <si>
    <t xml:space="preserve">Feed Lab </t>
  </si>
  <si>
    <t>X=0.120 Y=0.04 Z=0.220</t>
  </si>
  <si>
    <t>X=0.08 Y=0.03 Z=0.150</t>
  </si>
  <si>
    <t>X=0.370 Y=0.08 Z=0.190</t>
  </si>
  <si>
    <t>X=0.07 Y=0.03 Z=0.150</t>
  </si>
  <si>
    <t>X=0.20 Y=0.07 Z=0.200</t>
  </si>
  <si>
    <t>X=0.05 Y=0.05 Z=0.12</t>
  </si>
  <si>
    <t>01/22/2021</t>
  </si>
  <si>
    <t>MINEX</t>
  </si>
  <si>
    <t>ETA on Antenna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</si>
</sst>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rgb="FF000000"/>
      <name val="Calibri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u/>
      <sz val="12"/>
      <color rgb="FF1155CC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b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trike/>
      <sz val="12"/>
      <color theme="1"/>
      <name val="Calibri"/>
      <family val="2"/>
    </font>
    <font>
      <strike/>
      <sz val="12"/>
      <color rgb="FF000000"/>
      <name val="Arial"/>
      <family val="2"/>
    </font>
    <font>
      <sz val="12"/>
      <color rgb="FF000000"/>
      <name val="Arial"/>
      <family val="2"/>
    </font>
    <font>
      <strike/>
      <sz val="12"/>
      <color rgb="FF000000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z val="12"/>
      <color rgb="FF000000"/>
      <name val="Roboto"/>
    </font>
    <font>
      <sz val="12"/>
      <color rgb="FF000000"/>
      <name val="Calibri"/>
      <family val="2"/>
    </font>
    <font>
      <u/>
      <sz val="12"/>
      <color theme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rgb="FFFF9900"/>
      </patternFill>
    </fill>
    <fill>
      <patternFill patternType="solid">
        <fgColor theme="4"/>
        <bgColor rgb="FFFFFF00"/>
      </patternFill>
    </fill>
    <fill>
      <patternFill patternType="solid">
        <fgColor theme="0"/>
        <bgColor rgb="FFFF9900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16">
    <xf numFmtId="0" fontId="0" fillId="0" borderId="0" xfId="0" applyFont="1" applyAlignment="1"/>
    <xf numFmtId="0" fontId="3" fillId="0" borderId="4" xfId="0" applyFont="1" applyBorder="1"/>
    <xf numFmtId="0" fontId="3" fillId="0" borderId="5" xfId="0" applyFont="1" applyBorder="1"/>
    <xf numFmtId="0" fontId="3" fillId="0" borderId="4" xfId="0" applyFont="1" applyBorder="1"/>
    <xf numFmtId="0" fontId="4" fillId="0" borderId="0" xfId="0" applyFont="1"/>
    <xf numFmtId="0" fontId="3" fillId="0" borderId="0" xfId="0" applyFont="1" applyAlignment="1"/>
    <xf numFmtId="0" fontId="3" fillId="0" borderId="0" xfId="0" applyFont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5" fillId="0" borderId="0" xfId="0" applyFont="1"/>
    <xf numFmtId="0" fontId="6" fillId="2" borderId="0" xfId="0" applyFont="1" applyFill="1"/>
    <xf numFmtId="0" fontId="3" fillId="0" borderId="0" xfId="0" applyFont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/>
    <xf numFmtId="0" fontId="3" fillId="2" borderId="0" xfId="0" applyFont="1" applyFill="1" applyAlignment="1"/>
    <xf numFmtId="0" fontId="8" fillId="0" borderId="0" xfId="0" applyFont="1"/>
    <xf numFmtId="0" fontId="0" fillId="3" borderId="0" xfId="0" applyFont="1" applyFill="1" applyAlignment="1">
      <alignment horizontal="left"/>
    </xf>
    <xf numFmtId="0" fontId="1" fillId="0" borderId="0" xfId="0" applyFont="1" applyAlignment="1"/>
    <xf numFmtId="0" fontId="3" fillId="0" borderId="9" xfId="0" applyFont="1" applyBorder="1" applyAlignment="1"/>
    <xf numFmtId="0" fontId="3" fillId="0" borderId="9" xfId="0" applyFont="1" applyBorder="1"/>
    <xf numFmtId="0" fontId="3" fillId="0" borderId="10" xfId="0" applyFont="1" applyBorder="1" applyAlignment="1"/>
    <xf numFmtId="0" fontId="9" fillId="4" borderId="11" xfId="0" applyFont="1" applyFill="1" applyBorder="1"/>
    <xf numFmtId="0" fontId="3" fillId="0" borderId="1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0" fillId="4" borderId="13" xfId="0" applyFont="1" applyFill="1" applyBorder="1"/>
    <xf numFmtId="0" fontId="3" fillId="5" borderId="14" xfId="0" applyFont="1" applyFill="1" applyBorder="1" applyAlignment="1"/>
    <xf numFmtId="0" fontId="3" fillId="0" borderId="15" xfId="0" applyFont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7" borderId="14" xfId="0" applyFont="1" applyFill="1" applyBorder="1" applyAlignment="1"/>
    <xf numFmtId="0" fontId="3" fillId="7" borderId="13" xfId="0" applyFont="1" applyFill="1" applyBorder="1" applyAlignment="1">
      <alignment horizontal="center"/>
    </xf>
    <xf numFmtId="0" fontId="3" fillId="4" borderId="13" xfId="0" applyFont="1" applyFill="1" applyBorder="1"/>
    <xf numFmtId="0" fontId="3" fillId="0" borderId="14" xfId="0" applyFont="1" applyBorder="1" applyAlignment="1"/>
    <xf numFmtId="0" fontId="3" fillId="5" borderId="13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4" borderId="13" xfId="0" applyFont="1" applyFill="1" applyBorder="1" applyAlignment="1">
      <alignment horizontal="left"/>
    </xf>
    <xf numFmtId="0" fontId="3" fillId="4" borderId="13" xfId="0" applyFont="1" applyFill="1" applyBorder="1" applyAlignment="1"/>
    <xf numFmtId="0" fontId="3" fillId="4" borderId="1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11" fillId="0" borderId="0" xfId="0" applyFont="1" applyAlignment="1"/>
    <xf numFmtId="0" fontId="11" fillId="0" borderId="0" xfId="0" applyFont="1"/>
    <xf numFmtId="0" fontId="13" fillId="0" borderId="0" xfId="0" applyFont="1"/>
    <xf numFmtId="0" fontId="12" fillId="0" borderId="0" xfId="0" applyFont="1"/>
    <xf numFmtId="0" fontId="13" fillId="0" borderId="0" xfId="0" applyFont="1"/>
    <xf numFmtId="0" fontId="12" fillId="0" borderId="0" xfId="0" applyFont="1" applyAlignment="1">
      <alignment horizontal="left"/>
    </xf>
    <xf numFmtId="0" fontId="14" fillId="0" borderId="0" xfId="0" applyFont="1"/>
    <xf numFmtId="0" fontId="11" fillId="0" borderId="0" xfId="0" applyFont="1" applyAlignment="1">
      <alignment horizontal="left"/>
    </xf>
    <xf numFmtId="0" fontId="15" fillId="0" borderId="0" xfId="0" applyFont="1"/>
    <xf numFmtId="0" fontId="13" fillId="0" borderId="0" xfId="0" applyFont="1" applyAlignment="1"/>
    <xf numFmtId="0" fontId="13" fillId="0" borderId="0" xfId="0" applyFont="1" applyAlignment="1"/>
    <xf numFmtId="0" fontId="16" fillId="0" borderId="0" xfId="0" applyFont="1" applyAlignment="1"/>
    <xf numFmtId="0" fontId="11" fillId="0" borderId="0" xfId="0" applyFont="1" applyAlignment="1"/>
    <xf numFmtId="0" fontId="17" fillId="0" borderId="0" xfId="0" applyFont="1" applyAlignment="1"/>
    <xf numFmtId="0" fontId="18" fillId="0" borderId="0" xfId="0" applyFont="1"/>
    <xf numFmtId="0" fontId="1" fillId="0" borderId="0" xfId="0" applyFont="1"/>
    <xf numFmtId="0" fontId="0" fillId="3" borderId="0" xfId="0" applyFont="1" applyFill="1" applyAlignment="1">
      <alignment horizontal="left"/>
    </xf>
    <xf numFmtId="0" fontId="19" fillId="3" borderId="0" xfId="0" applyFont="1" applyFill="1" applyAlignment="1"/>
    <xf numFmtId="0" fontId="0" fillId="0" borderId="13" xfId="0" applyFont="1" applyBorder="1" applyAlignment="1">
      <alignment vertical="top"/>
    </xf>
    <xf numFmtId="0" fontId="0" fillId="8" borderId="13" xfId="0" applyFont="1" applyFill="1" applyBorder="1" applyAlignment="1">
      <alignment vertical="top"/>
    </xf>
    <xf numFmtId="0" fontId="20" fillId="8" borderId="13" xfId="0" applyFont="1" applyFill="1" applyBorder="1" applyAlignment="1">
      <alignment vertical="top"/>
    </xf>
    <xf numFmtId="0" fontId="20" fillId="0" borderId="13" xfId="0" applyFont="1" applyBorder="1" applyAlignment="1">
      <alignment vertical="top"/>
    </xf>
    <xf numFmtId="0" fontId="0" fillId="9" borderId="13" xfId="0" applyFont="1" applyFill="1" applyBorder="1" applyAlignment="1">
      <alignment vertical="top"/>
    </xf>
    <xf numFmtId="0" fontId="20" fillId="9" borderId="13" xfId="0" applyFont="1" applyFill="1" applyBorder="1" applyAlignment="1">
      <alignment vertical="top"/>
    </xf>
    <xf numFmtId="0" fontId="20" fillId="0" borderId="13" xfId="0" applyFont="1" applyBorder="1" applyAlignment="1">
      <alignment vertical="top"/>
    </xf>
    <xf numFmtId="0" fontId="0" fillId="0" borderId="0" xfId="0" applyFont="1"/>
    <xf numFmtId="0" fontId="21" fillId="3" borderId="11" xfId="1" applyFill="1" applyBorder="1" applyAlignment="1"/>
    <xf numFmtId="0" fontId="20" fillId="5" borderId="4" xfId="0" applyFont="1" applyFill="1" applyBorder="1" applyAlignment="1"/>
    <xf numFmtId="0" fontId="20" fillId="7" borderId="4" xfId="0" applyFont="1" applyFill="1" applyBorder="1" applyAlignment="1"/>
    <xf numFmtId="0" fontId="20" fillId="3" borderId="11" xfId="0" applyFont="1" applyFill="1" applyBorder="1" applyAlignment="1"/>
    <xf numFmtId="0" fontId="20" fillId="0" borderId="4" xfId="0" applyFont="1" applyBorder="1" applyAlignment="1"/>
    <xf numFmtId="0" fontId="20" fillId="3" borderId="11" xfId="0" applyFont="1" applyFill="1" applyBorder="1" applyAlignment="1">
      <alignment horizontal="left"/>
    </xf>
    <xf numFmtId="0" fontId="20" fillId="0" borderId="9" xfId="0" applyFont="1" applyFill="1" applyBorder="1" applyAlignment="1"/>
    <xf numFmtId="0" fontId="20" fillId="0" borderId="10" xfId="0" applyFont="1" applyFill="1" applyBorder="1" applyAlignment="1"/>
    <xf numFmtId="0" fontId="20" fillId="0" borderId="6" xfId="0" applyFont="1" applyFill="1" applyBorder="1" applyAlignment="1">
      <alignment horizontal="center"/>
    </xf>
    <xf numFmtId="0" fontId="20" fillId="0" borderId="0" xfId="0" applyFont="1" applyFill="1" applyAlignment="1"/>
    <xf numFmtId="0" fontId="20" fillId="0" borderId="11" xfId="0" applyFont="1" applyFill="1" applyBorder="1" applyAlignment="1">
      <alignment horizontal="center"/>
    </xf>
    <xf numFmtId="0" fontId="20" fillId="0" borderId="16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"/>
    </xf>
    <xf numFmtId="0" fontId="20" fillId="0" borderId="17" xfId="0" applyFont="1" applyBorder="1" applyAlignment="1"/>
    <xf numFmtId="0" fontId="20" fillId="0" borderId="17" xfId="0" applyFont="1" applyFill="1" applyBorder="1" applyAlignment="1"/>
    <xf numFmtId="0" fontId="20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/>
    <xf numFmtId="0" fontId="3" fillId="0" borderId="13" xfId="0" applyFont="1" applyFill="1" applyBorder="1" applyAlignment="1">
      <alignment horizontal="center"/>
    </xf>
    <xf numFmtId="0" fontId="3" fillId="10" borderId="14" xfId="0" applyFont="1" applyFill="1" applyBorder="1" applyAlignment="1"/>
    <xf numFmtId="0" fontId="3" fillId="11" borderId="14" xfId="0" applyFont="1" applyFill="1" applyBorder="1" applyAlignment="1"/>
    <xf numFmtId="0" fontId="20" fillId="10" borderId="4" xfId="0" applyFont="1" applyFill="1" applyBorder="1" applyAlignment="1"/>
    <xf numFmtId="0" fontId="20" fillId="11" borderId="4" xfId="0" applyFont="1" applyFill="1" applyBorder="1" applyAlignment="1"/>
    <xf numFmtId="0" fontId="1" fillId="0" borderId="0" xfId="0" applyFont="1" applyBorder="1" applyAlignment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1" fillId="0" borderId="0" xfId="0" applyFont="1" applyAlignment="1"/>
    <xf numFmtId="0" fontId="1" fillId="0" borderId="1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" fillId="12" borderId="14" xfId="0" applyFont="1" applyFill="1" applyBorder="1" applyAlignment="1"/>
    <xf numFmtId="0" fontId="3" fillId="13" borderId="13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14" fontId="3" fillId="0" borderId="13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FF00"/>
      </a:accent1>
      <a:accent2>
        <a:srgbClr val="FFFF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FrnQUGPHDhAq4DHWLuBTTfQpLNsdUckc" TargetMode="External"/><Relationship Id="rId13" Type="http://schemas.openxmlformats.org/officeDocument/2006/relationships/hyperlink" Target="https://drive.google.com/drive/folders/1GhnG5G_BN5lBSXzegcxU-3TuUUTEd6xm" TargetMode="External"/><Relationship Id="rId3" Type="http://schemas.openxmlformats.org/officeDocument/2006/relationships/hyperlink" Target="https://drive.google.com/drive/folders/1WeIiiMAp6TYYdsybsr5MvXeiX_cVX9j0" TargetMode="External"/><Relationship Id="rId7" Type="http://schemas.openxmlformats.org/officeDocument/2006/relationships/hyperlink" Target="https://drive.google.com/drive/folders/1EhIIjKRxAQ858Wo2OYQq3GdqbI2ok5Af" TargetMode="External"/><Relationship Id="rId12" Type="http://schemas.openxmlformats.org/officeDocument/2006/relationships/hyperlink" Target="https://drive.google.com/drive/folders/1LUZSYEAIfX8EFKKfjUSeyrC0JCfBfe8h" TargetMode="External"/><Relationship Id="rId2" Type="http://schemas.openxmlformats.org/officeDocument/2006/relationships/hyperlink" Target="https://drive.google.com/drive/folders/1X_yNido1T9NRAtsXoJ-h2bFXlpLfFW-N" TargetMode="External"/><Relationship Id="rId16" Type="http://schemas.openxmlformats.org/officeDocument/2006/relationships/hyperlink" Target="https://drive.google.com/drive/folders/1wMVARUxnYHeiTbbEodCmZFb_vx9FkRVr" TargetMode="External"/><Relationship Id="rId1" Type="http://schemas.openxmlformats.org/officeDocument/2006/relationships/hyperlink" Target="https://drive.google.com/drive/folders/1G8ecO5ODQmn8FX8jzQ962D928BpQ6iUm" TargetMode="External"/><Relationship Id="rId6" Type="http://schemas.openxmlformats.org/officeDocument/2006/relationships/hyperlink" Target="https://drive.google.com/drive/folders/1-3h2_HbCYYPIJxLORcasFd7NqbLvOw-C" TargetMode="External"/><Relationship Id="rId11" Type="http://schemas.openxmlformats.org/officeDocument/2006/relationships/hyperlink" Target="https://drive.google.com/drive/folders/19GonN6xbnfrGARLvh-LLFUsxF-EngP3u" TargetMode="External"/><Relationship Id="rId5" Type="http://schemas.openxmlformats.org/officeDocument/2006/relationships/hyperlink" Target="https://drive.google.com/drive/folders/1vHgkPcaz684Ip98C0QpWVB-bTK7EvvdW" TargetMode="External"/><Relationship Id="rId15" Type="http://schemas.openxmlformats.org/officeDocument/2006/relationships/hyperlink" Target="https://drive.google.com/drive/folders/1x-FjLa7p2gJDSbRaODzjs8ijaA9SGLtW" TargetMode="External"/><Relationship Id="rId10" Type="http://schemas.openxmlformats.org/officeDocument/2006/relationships/hyperlink" Target="https://drive.google.com/drive/folders/1MyuBrs08Ryi2pvVUeI0hW4p24qsMsUL4" TargetMode="External"/><Relationship Id="rId4" Type="http://schemas.openxmlformats.org/officeDocument/2006/relationships/hyperlink" Target="https://drive.google.com/drive/folders/1rFsrgDjf_nAuKofi6JoxLvoaGo8A4adh" TargetMode="External"/><Relationship Id="rId9" Type="http://schemas.openxmlformats.org/officeDocument/2006/relationships/hyperlink" Target="https://drive.google.com/drive/folders/1hJ1DyO35m4DO0phNhkoobK76R8Ql-DTn" TargetMode="External"/><Relationship Id="rId14" Type="http://schemas.openxmlformats.org/officeDocument/2006/relationships/hyperlink" Target="https://drive.google.com/drive/folders/1wcHyiuVUbBeL9ODgyYP-lyy7yM1vMH3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workbookViewId="0">
      <selection activeCell="B44" sqref="B44"/>
    </sheetView>
  </sheetViews>
  <sheetFormatPr baseColWidth="10" defaultColWidth="11.1640625" defaultRowHeight="15" customHeight="1"/>
  <cols>
    <col min="1" max="1" width="10" customWidth="1"/>
    <col min="2" max="2" width="10.33203125" customWidth="1"/>
    <col min="3" max="3" width="9.5" customWidth="1"/>
    <col min="4" max="4" width="15.83203125" customWidth="1"/>
    <col min="5" max="5" width="7.1640625" customWidth="1"/>
    <col min="6" max="6" width="14.33203125" customWidth="1"/>
    <col min="7" max="7" width="45.83203125" customWidth="1"/>
    <col min="8" max="8" width="10.5" customWidth="1"/>
    <col min="9" max="9" width="14.83203125" customWidth="1"/>
    <col min="10" max="10" width="21.33203125" customWidth="1"/>
    <col min="11" max="11" width="11.6640625" customWidth="1"/>
    <col min="12" max="14" width="14.5" customWidth="1"/>
    <col min="15" max="15" width="11.6640625" customWidth="1"/>
    <col min="16" max="16" width="11.5" customWidth="1"/>
    <col min="17" max="17" width="11.1640625" customWidth="1"/>
    <col min="18" max="25" width="14.5" customWidth="1"/>
  </cols>
  <sheetData>
    <row r="1" spans="1:17" ht="16">
      <c r="A1" s="102" t="s">
        <v>0</v>
      </c>
      <c r="B1" s="103"/>
      <c r="C1" s="103"/>
      <c r="D1" s="103"/>
      <c r="E1" s="103"/>
      <c r="F1" s="103"/>
      <c r="G1" s="104"/>
      <c r="H1" s="102" t="s">
        <v>1</v>
      </c>
      <c r="I1" s="103"/>
      <c r="J1" s="103"/>
      <c r="K1" s="105"/>
      <c r="L1" s="106"/>
      <c r="M1" s="106"/>
      <c r="N1" s="106"/>
      <c r="O1" s="106"/>
      <c r="P1" s="106"/>
      <c r="Q1" s="106"/>
    </row>
    <row r="2" spans="1:17" ht="16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2" t="s">
        <v>10</v>
      </c>
      <c r="I2" s="3" t="s">
        <v>11</v>
      </c>
      <c r="J2" s="3" t="s">
        <v>12</v>
      </c>
      <c r="K2" s="90"/>
      <c r="L2" s="91"/>
      <c r="M2" s="90"/>
      <c r="N2" s="90"/>
      <c r="O2" s="90"/>
      <c r="P2" s="90"/>
      <c r="Q2" s="90"/>
    </row>
    <row r="3" spans="1:17" ht="16">
      <c r="A3" s="4" t="str">
        <f>HYPERLINK("https://drive.google.com/open?id=1h79fqthLoRJDjhC2klnjbkG8MB2JL2Hy","1A")</f>
        <v>1A</v>
      </c>
      <c r="B3" s="5" t="s">
        <v>20</v>
      </c>
      <c r="C3" s="6" t="s">
        <v>21</v>
      </c>
      <c r="D3" s="6" t="s">
        <v>22</v>
      </c>
      <c r="E3" s="6" t="s">
        <v>23</v>
      </c>
      <c r="F3" s="6" t="s">
        <v>24</v>
      </c>
      <c r="H3" s="7"/>
      <c r="I3" s="8"/>
      <c r="J3" s="89"/>
      <c r="K3" s="89"/>
      <c r="L3" s="89"/>
      <c r="M3" s="89"/>
      <c r="N3" s="89"/>
      <c r="O3" s="89"/>
      <c r="P3" s="89"/>
      <c r="Q3" s="89"/>
    </row>
    <row r="4" spans="1:17" ht="16">
      <c r="A4" s="4" t="str">
        <f>HYPERLINK("https://drive.google.com/open?id=1OPl2VmHH1ZeMZjQWNCCkQkA6bOfyIeqj","1B")</f>
        <v>1B</v>
      </c>
      <c r="B4" s="5" t="s">
        <v>25</v>
      </c>
      <c r="C4" s="6" t="s">
        <v>26</v>
      </c>
      <c r="D4" s="6" t="s">
        <v>27</v>
      </c>
      <c r="E4" s="6" t="s">
        <v>28</v>
      </c>
      <c r="F4" s="6" t="s">
        <v>29</v>
      </c>
      <c r="H4" s="7"/>
      <c r="I4" s="8"/>
      <c r="J4" s="89"/>
      <c r="K4" s="89"/>
      <c r="L4" s="89"/>
      <c r="M4" s="89"/>
      <c r="N4" s="89"/>
      <c r="O4" s="89"/>
      <c r="P4" s="89"/>
      <c r="Q4" s="89"/>
    </row>
    <row r="5" spans="1:17" ht="16">
      <c r="A5" s="11" t="str">
        <f>HYPERLINK("https://drive.google.com/open?id=1_67Lwh4ATjaUkKTpdhqNA2vhhSxMhfoh","1C")</f>
        <v>1C</v>
      </c>
      <c r="B5" s="5" t="s">
        <v>30</v>
      </c>
      <c r="C5" s="5" t="s">
        <v>31</v>
      </c>
      <c r="D5" s="12" t="str">
        <f>HYPERLINK("https://drive.google.com/drive/folders/1x-FjLa7p2gJDSbRaODzjs8ijaA9SGLtW","5C4-019")</f>
        <v>5C4-019</v>
      </c>
      <c r="E5" s="13" t="s">
        <v>32</v>
      </c>
      <c r="F5" s="6" t="s">
        <v>33</v>
      </c>
      <c r="G5" s="13" t="s">
        <v>34</v>
      </c>
      <c r="H5" s="14" t="s">
        <v>35</v>
      </c>
      <c r="I5" s="15" t="s">
        <v>35</v>
      </c>
      <c r="J5" s="89" t="s">
        <v>35</v>
      </c>
      <c r="K5" s="89"/>
      <c r="L5" s="89"/>
      <c r="M5" s="89"/>
      <c r="N5" s="89"/>
      <c r="O5" s="89"/>
      <c r="P5" s="89"/>
      <c r="Q5" s="89"/>
    </row>
    <row r="6" spans="1:17" ht="16">
      <c r="A6" s="11" t="str">
        <f>HYPERLINK("https://drive.google.com/open?id=1RDZathABUe1AxNllos18oBRUGkUw-BAb","1D")</f>
        <v>1D</v>
      </c>
      <c r="B6" s="5" t="s">
        <v>36</v>
      </c>
      <c r="C6" s="6" t="s">
        <v>37</v>
      </c>
      <c r="D6" s="6" t="s">
        <v>38</v>
      </c>
      <c r="E6" s="6" t="s">
        <v>39</v>
      </c>
      <c r="F6" s="6" t="s">
        <v>40</v>
      </c>
      <c r="H6" s="7"/>
      <c r="I6" s="8"/>
      <c r="J6" s="89"/>
      <c r="K6" s="89"/>
      <c r="L6" s="89"/>
      <c r="M6" s="89"/>
      <c r="N6" s="89"/>
      <c r="O6" s="89"/>
      <c r="P6" s="89"/>
      <c r="Q6" s="89"/>
    </row>
    <row r="7" spans="1:17" ht="16">
      <c r="A7" s="11" t="str">
        <f>HYPERLINK("https://drive.google.com/open?id=1B7jEgQfvgjZIKbfW8eR9qm2PDLYRcFFX","1E")</f>
        <v>1E</v>
      </c>
      <c r="B7" s="5" t="s">
        <v>41</v>
      </c>
      <c r="C7" s="6" t="s">
        <v>42</v>
      </c>
      <c r="D7" s="12" t="str">
        <f>HYPERLINK("https://drive.google.com/drive/folders/1G8ecO5ODQmn8FX8jzQ962D928BpQ6iUm","5C4-002")</f>
        <v>5C4-002</v>
      </c>
      <c r="E7" s="13"/>
      <c r="F7" s="6" t="s">
        <v>43</v>
      </c>
      <c r="G7" s="13" t="s">
        <v>44</v>
      </c>
      <c r="H7" s="7"/>
      <c r="I7" s="8"/>
      <c r="J7" s="89"/>
      <c r="K7" s="89"/>
      <c r="L7" s="89"/>
      <c r="M7" s="89"/>
      <c r="N7" s="89"/>
      <c r="O7" s="89"/>
      <c r="P7" s="89"/>
      <c r="Q7" s="89"/>
    </row>
    <row r="8" spans="1:17" ht="16">
      <c r="A8" s="11" t="str">
        <f>HYPERLINK("https://drive.google.com/open?id=1y8psJsldf8GOPKXdI3_7jAN-0VefmuVb","1F")</f>
        <v>1F</v>
      </c>
      <c r="B8" s="5" t="s">
        <v>45</v>
      </c>
      <c r="C8" s="6" t="s">
        <v>46</v>
      </c>
      <c r="D8" s="6" t="s">
        <v>47</v>
      </c>
      <c r="E8" s="6" t="s">
        <v>48</v>
      </c>
      <c r="F8" s="6" t="s">
        <v>49</v>
      </c>
      <c r="H8" s="7"/>
      <c r="I8" s="8"/>
      <c r="J8" s="89"/>
      <c r="K8" s="89"/>
      <c r="L8" s="89"/>
      <c r="M8" s="89"/>
      <c r="N8" s="89"/>
      <c r="O8" s="89"/>
      <c r="P8" s="89"/>
      <c r="Q8" s="89"/>
    </row>
    <row r="9" spans="1:17" ht="16">
      <c r="A9" s="4" t="str">
        <f>HYPERLINK("https://drive.google.com/open?id=1Ak0bagtonjeBe0T45ml7mh9V5vKH_FoI","1G")</f>
        <v>1G</v>
      </c>
      <c r="B9" s="5" t="s">
        <v>50</v>
      </c>
      <c r="C9" s="6" t="s">
        <v>51</v>
      </c>
      <c r="D9" s="16" t="str">
        <f>HYPERLINK("https://drive.google.com/drive/folders/1-3h2_HbCYYPIJxLORcasFd7NqbLvOw-C","5C4-008")</f>
        <v>5C4-008</v>
      </c>
      <c r="E9" s="6" t="s">
        <v>52</v>
      </c>
      <c r="F9" s="6" t="s">
        <v>53</v>
      </c>
      <c r="G9" s="6" t="s">
        <v>54</v>
      </c>
      <c r="H9" s="7"/>
      <c r="I9" s="8"/>
      <c r="J9" s="89"/>
      <c r="K9" s="89"/>
      <c r="L9" s="89"/>
      <c r="M9" s="89"/>
      <c r="N9" s="89"/>
      <c r="O9" s="89"/>
      <c r="P9" s="89"/>
      <c r="Q9" s="89"/>
    </row>
    <row r="10" spans="1:17" ht="16">
      <c r="A10" s="4" t="str">
        <f>HYPERLINK("https://drive.google.com/open?id=15tp_vGgbK5-4zzthz0W8wuq2zgKokja6","1H")</f>
        <v>1H</v>
      </c>
      <c r="B10" s="5" t="s">
        <v>55</v>
      </c>
      <c r="C10" s="6" t="s">
        <v>56</v>
      </c>
      <c r="D10" s="16" t="str">
        <f>HYPERLINK("https://drive.google.com/drive/folders/19GonN6xbnfrGARLvh-LLFUsxF-EngP3u","5C4-013")</f>
        <v>5C4-013</v>
      </c>
      <c r="E10" s="6" t="s">
        <v>57</v>
      </c>
      <c r="F10" s="6" t="s">
        <v>58</v>
      </c>
      <c r="H10" s="7"/>
      <c r="I10" s="8"/>
      <c r="J10" s="89"/>
      <c r="K10" s="89"/>
      <c r="L10" s="89"/>
      <c r="M10" s="89"/>
      <c r="N10" s="89"/>
      <c r="O10" s="89"/>
      <c r="P10" s="89"/>
      <c r="Q10" s="89"/>
    </row>
    <row r="11" spans="1:17" ht="16">
      <c r="A11" s="4" t="str">
        <f>HYPERLINK("https://drive.google.com/open?id=1EMft8Du0dvrSSlstsShqV16Nnrlb4EO_","1J")</f>
        <v>1J</v>
      </c>
      <c r="B11" s="5" t="s">
        <v>59</v>
      </c>
      <c r="C11" s="5" t="s">
        <v>60</v>
      </c>
      <c r="D11" s="6" t="s">
        <v>61</v>
      </c>
      <c r="E11" s="6" t="s">
        <v>61</v>
      </c>
      <c r="F11" s="6" t="s">
        <v>61</v>
      </c>
      <c r="G11" s="6" t="s">
        <v>62</v>
      </c>
      <c r="H11" s="7"/>
      <c r="I11" s="8"/>
      <c r="J11" s="89"/>
      <c r="K11" s="89"/>
      <c r="L11" s="89"/>
      <c r="M11" s="89"/>
      <c r="N11" s="89"/>
      <c r="O11" s="89"/>
      <c r="P11" s="89"/>
      <c r="Q11" s="89"/>
    </row>
    <row r="12" spans="1:17" ht="16">
      <c r="A12" s="4" t="str">
        <f>HYPERLINK("https://drive.google.com/open?id=1B-AwkTkUdHQS0dThuP6mM5L_0XIFZ2QS","1K")</f>
        <v>1K</v>
      </c>
      <c r="B12" s="5" t="s">
        <v>63</v>
      </c>
      <c r="C12" s="6" t="s">
        <v>64</v>
      </c>
      <c r="D12" s="16" t="str">
        <f>HYPERLINK("https://drive.google.com/drive/folders/1MyuBrs08Ryi2pvVUeI0hW4p24qsMsUL4","5C4-012")</f>
        <v>5C4-012</v>
      </c>
      <c r="E12" s="6" t="s">
        <v>65</v>
      </c>
      <c r="F12" s="6" t="s">
        <v>66</v>
      </c>
      <c r="H12" s="7"/>
      <c r="I12" s="8"/>
      <c r="J12" s="89"/>
      <c r="K12" s="89"/>
      <c r="L12" s="89"/>
      <c r="M12" s="89"/>
      <c r="N12" s="89"/>
      <c r="O12" s="89"/>
      <c r="P12" s="89"/>
      <c r="Q12" s="89"/>
    </row>
    <row r="13" spans="1:17" ht="16">
      <c r="A13" s="4" t="str">
        <f>HYPERLINK("https://drive.google.com/open?id=1XILFfrJerwAeHeN4xKdQH-99VN9y0QS7","2A")</f>
        <v>2A</v>
      </c>
      <c r="B13" s="5" t="s">
        <v>67</v>
      </c>
      <c r="C13" s="6" t="s">
        <v>68</v>
      </c>
      <c r="D13" s="16" t="str">
        <f>HYPERLINK("https://drive.google.com/drive/folders/1rFsrgDjf_nAuKofi6JoxLvoaGo8A4adh","5C4-005")</f>
        <v>5C4-005</v>
      </c>
      <c r="E13" s="6" t="s">
        <v>69</v>
      </c>
      <c r="F13" s="6" t="s">
        <v>70</v>
      </c>
      <c r="H13" s="7"/>
      <c r="I13" s="8"/>
      <c r="J13" s="89" t="s">
        <v>35</v>
      </c>
      <c r="K13" s="89"/>
      <c r="L13" s="89"/>
      <c r="M13" s="89"/>
      <c r="N13" s="89"/>
      <c r="O13" s="89"/>
      <c r="P13" s="89"/>
      <c r="Q13" s="89"/>
    </row>
    <row r="14" spans="1:17" ht="16">
      <c r="A14" s="4" t="str">
        <f>HYPERLINK("https://drive.google.com/open?id=1i7lErxBcw13LxRubiAB_0upxTGrTLBvi","2B")</f>
        <v>2B</v>
      </c>
      <c r="B14" s="5" t="s">
        <v>71</v>
      </c>
      <c r="C14" s="6" t="s">
        <v>72</v>
      </c>
      <c r="D14" s="16" t="str">
        <f>HYPERLINK("https://drive.google.com/drive/folders/1WeIiiMAp6TYYdsybsr5MvXeiX_cVX9j0","5C4-004")</f>
        <v>5C4-004</v>
      </c>
      <c r="E14" s="6" t="s">
        <v>73</v>
      </c>
      <c r="F14" s="6" t="s">
        <v>74</v>
      </c>
      <c r="H14" s="7"/>
      <c r="I14" s="8"/>
      <c r="J14" s="89" t="s">
        <v>35</v>
      </c>
      <c r="K14" s="89"/>
      <c r="L14" s="89"/>
      <c r="M14" s="89"/>
      <c r="N14" s="89"/>
      <c r="O14" s="89"/>
      <c r="P14" s="89"/>
      <c r="Q14" s="89"/>
    </row>
    <row r="15" spans="1:17" ht="16">
      <c r="A15" s="4" t="str">
        <f>HYPERLINK("https://drive.google.com/open?id=1HmSkhlRiy_w_xIcPrlD-Gu21Q1sHCajk","2C")</f>
        <v>2C</v>
      </c>
      <c r="B15" s="5" t="s">
        <v>75</v>
      </c>
      <c r="C15" s="6" t="s">
        <v>76</v>
      </c>
      <c r="D15" s="6" t="s">
        <v>77</v>
      </c>
      <c r="E15" s="6" t="s">
        <v>78</v>
      </c>
      <c r="F15" s="6" t="s">
        <v>79</v>
      </c>
      <c r="H15" s="7"/>
      <c r="I15" s="8"/>
      <c r="J15" s="89"/>
      <c r="K15" s="89"/>
      <c r="L15" s="89"/>
      <c r="M15" s="89"/>
      <c r="N15" s="89"/>
      <c r="O15" s="89"/>
      <c r="P15" s="89"/>
      <c r="Q15" s="89"/>
    </row>
    <row r="16" spans="1:17" ht="16">
      <c r="A16" s="4" t="str">
        <f>HYPERLINK("https://drive.google.com/open?id=1ih9AM9nSu6WpURV8EnXu6Q1HkOh5dSXM","2D")</f>
        <v>2D</v>
      </c>
      <c r="B16" s="5" t="s">
        <v>80</v>
      </c>
      <c r="C16" s="5" t="s">
        <v>81</v>
      </c>
      <c r="D16" s="6" t="s">
        <v>82</v>
      </c>
      <c r="E16" s="6" t="s">
        <v>83</v>
      </c>
      <c r="F16" s="6" t="s">
        <v>84</v>
      </c>
      <c r="H16" s="7"/>
      <c r="I16" s="8"/>
      <c r="J16" s="89"/>
      <c r="K16" s="89"/>
      <c r="L16" s="89"/>
      <c r="M16" s="89"/>
      <c r="N16" s="89"/>
      <c r="O16" s="89"/>
      <c r="P16" s="89"/>
      <c r="Q16" s="89"/>
    </row>
    <row r="17" spans="1:17" ht="16">
      <c r="A17" s="4" t="str">
        <f>HYPERLINK("https://drive.google.com/open?id=1ilbwUzFLn2Zr9CQ_v673T9KjSALf_GzB","2E")</f>
        <v>2E</v>
      </c>
      <c r="B17" s="6" t="s">
        <v>85</v>
      </c>
      <c r="C17" s="6" t="s">
        <v>86</v>
      </c>
      <c r="D17" s="16"/>
      <c r="E17" s="6" t="s">
        <v>87</v>
      </c>
      <c r="F17" s="6" t="s">
        <v>88</v>
      </c>
      <c r="H17" s="14" t="s">
        <v>35</v>
      </c>
      <c r="I17" s="8"/>
      <c r="J17" s="89" t="s">
        <v>35</v>
      </c>
      <c r="K17" s="89"/>
      <c r="L17" s="89"/>
      <c r="M17" s="89"/>
      <c r="N17" s="89"/>
      <c r="O17" s="89"/>
      <c r="P17" s="89"/>
      <c r="Q17" s="89"/>
    </row>
    <row r="18" spans="1:17" ht="16">
      <c r="A18" s="4" t="str">
        <f>HYPERLINK("https://drive.google.com/open?id=1H2B7fJmOymk8ZeyITqVgqJIR9EbewGjs","2F")</f>
        <v>2F</v>
      </c>
      <c r="B18" s="5" t="s">
        <v>89</v>
      </c>
      <c r="C18" s="6" t="s">
        <v>90</v>
      </c>
      <c r="D18" s="6" t="s">
        <v>91</v>
      </c>
      <c r="E18" s="6" t="s">
        <v>92</v>
      </c>
      <c r="F18" s="6" t="s">
        <v>93</v>
      </c>
      <c r="H18" s="7"/>
      <c r="I18" s="8"/>
      <c r="J18" s="89"/>
      <c r="K18" s="89"/>
      <c r="L18" s="89"/>
      <c r="M18" s="89"/>
      <c r="N18" s="89"/>
      <c r="O18" s="89"/>
      <c r="P18" s="89"/>
      <c r="Q18" s="89"/>
    </row>
    <row r="19" spans="1:17" ht="16">
      <c r="A19" s="4" t="str">
        <f>HYPERLINK("https://drive.google.com/open?id=1GXDi1coA9HtIo5F2GTLcPhpAh_IiHrmJ","2G")</f>
        <v>2G</v>
      </c>
      <c r="B19" s="5" t="s">
        <v>94</v>
      </c>
      <c r="C19" s="6" t="s">
        <v>95</v>
      </c>
      <c r="D19" s="6" t="s">
        <v>96</v>
      </c>
      <c r="E19" s="6" t="s">
        <v>97</v>
      </c>
      <c r="F19" s="6" t="s">
        <v>61</v>
      </c>
      <c r="G19" s="6" t="s">
        <v>54</v>
      </c>
      <c r="H19" s="7"/>
      <c r="I19" s="8"/>
      <c r="J19" s="89"/>
      <c r="K19" s="89"/>
      <c r="L19" s="89"/>
      <c r="M19" s="89"/>
      <c r="N19" s="89"/>
      <c r="O19" s="89"/>
      <c r="P19" s="89"/>
      <c r="Q19" s="89"/>
    </row>
    <row r="20" spans="1:17" ht="16">
      <c r="A20" s="4" t="str">
        <f>HYPERLINK("https://drive.google.com/open?id=18itspidwzvb4KFHkqj1122TxuhHxILwX","2H")</f>
        <v>2H</v>
      </c>
      <c r="B20" s="5" t="s">
        <v>98</v>
      </c>
      <c r="C20" s="6" t="s">
        <v>99</v>
      </c>
      <c r="D20" s="17" t="s">
        <v>100</v>
      </c>
      <c r="E20" s="5" t="s">
        <v>101</v>
      </c>
      <c r="F20" s="6" t="s">
        <v>102</v>
      </c>
      <c r="H20" s="14" t="s">
        <v>35</v>
      </c>
      <c r="I20" s="15" t="s">
        <v>35</v>
      </c>
      <c r="J20" s="89" t="s">
        <v>35</v>
      </c>
      <c r="K20" s="89"/>
      <c r="L20" s="89"/>
      <c r="M20" s="89"/>
      <c r="N20" s="89"/>
      <c r="O20" s="89"/>
      <c r="P20" s="89"/>
      <c r="Q20" s="89"/>
    </row>
    <row r="21" spans="1:17" ht="16">
      <c r="A21" s="4" t="str">
        <f>HYPERLINK("https://drive.google.com/open?id=12YgGEJrua5a-agu15lV4vezflw1cOjQ4","2J")</f>
        <v>2J</v>
      </c>
      <c r="B21" s="5" t="s">
        <v>103</v>
      </c>
      <c r="C21" s="6" t="s">
        <v>104</v>
      </c>
      <c r="D21" s="16" t="str">
        <f>HYPERLINK("https://drive.google.com/drive/folders/1LUZSYEAIfX8EFKKfjUSeyrC0JCfBfe8h","5C4-014")</f>
        <v>5C4-014</v>
      </c>
      <c r="E21" s="6" t="s">
        <v>105</v>
      </c>
      <c r="F21" s="6" t="s">
        <v>106</v>
      </c>
      <c r="H21" s="7"/>
      <c r="I21" s="8"/>
      <c r="J21" s="89" t="s">
        <v>35</v>
      </c>
      <c r="K21" s="89"/>
      <c r="L21" s="89"/>
      <c r="M21" s="89"/>
      <c r="N21" s="89"/>
      <c r="O21" s="89"/>
      <c r="P21" s="89"/>
      <c r="Q21" s="89"/>
    </row>
    <row r="22" spans="1:17" ht="15.75" customHeight="1">
      <c r="A22" s="4" t="str">
        <f>HYPERLINK("https://drive.google.com/open?id=1mdMrKj4CCNPy7BlChSDOU2hQAJONhZzU","2K")</f>
        <v>2K</v>
      </c>
      <c r="B22" s="5" t="s">
        <v>107</v>
      </c>
      <c r="C22" s="6" t="s">
        <v>108</v>
      </c>
      <c r="D22" s="6" t="s">
        <v>109</v>
      </c>
      <c r="E22" s="6" t="s">
        <v>110</v>
      </c>
      <c r="F22" s="13" t="s">
        <v>111</v>
      </c>
      <c r="H22" s="7"/>
      <c r="I22" s="8"/>
      <c r="J22" s="89"/>
      <c r="K22" s="89"/>
      <c r="L22" s="89"/>
      <c r="M22" s="89"/>
      <c r="N22" s="89"/>
      <c r="O22" s="89"/>
      <c r="P22" s="89"/>
      <c r="Q22" s="89"/>
    </row>
    <row r="23" spans="1:17" ht="15.75" customHeight="1">
      <c r="A23" s="4" t="str">
        <f>HYPERLINK("https://drive.google.com/open?id=14mzIl-szkFL_WWXlsFZ9T_x3Mt5RAOn0","2L")</f>
        <v>2L</v>
      </c>
      <c r="B23" s="5" t="s">
        <v>112</v>
      </c>
      <c r="C23" s="6" t="s">
        <v>113</v>
      </c>
      <c r="D23" s="6" t="s">
        <v>114</v>
      </c>
      <c r="E23" s="6" t="s">
        <v>115</v>
      </c>
      <c r="F23" s="6" t="s">
        <v>116</v>
      </c>
      <c r="H23" s="7"/>
      <c r="I23" s="8"/>
      <c r="J23" s="89"/>
      <c r="K23" s="89"/>
      <c r="L23" s="89"/>
      <c r="M23" s="89"/>
      <c r="N23" s="89"/>
      <c r="O23" s="89"/>
      <c r="P23" s="89"/>
      <c r="Q23" s="89"/>
    </row>
    <row r="24" spans="1:17" ht="15.75" customHeight="1">
      <c r="A24" s="4" t="str">
        <f>HYPERLINK("https://drive.google.com/open?id=1-X_VRvOqUUm_bcQ792NJw8TTxR5Kl3lr","2M")</f>
        <v>2M</v>
      </c>
      <c r="B24" s="5" t="s">
        <v>117</v>
      </c>
      <c r="C24" s="6" t="s">
        <v>118</v>
      </c>
      <c r="D24" s="12" t="str">
        <f>HYPERLINK("https://drive.google.com/drive/folders/1GhnG5G_BN5lBSXzegcxU-3TuUUTEd6xm","5C4-015")</f>
        <v>5C4-015</v>
      </c>
      <c r="E24" s="13"/>
      <c r="F24" s="6" t="s">
        <v>119</v>
      </c>
      <c r="G24" s="13" t="s">
        <v>44</v>
      </c>
      <c r="H24" s="7"/>
      <c r="I24" s="8"/>
      <c r="J24" s="89"/>
      <c r="K24" s="89"/>
      <c r="L24" s="89"/>
      <c r="M24" s="89"/>
      <c r="N24" s="89"/>
      <c r="O24" s="89"/>
      <c r="P24" s="89"/>
      <c r="Q24" s="89"/>
    </row>
    <row r="25" spans="1:17" ht="15.75" customHeight="1">
      <c r="A25" s="4" t="str">
        <f>HYPERLINK("https://drive.google.com/open?id=1ofYuI7zJYOx0Em5kOgymDe9L2TWaIZ-_","3C")</f>
        <v>3C</v>
      </c>
      <c r="B25" s="5" t="s">
        <v>120</v>
      </c>
      <c r="C25" s="6" t="s">
        <v>121</v>
      </c>
      <c r="D25" s="12" t="str">
        <f>HYPERLINK("https://drive.google.com/drive/folders/1wMVARUxnYHeiTbbEodCmZFb_vx9FkRVr","5C4-020")</f>
        <v>5C4-020</v>
      </c>
      <c r="E25" s="5" t="s">
        <v>122</v>
      </c>
      <c r="F25" s="6" t="s">
        <v>123</v>
      </c>
      <c r="H25" s="14" t="s">
        <v>35</v>
      </c>
      <c r="I25" s="15" t="s">
        <v>35</v>
      </c>
      <c r="J25" s="89"/>
      <c r="K25" s="89"/>
      <c r="L25" s="89"/>
      <c r="M25" s="89"/>
      <c r="N25" s="89"/>
      <c r="O25" s="89"/>
      <c r="P25" s="89"/>
      <c r="Q25" s="89"/>
    </row>
    <row r="26" spans="1:17" ht="15.75" customHeight="1">
      <c r="A26" s="4" t="str">
        <f>HYPERLINK("https://drive.google.com/open?id=1X9eTLHcdh-lSX2OXG4OLDNwPRG5eoz9l","3D")</f>
        <v>3D</v>
      </c>
      <c r="B26" s="5" t="s">
        <v>124</v>
      </c>
      <c r="C26" s="5" t="s">
        <v>125</v>
      </c>
      <c r="D26" s="12" t="str">
        <f>HYPERLINK("https://drive.google.com/drive/folders/1wcHyiuVUbBeL9ODgyYP-lyy7yM1vMH3u","5C4-017")</f>
        <v>5C4-017</v>
      </c>
      <c r="E26" s="13" t="s">
        <v>126</v>
      </c>
      <c r="F26" s="6" t="s">
        <v>127</v>
      </c>
      <c r="G26" s="13" t="s">
        <v>44</v>
      </c>
      <c r="H26" s="7"/>
      <c r="I26" s="8"/>
      <c r="J26" s="89"/>
      <c r="K26" s="89"/>
      <c r="L26" s="89"/>
      <c r="M26" s="89"/>
      <c r="N26" s="89"/>
      <c r="O26" s="89"/>
      <c r="P26" s="89"/>
      <c r="Q26" s="89"/>
    </row>
    <row r="27" spans="1:17" ht="15.75" customHeight="1">
      <c r="A27" s="4" t="str">
        <f>HYPERLINK("https://drive.google.com/open?id=1m_ACLfEw9sFFcCd16wQnkI9wa3WI7gK9","3E")</f>
        <v>3E</v>
      </c>
      <c r="B27" s="5" t="s">
        <v>128</v>
      </c>
      <c r="C27" s="6" t="s">
        <v>129</v>
      </c>
      <c r="D27" s="6" t="s">
        <v>130</v>
      </c>
      <c r="E27" s="6" t="s">
        <v>131</v>
      </c>
      <c r="F27" s="5" t="s">
        <v>132</v>
      </c>
      <c r="H27" s="7"/>
      <c r="I27" s="8"/>
      <c r="J27" s="89"/>
      <c r="K27" s="89"/>
      <c r="L27" s="89"/>
      <c r="M27" s="89"/>
      <c r="N27" s="89"/>
      <c r="O27" s="89"/>
      <c r="P27" s="89"/>
      <c r="Q27" s="89"/>
    </row>
    <row r="28" spans="1:17" ht="15.75" customHeight="1">
      <c r="A28" s="4" t="str">
        <f>HYPERLINK("https://drive.google.com/open?id=1CIBdXiHhWBrM6LwlY-yGooPill1DRTQ7","3F")</f>
        <v>3F</v>
      </c>
      <c r="B28" s="6" t="s">
        <v>61</v>
      </c>
      <c r="C28" s="6" t="s">
        <v>61</v>
      </c>
      <c r="D28" s="6" t="s">
        <v>61</v>
      </c>
      <c r="E28" s="6" t="s">
        <v>61</v>
      </c>
      <c r="F28" s="13" t="s">
        <v>61</v>
      </c>
      <c r="G28" s="5" t="s">
        <v>133</v>
      </c>
      <c r="H28" s="7"/>
      <c r="I28" s="8"/>
      <c r="J28" s="89"/>
      <c r="K28" s="89"/>
      <c r="L28" s="89"/>
      <c r="M28" s="89"/>
      <c r="N28" s="89"/>
      <c r="O28" s="89"/>
      <c r="P28" s="89"/>
      <c r="Q28" s="89"/>
    </row>
    <row r="29" spans="1:17" ht="15.75" customHeight="1">
      <c r="A29" s="4" t="str">
        <f>HYPERLINK("https://drive.google.com/open?id=1c2xmouFbs4cNAvpeHuAdgNreh8kFEC2V","3G")</f>
        <v>3G</v>
      </c>
      <c r="B29" s="6" t="s">
        <v>61</v>
      </c>
      <c r="C29" s="6" t="s">
        <v>61</v>
      </c>
      <c r="D29" s="6" t="s">
        <v>61</v>
      </c>
      <c r="E29" s="6" t="s">
        <v>61</v>
      </c>
      <c r="F29" s="13" t="s">
        <v>61</v>
      </c>
      <c r="G29" s="6" t="s">
        <v>134</v>
      </c>
      <c r="H29" s="7"/>
      <c r="I29" s="8"/>
      <c r="J29" s="89"/>
      <c r="K29" s="89"/>
      <c r="L29" s="89"/>
      <c r="M29" s="89"/>
      <c r="N29" s="89"/>
      <c r="O29" s="89"/>
      <c r="P29" s="89"/>
      <c r="Q29" s="89"/>
    </row>
    <row r="30" spans="1:17" ht="15.75" customHeight="1">
      <c r="A30" s="4" t="str">
        <f>HYPERLINK("https://drive.google.com/open?id=1t7wkFvS4sGjdMU60zYacdFSrl4pYayl_","3H")</f>
        <v>3H</v>
      </c>
      <c r="B30" s="6" t="s">
        <v>61</v>
      </c>
      <c r="C30" s="6" t="s">
        <v>61</v>
      </c>
      <c r="D30" s="6" t="s">
        <v>61</v>
      </c>
      <c r="E30" s="6" t="s">
        <v>61</v>
      </c>
      <c r="F30" s="13" t="s">
        <v>61</v>
      </c>
      <c r="G30" s="6" t="s">
        <v>135</v>
      </c>
      <c r="H30" s="7"/>
      <c r="I30" s="8"/>
      <c r="J30" s="89"/>
      <c r="K30" s="89"/>
      <c r="L30" s="89"/>
      <c r="M30" s="89"/>
      <c r="N30" s="89"/>
      <c r="O30" s="89"/>
      <c r="P30" s="89"/>
      <c r="Q30" s="89"/>
    </row>
    <row r="31" spans="1:17" ht="15.75" customHeight="1">
      <c r="A31" s="4" t="str">
        <f>HYPERLINK("https://drive.google.com/open?id=1N0-R1KTkpoZjXWmN7r0U_myR9XBY5SDj","3J")</f>
        <v>3J</v>
      </c>
      <c r="B31" s="5" t="s">
        <v>136</v>
      </c>
      <c r="C31" s="6" t="s">
        <v>137</v>
      </c>
      <c r="D31" s="6" t="s">
        <v>138</v>
      </c>
      <c r="E31" s="6" t="s">
        <v>139</v>
      </c>
      <c r="F31" s="6" t="s">
        <v>140</v>
      </c>
      <c r="H31" s="7"/>
      <c r="I31" s="8"/>
      <c r="J31" s="89"/>
      <c r="K31" s="89"/>
      <c r="L31" s="89"/>
      <c r="M31" s="89"/>
      <c r="N31" s="89"/>
      <c r="O31" s="89"/>
      <c r="P31" s="89"/>
      <c r="Q31" s="89"/>
    </row>
    <row r="32" spans="1:17" ht="15.75" customHeight="1">
      <c r="A32" s="4" t="str">
        <f>HYPERLINK("https://drive.google.com/open?id=13pmWKIsTMFsSuBTJ-HZb5DVIowIXTS_s","3L")</f>
        <v>3L</v>
      </c>
      <c r="B32" s="5" t="s">
        <v>141</v>
      </c>
      <c r="C32" s="6" t="s">
        <v>142</v>
      </c>
      <c r="D32" s="16" t="str">
        <f>HYPERLINK("https://drive.google.com/drive/folders/1hJ1DyO35m4DO0phNhkoobK76R8Ql-DTn","5C4-011")</f>
        <v>5C4-011</v>
      </c>
      <c r="E32" s="6" t="s">
        <v>143</v>
      </c>
      <c r="F32" s="6" t="s">
        <v>144</v>
      </c>
      <c r="H32" s="14" t="s">
        <v>35</v>
      </c>
      <c r="I32" s="8"/>
      <c r="J32" s="89" t="s">
        <v>35</v>
      </c>
      <c r="K32" s="89"/>
      <c r="L32" s="89"/>
      <c r="M32" s="89"/>
      <c r="N32" s="89"/>
      <c r="O32" s="89"/>
      <c r="P32" s="89"/>
      <c r="Q32" s="89"/>
    </row>
    <row r="33" spans="1:17" ht="15.75" customHeight="1">
      <c r="A33" s="4" t="str">
        <f>HYPERLINK("https://drive.google.com/open?id=16nGNQgv2r19h9agxYjXmQ8rC4v330dYf","4E")</f>
        <v>4E</v>
      </c>
      <c r="B33" s="5" t="s">
        <v>145</v>
      </c>
      <c r="C33" s="5" t="s">
        <v>146</v>
      </c>
      <c r="D33" s="6" t="s">
        <v>61</v>
      </c>
      <c r="E33" s="6" t="s">
        <v>61</v>
      </c>
      <c r="F33" s="6" t="s">
        <v>147</v>
      </c>
      <c r="G33" s="6" t="s">
        <v>134</v>
      </c>
      <c r="H33" s="7"/>
      <c r="I33" s="8"/>
      <c r="J33" s="89"/>
      <c r="K33" s="89"/>
      <c r="L33" s="89"/>
      <c r="M33" s="89"/>
      <c r="N33" s="89"/>
      <c r="O33" s="89"/>
      <c r="P33" s="89"/>
      <c r="Q33" s="89"/>
    </row>
    <row r="34" spans="1:17" ht="15.75" customHeight="1">
      <c r="A34" s="4" t="str">
        <f>HYPERLINK("https://drive.google.com/open?id=1bmJc7h6PrfobWHjtATEPhVDZqxi3ORaa","4F")</f>
        <v>4F</v>
      </c>
      <c r="B34" s="5" t="s">
        <v>148</v>
      </c>
      <c r="C34" s="5" t="s">
        <v>149</v>
      </c>
      <c r="D34" s="6" t="s">
        <v>61</v>
      </c>
      <c r="E34" s="6" t="s">
        <v>61</v>
      </c>
      <c r="F34" s="6" t="s">
        <v>150</v>
      </c>
      <c r="G34" s="6" t="s">
        <v>134</v>
      </c>
      <c r="H34" s="7"/>
      <c r="I34" s="8"/>
      <c r="J34" s="89"/>
      <c r="K34" s="89"/>
      <c r="L34" s="89"/>
      <c r="M34" s="89"/>
      <c r="N34" s="89"/>
      <c r="O34" s="89"/>
      <c r="P34" s="89"/>
      <c r="Q34" s="89"/>
    </row>
    <row r="35" spans="1:17" ht="15.75" customHeight="1">
      <c r="A35" s="4" t="str">
        <f>HYPERLINK("https://drive.google.com/open?id=1nHAP6VZOPX4PWClDeQpEHh4MuzIQchEa","4G")</f>
        <v>4G</v>
      </c>
      <c r="B35" s="5" t="s">
        <v>151</v>
      </c>
      <c r="C35" s="6" t="s">
        <v>152</v>
      </c>
      <c r="D35" s="6" t="s">
        <v>153</v>
      </c>
      <c r="E35" s="13" t="s">
        <v>154</v>
      </c>
      <c r="F35" s="6" t="s">
        <v>155</v>
      </c>
      <c r="H35" s="7"/>
      <c r="I35" s="8"/>
      <c r="J35" s="89"/>
      <c r="K35" s="89"/>
      <c r="L35" s="89"/>
      <c r="M35" s="89"/>
      <c r="N35" s="89"/>
      <c r="O35" s="89"/>
      <c r="P35" s="89"/>
      <c r="Q35" s="89"/>
    </row>
    <row r="36" spans="1:17" ht="15.75" customHeight="1">
      <c r="A36" s="4" t="str">
        <f>HYPERLINK("https://drive.google.com/open?id=1a78u8iOyRFbuJtQlj9X51FknS9EfCDih","4H")</f>
        <v>4H</v>
      </c>
      <c r="B36" s="5" t="s">
        <v>156</v>
      </c>
      <c r="C36" s="5" t="s">
        <v>157</v>
      </c>
      <c r="D36" s="6" t="s">
        <v>61</v>
      </c>
      <c r="E36" s="6" t="s">
        <v>61</v>
      </c>
      <c r="F36" s="6" t="s">
        <v>158</v>
      </c>
      <c r="G36" s="6" t="s">
        <v>159</v>
      </c>
      <c r="H36" s="7"/>
      <c r="I36" s="8"/>
      <c r="J36" s="89"/>
      <c r="K36" s="89"/>
      <c r="L36" s="89"/>
      <c r="M36" s="89"/>
      <c r="N36" s="89"/>
      <c r="O36" s="89"/>
      <c r="P36" s="89"/>
      <c r="Q36" s="89"/>
    </row>
    <row r="37" spans="1:17" ht="15.75" customHeight="1">
      <c r="A37" s="4" t="str">
        <f>HYPERLINK("https://drive.google.com/open?id=1zZjefBVzFC9BP-YmMKfQZMWa1XGkqomj","4J")</f>
        <v>4J</v>
      </c>
      <c r="B37" s="5" t="s">
        <v>160</v>
      </c>
      <c r="C37" s="6" t="s">
        <v>161</v>
      </c>
      <c r="D37" s="16" t="str">
        <f>HYPERLINK("https://drive.google.com/drive/folders/1vHgkPcaz684Ip98C0QpWVB-bTK7EvvdW","5C4-006")</f>
        <v>5C4-006</v>
      </c>
      <c r="E37" s="5" t="s">
        <v>143</v>
      </c>
      <c r="F37" s="6" t="s">
        <v>162</v>
      </c>
      <c r="H37" s="14" t="s">
        <v>35</v>
      </c>
      <c r="I37" s="15" t="s">
        <v>35</v>
      </c>
      <c r="J37" s="89" t="s">
        <v>35</v>
      </c>
      <c r="K37" s="89"/>
      <c r="L37" s="89"/>
      <c r="M37" s="89"/>
      <c r="N37" s="89"/>
      <c r="O37" s="89"/>
      <c r="P37" s="89"/>
      <c r="Q37" s="89"/>
    </row>
    <row r="38" spans="1:17" ht="15.75" customHeight="1">
      <c r="A38" s="4" t="str">
        <f>HYPERLINK("https://drive.google.com/open?id=1qWFlabv0TeVOBvOIJQuvHlR1H3AMOPvN","4K")</f>
        <v>4K</v>
      </c>
      <c r="B38" s="5" t="s">
        <v>163</v>
      </c>
      <c r="C38" s="6" t="s">
        <v>164</v>
      </c>
      <c r="D38" s="6" t="s">
        <v>165</v>
      </c>
      <c r="E38" s="6" t="s">
        <v>166</v>
      </c>
      <c r="F38" s="6" t="s">
        <v>167</v>
      </c>
      <c r="H38" s="7"/>
      <c r="I38" s="8"/>
      <c r="J38" s="89"/>
      <c r="K38" s="89"/>
      <c r="L38" s="89"/>
      <c r="M38" s="89"/>
      <c r="N38" s="89"/>
      <c r="O38" s="89"/>
      <c r="P38" s="89"/>
      <c r="Q38" s="89"/>
    </row>
    <row r="39" spans="1:17" ht="15.75" customHeight="1">
      <c r="A39" s="4" t="str">
        <f>HYPERLINK("https://drive.google.com/open?id=176NV2NM9yvfuW1EMU3iBS768FxgmXjUS","4L")</f>
        <v>4L</v>
      </c>
      <c r="B39" s="5" t="s">
        <v>168</v>
      </c>
      <c r="C39" s="6" t="s">
        <v>169</v>
      </c>
      <c r="D39" s="6" t="s">
        <v>170</v>
      </c>
      <c r="E39" s="6" t="s">
        <v>171</v>
      </c>
      <c r="F39" s="6" t="s">
        <v>172</v>
      </c>
      <c r="H39" s="7"/>
      <c r="I39" s="8"/>
      <c r="J39" s="89"/>
      <c r="K39" s="89"/>
      <c r="L39" s="89"/>
      <c r="M39" s="89"/>
      <c r="N39" s="89"/>
      <c r="O39" s="89"/>
      <c r="P39" s="89"/>
      <c r="Q39" s="89"/>
    </row>
    <row r="40" spans="1:17" ht="15.75" customHeight="1">
      <c r="A40" s="4" t="str">
        <f>HYPERLINK("https://drive.google.com/open?id=1cC0P-G66cPSNnf6v6z8opZCNyporo74Y","5B")</f>
        <v>5B</v>
      </c>
      <c r="B40" s="5" t="s">
        <v>173</v>
      </c>
      <c r="C40" s="6" t="s">
        <v>174</v>
      </c>
      <c r="D40" s="16" t="str">
        <f>HYPERLINK("https://drive.google.com/drive/folders/1X_yNido1T9NRAtsXoJ-h2bFXlpLfFW-N","5C4-003")</f>
        <v>5C4-003</v>
      </c>
      <c r="E40" s="5" t="s">
        <v>175</v>
      </c>
      <c r="F40" s="6" t="s">
        <v>176</v>
      </c>
      <c r="H40" s="7"/>
      <c r="I40" s="8"/>
      <c r="J40" s="89" t="s">
        <v>35</v>
      </c>
      <c r="K40" s="89"/>
      <c r="L40" s="89"/>
      <c r="M40" s="89"/>
      <c r="N40" s="89"/>
      <c r="O40" s="89"/>
      <c r="P40" s="89"/>
      <c r="Q40" s="89"/>
    </row>
    <row r="41" spans="1:17" ht="15.75" customHeight="1">
      <c r="A41" s="4" t="str">
        <f>HYPERLINK("https://drive.google.com/open?id=1q_N74b1OZrCze7zuXy5fm0ASU07tWzh3","5C")</f>
        <v>5C</v>
      </c>
      <c r="B41" s="5" t="s">
        <v>177</v>
      </c>
      <c r="C41" s="6" t="s">
        <v>178</v>
      </c>
      <c r="D41" s="6" t="s">
        <v>179</v>
      </c>
      <c r="E41" s="6" t="s">
        <v>180</v>
      </c>
      <c r="F41" s="6" t="s">
        <v>181</v>
      </c>
      <c r="H41" s="7"/>
      <c r="I41" s="8"/>
      <c r="J41" s="89"/>
      <c r="K41" s="89"/>
      <c r="L41" s="89"/>
      <c r="M41" s="89"/>
      <c r="N41" s="89"/>
      <c r="O41" s="89"/>
      <c r="P41" s="89"/>
      <c r="Q41" s="89"/>
    </row>
    <row r="42" spans="1:17" ht="15.75" customHeight="1">
      <c r="A42" s="4" t="str">
        <f>HYPERLINK("https://drive.google.com/open?id=1aKSCelAY002Ihje9mdJi7jFh0OB4j8XZ","5E")</f>
        <v>5E</v>
      </c>
      <c r="B42" s="5" t="s">
        <v>182</v>
      </c>
      <c r="C42" s="6" t="s">
        <v>183</v>
      </c>
      <c r="D42" s="6" t="s">
        <v>184</v>
      </c>
      <c r="E42" s="6" t="s">
        <v>122</v>
      </c>
      <c r="F42" s="6" t="s">
        <v>185</v>
      </c>
      <c r="H42" s="7"/>
      <c r="I42" s="8"/>
      <c r="J42" s="89"/>
      <c r="K42" s="89"/>
      <c r="L42" s="89"/>
      <c r="M42" s="89"/>
      <c r="N42" s="89"/>
      <c r="O42" s="89"/>
      <c r="P42" s="89"/>
      <c r="Q42" s="89"/>
    </row>
    <row r="43" spans="1:17" ht="15.75" customHeight="1">
      <c r="A43" s="4" t="str">
        <f>HYPERLINK("https://drive.google.com/open?id=1ghdX_COwJq4oYlhj-qYPypK_2GlrWyQZ","5G")</f>
        <v>5G</v>
      </c>
      <c r="B43" s="5" t="s">
        <v>186</v>
      </c>
      <c r="C43" s="6" t="s">
        <v>187</v>
      </c>
      <c r="D43" s="6" t="s">
        <v>188</v>
      </c>
      <c r="E43" s="6" t="s">
        <v>189</v>
      </c>
      <c r="F43" s="6" t="s">
        <v>190</v>
      </c>
      <c r="H43" s="7"/>
      <c r="I43" s="8"/>
      <c r="J43" s="89"/>
      <c r="K43" s="89"/>
      <c r="L43" s="89"/>
      <c r="M43" s="89"/>
      <c r="N43" s="89"/>
      <c r="O43" s="89"/>
      <c r="P43" s="89"/>
      <c r="Q43" s="89"/>
    </row>
    <row r="44" spans="1:17" ht="15.75" customHeight="1">
      <c r="A44" s="4" t="str">
        <f>HYPERLINK("https://drive.google.com/open?id=1MR24L4GDI5x861k8SMrgm71xRfm55Hiv","5H")</f>
        <v>5H</v>
      </c>
      <c r="B44" s="5" t="s">
        <v>248</v>
      </c>
      <c r="C44" s="6" t="s">
        <v>191</v>
      </c>
      <c r="D44" s="6" t="s">
        <v>192</v>
      </c>
      <c r="E44" s="6" t="s">
        <v>193</v>
      </c>
      <c r="F44" s="6" t="s">
        <v>194</v>
      </c>
      <c r="H44" s="7"/>
      <c r="I44" s="8"/>
      <c r="J44" s="89"/>
      <c r="K44" s="89"/>
      <c r="L44" s="89"/>
      <c r="M44" s="89"/>
      <c r="N44" s="89"/>
      <c r="O44" s="89"/>
      <c r="P44" s="89"/>
      <c r="Q44" s="89"/>
    </row>
    <row r="45" spans="1:17" ht="15.75" customHeight="1">
      <c r="K45" s="9"/>
      <c r="L45" s="9"/>
      <c r="M45" s="9"/>
      <c r="N45" s="9"/>
      <c r="O45" s="9"/>
      <c r="P45" s="9"/>
      <c r="Q45" s="10"/>
    </row>
    <row r="46" spans="1:17" ht="15.75" customHeight="1"/>
    <row r="47" spans="1:17" ht="15.75" customHeight="1">
      <c r="A47" s="13" t="s">
        <v>195</v>
      </c>
    </row>
    <row r="48" spans="1:17" ht="15.75" customHeight="1">
      <c r="A48" s="6" t="s">
        <v>196</v>
      </c>
    </row>
    <row r="49" spans="1:6" ht="15.75" customHeight="1">
      <c r="A49" s="13" t="s">
        <v>197</v>
      </c>
    </row>
    <row r="50" spans="1:6" ht="15.75" customHeight="1">
      <c r="A50" s="13" t="s">
        <v>198</v>
      </c>
    </row>
    <row r="51" spans="1:6" ht="15.75" customHeight="1">
      <c r="A51" s="13" t="s">
        <v>199</v>
      </c>
    </row>
    <row r="52" spans="1:6" ht="15.75" customHeight="1"/>
    <row r="53" spans="1:6" ht="15.75" customHeight="1">
      <c r="A53" s="18" t="s">
        <v>200</v>
      </c>
    </row>
    <row r="54" spans="1:6" ht="15.75" customHeight="1">
      <c r="A54" s="13"/>
      <c r="C54" s="13"/>
    </row>
    <row r="55" spans="1:6" ht="15.75" customHeight="1">
      <c r="A55" s="5" t="s">
        <v>201</v>
      </c>
      <c r="C55" s="5" t="s">
        <v>202</v>
      </c>
      <c r="D55" s="5" t="s">
        <v>203</v>
      </c>
    </row>
    <row r="56" spans="1:6" ht="15.75" customHeight="1">
      <c r="A56" s="5" t="s">
        <v>204</v>
      </c>
      <c r="C56" s="5" t="s">
        <v>205</v>
      </c>
      <c r="D56" s="5" t="s">
        <v>206</v>
      </c>
    </row>
    <row r="57" spans="1:6" ht="15.75" customHeight="1">
      <c r="A57" s="19" t="s">
        <v>207</v>
      </c>
      <c r="D57" s="5" t="s">
        <v>208</v>
      </c>
    </row>
    <row r="58" spans="1:6" ht="15.75" customHeight="1">
      <c r="A58" s="13"/>
    </row>
    <row r="59" spans="1:6" ht="15.75" customHeight="1">
      <c r="A59" s="107" t="s">
        <v>209</v>
      </c>
      <c r="B59" s="101"/>
      <c r="C59" s="101"/>
    </row>
    <row r="60" spans="1:6" ht="15.75" customHeight="1">
      <c r="A60" s="18"/>
    </row>
    <row r="61" spans="1:6" ht="15.75" customHeight="1">
      <c r="A61" s="100" t="s">
        <v>201</v>
      </c>
      <c r="B61" s="101"/>
      <c r="C61" s="100" t="s">
        <v>210</v>
      </c>
      <c r="D61" s="101"/>
      <c r="E61" s="101"/>
      <c r="F61" s="101"/>
    </row>
    <row r="62" spans="1:6" ht="15.75" customHeight="1">
      <c r="A62" s="100" t="s">
        <v>211</v>
      </c>
      <c r="B62" s="101"/>
      <c r="C62" s="100" t="s">
        <v>212</v>
      </c>
      <c r="D62" s="101"/>
      <c r="E62" s="101"/>
      <c r="F62" s="101"/>
    </row>
    <row r="63" spans="1:6" ht="15.75" customHeight="1"/>
    <row r="64" spans="1:6" ht="15.75" customHeight="1"/>
    <row r="65" spans="1:1" ht="15.75" customHeight="1"/>
    <row r="66" spans="1:1" ht="15.75" customHeight="1"/>
    <row r="67" spans="1:1" ht="15.75" customHeight="1"/>
    <row r="68" spans="1:1" ht="15.75" customHeight="1"/>
    <row r="69" spans="1:1" ht="15.75" customHeight="1">
      <c r="A69" s="18"/>
    </row>
    <row r="70" spans="1:1" ht="15.75" customHeight="1"/>
    <row r="71" spans="1:1" ht="15.75" customHeight="1"/>
    <row r="72" spans="1:1" ht="15.75" customHeight="1"/>
    <row r="73" spans="1:1" ht="15.75" customHeight="1"/>
    <row r="74" spans="1:1" ht="15.75" customHeight="1"/>
    <row r="75" spans="1:1" ht="15.75" customHeight="1"/>
    <row r="76" spans="1:1" ht="15.75" customHeight="1"/>
    <row r="77" spans="1:1" ht="15.75" customHeight="1"/>
    <row r="78" spans="1:1" ht="15.75" customHeight="1"/>
    <row r="79" spans="1:1" ht="15.75" customHeight="1"/>
    <row r="80" spans="1: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8">
    <mergeCell ref="A62:B62"/>
    <mergeCell ref="C62:F62"/>
    <mergeCell ref="A1:G1"/>
    <mergeCell ref="H1:J1"/>
    <mergeCell ref="K1:Q1"/>
    <mergeCell ref="A59:C59"/>
    <mergeCell ref="A61:B61"/>
    <mergeCell ref="C61:F61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53158-615D-8949-B96E-A7AB2B969FBA}">
  <dimension ref="A1:K27"/>
  <sheetViews>
    <sheetView tabSelected="1" workbookViewId="0">
      <selection activeCell="K21" sqref="A1:K21"/>
    </sheetView>
  </sheetViews>
  <sheetFormatPr baseColWidth="10" defaultColWidth="11.1640625" defaultRowHeight="15" customHeight="1"/>
  <cols>
    <col min="1" max="1" width="11.1640625" style="99"/>
    <col min="2" max="2" width="13.5" style="99" customWidth="1"/>
    <col min="3" max="9" width="18" style="99" customWidth="1"/>
    <col min="10" max="10" width="28" style="99" customWidth="1"/>
    <col min="11" max="11" width="22.1640625" style="99" customWidth="1"/>
    <col min="12" max="16384" width="11.1640625" style="99"/>
  </cols>
  <sheetData>
    <row r="1" spans="1:11" ht="15" customHeight="1" thickBot="1">
      <c r="A1" s="102" t="s">
        <v>213</v>
      </c>
      <c r="B1" s="104"/>
      <c r="C1" s="108" t="s">
        <v>2</v>
      </c>
      <c r="D1" s="105"/>
      <c r="E1" s="105"/>
      <c r="F1" s="105"/>
      <c r="G1" s="105"/>
      <c r="H1" s="105"/>
      <c r="I1" s="105"/>
      <c r="J1" s="105"/>
      <c r="K1" s="97"/>
    </row>
    <row r="2" spans="1:11" ht="17" thickBot="1">
      <c r="A2" s="21" t="s">
        <v>214</v>
      </c>
      <c r="B2" s="21" t="s">
        <v>215</v>
      </c>
      <c r="C2" s="21" t="s">
        <v>13</v>
      </c>
      <c r="D2" s="22" t="s">
        <v>14</v>
      </c>
      <c r="E2" s="21" t="s">
        <v>15</v>
      </c>
      <c r="F2" s="21" t="s">
        <v>16</v>
      </c>
      <c r="G2" s="21" t="s">
        <v>17</v>
      </c>
      <c r="H2" s="21" t="s">
        <v>18</v>
      </c>
      <c r="I2" s="23" t="s">
        <v>19</v>
      </c>
      <c r="J2" s="23" t="s">
        <v>216</v>
      </c>
      <c r="K2" s="114" t="s">
        <v>474</v>
      </c>
    </row>
    <row r="3" spans="1:11" ht="16">
      <c r="A3" s="24" t="str">
        <f>HYPERLINK("https://drive.google.com/drive/folders/1G8ecO5ODQmn8FX8jzQ962D928BpQ6iUm","5C4-002")</f>
        <v>5C4-002</v>
      </c>
      <c r="B3" s="35" t="s">
        <v>224</v>
      </c>
      <c r="C3" s="25"/>
      <c r="D3" s="26"/>
      <c r="E3" s="26"/>
      <c r="F3" s="113" t="s">
        <v>473</v>
      </c>
      <c r="G3" s="26"/>
      <c r="H3" s="26"/>
      <c r="I3" s="26"/>
      <c r="J3" s="26"/>
      <c r="K3" s="26"/>
    </row>
    <row r="4" spans="1:11" ht="16">
      <c r="A4" s="27" t="str">
        <f>HYPERLINK("https://drive.google.com/drive/folders/1X_yNido1T9NRAtsXoJ-h2bFXlpLfFW-N","5C4-003")</f>
        <v>5C4-003</v>
      </c>
      <c r="B4" s="28" t="s">
        <v>218</v>
      </c>
      <c r="C4" s="113" t="s">
        <v>473</v>
      </c>
      <c r="D4" s="33" t="s">
        <v>35</v>
      </c>
      <c r="E4" s="33" t="s">
        <v>35</v>
      </c>
      <c r="F4" s="33" t="s">
        <v>35</v>
      </c>
      <c r="G4" s="33" t="s">
        <v>35</v>
      </c>
      <c r="H4" s="33" t="s">
        <v>35</v>
      </c>
      <c r="I4" s="33" t="s">
        <v>35</v>
      </c>
      <c r="J4" s="113" t="s">
        <v>473</v>
      </c>
      <c r="K4" s="92"/>
    </row>
    <row r="5" spans="1:11" ht="16">
      <c r="A5" s="27" t="str">
        <f>HYPERLINK("https://drive.google.com/drive/folders/1WeIiiMAp6TYYdsybsr5MvXeiX_cVX9j0","5C4-004")</f>
        <v>5C4-004</v>
      </c>
      <c r="B5" s="93" t="s">
        <v>366</v>
      </c>
      <c r="C5" s="33" t="s">
        <v>35</v>
      </c>
      <c r="D5" s="33" t="s">
        <v>35</v>
      </c>
      <c r="E5" s="33" t="s">
        <v>35</v>
      </c>
      <c r="F5" s="33" t="s">
        <v>35</v>
      </c>
      <c r="G5" s="33" t="s">
        <v>35</v>
      </c>
      <c r="H5" s="33" t="s">
        <v>35</v>
      </c>
      <c r="I5" s="33" t="s">
        <v>35</v>
      </c>
      <c r="J5" s="33" t="s">
        <v>35</v>
      </c>
      <c r="K5" s="92"/>
    </row>
    <row r="6" spans="1:11" ht="16">
      <c r="A6" s="27" t="str">
        <f>HYPERLINK("https://drive.google.com/drive/folders/1rFsrgDjf_nAuKofi6JoxLvoaGo8A4adh","5C4-005")</f>
        <v>5C4-005</v>
      </c>
      <c r="B6" s="32" t="s">
        <v>220</v>
      </c>
      <c r="C6" s="29"/>
      <c r="D6" s="38"/>
      <c r="E6" s="38"/>
      <c r="F6" s="38"/>
      <c r="G6" s="38"/>
      <c r="H6" s="38"/>
      <c r="I6" s="38"/>
      <c r="J6" s="38"/>
      <c r="K6" s="92"/>
    </row>
    <row r="7" spans="1:11" ht="16">
      <c r="A7" s="27" t="str">
        <f>HYPERLINK("https://drive.google.com/drive/folders/1vHgkPcaz684Ip98C0QpWVB-bTK7EvvdW","5C4-006")</f>
        <v>5C4-006</v>
      </c>
      <c r="B7" s="32" t="s">
        <v>221</v>
      </c>
      <c r="C7" s="33" t="s">
        <v>35</v>
      </c>
      <c r="D7" s="33" t="s">
        <v>35</v>
      </c>
      <c r="E7" s="33" t="s">
        <v>35</v>
      </c>
      <c r="F7" s="33" t="s">
        <v>35</v>
      </c>
      <c r="G7" s="33" t="s">
        <v>35</v>
      </c>
      <c r="H7" s="33" t="s">
        <v>35</v>
      </c>
      <c r="I7" s="33" t="s">
        <v>35</v>
      </c>
      <c r="J7" s="33" t="s">
        <v>35</v>
      </c>
      <c r="K7" s="92"/>
    </row>
    <row r="8" spans="1:11" ht="16">
      <c r="A8" s="34" t="s">
        <v>222</v>
      </c>
      <c r="B8" s="35" t="s">
        <v>224</v>
      </c>
      <c r="C8" s="29"/>
      <c r="D8" s="38"/>
      <c r="E8" s="38"/>
      <c r="F8" s="113" t="s">
        <v>473</v>
      </c>
      <c r="G8" s="38"/>
      <c r="H8" s="38"/>
      <c r="J8" s="38"/>
      <c r="K8" s="92"/>
    </row>
    <row r="9" spans="1:11" ht="16">
      <c r="A9" s="27" t="str">
        <f>HYPERLINK("https://drive.google.com/drive/folders/1-3h2_HbCYYPIJxLORcasFd7NqbLvOw-C","5C4-008")</f>
        <v>5C4-008</v>
      </c>
      <c r="B9" s="28" t="s">
        <v>223</v>
      </c>
      <c r="C9" s="113" t="s">
        <v>473</v>
      </c>
      <c r="D9" s="33" t="s">
        <v>35</v>
      </c>
      <c r="E9" s="33" t="s">
        <v>35</v>
      </c>
      <c r="F9" s="33" t="s">
        <v>35</v>
      </c>
      <c r="G9" s="33" t="s">
        <v>35</v>
      </c>
      <c r="H9" s="33" t="s">
        <v>35</v>
      </c>
      <c r="I9" s="33" t="s">
        <v>35</v>
      </c>
      <c r="J9" s="113" t="s">
        <v>473</v>
      </c>
      <c r="K9" s="115">
        <v>44198</v>
      </c>
    </row>
    <row r="10" spans="1:11" ht="16">
      <c r="A10" s="27" t="str">
        <f>HYPERLINK("https://drive.google.com/drive/folders/1EhIIjKRxAQ858Wo2OYQq3GdqbI2ok5Af","5C4-009")</f>
        <v>5C4-009</v>
      </c>
      <c r="B10" s="112" t="s">
        <v>217</v>
      </c>
      <c r="C10" s="29"/>
      <c r="D10" s="30" t="s">
        <v>472</v>
      </c>
      <c r="E10" s="30" t="s">
        <v>472</v>
      </c>
      <c r="F10" s="30" t="s">
        <v>472</v>
      </c>
      <c r="G10" s="38"/>
      <c r="H10" s="38"/>
      <c r="I10" s="38"/>
      <c r="J10" s="38"/>
      <c r="K10" s="92"/>
    </row>
    <row r="11" spans="1:11" ht="16">
      <c r="A11" s="27" t="str">
        <f>HYPERLINK("https://drive.google.com/drive/folders/1FrnQUGPHDhAq4DHWLuBTTfQpLNsdUckc","5C4-010")</f>
        <v>5C4-010</v>
      </c>
      <c r="B11" s="28" t="s">
        <v>465</v>
      </c>
      <c r="C11" s="113" t="s">
        <v>473</v>
      </c>
      <c r="D11" s="33" t="s">
        <v>35</v>
      </c>
      <c r="E11" s="33" t="s">
        <v>35</v>
      </c>
      <c r="F11" s="33" t="s">
        <v>35</v>
      </c>
      <c r="G11" s="33" t="s">
        <v>35</v>
      </c>
      <c r="H11" s="33" t="s">
        <v>35</v>
      </c>
      <c r="I11" s="33" t="s">
        <v>35</v>
      </c>
      <c r="J11" s="113" t="s">
        <v>473</v>
      </c>
      <c r="K11" s="115">
        <v>44198</v>
      </c>
    </row>
    <row r="12" spans="1:11" ht="16">
      <c r="A12" s="27" t="str">
        <f>HYPERLINK("https://drive.google.com/drive/folders/1hJ1DyO35m4DO0phNhkoobK76R8Ql-DTn","5C4-011")</f>
        <v>5C4-011</v>
      </c>
      <c r="B12" s="28" t="s">
        <v>226</v>
      </c>
      <c r="C12" s="113" t="s">
        <v>473</v>
      </c>
      <c r="D12" s="33" t="s">
        <v>35</v>
      </c>
      <c r="E12" s="33" t="s">
        <v>35</v>
      </c>
      <c r="F12" s="33" t="s">
        <v>35</v>
      </c>
      <c r="G12" s="33" t="s">
        <v>35</v>
      </c>
      <c r="H12" s="33" t="s">
        <v>35</v>
      </c>
      <c r="I12" s="33" t="s">
        <v>35</v>
      </c>
      <c r="J12" s="113" t="s">
        <v>473</v>
      </c>
      <c r="K12" s="92"/>
    </row>
    <row r="13" spans="1:11" ht="16">
      <c r="A13" s="27" t="str">
        <f>HYPERLINK("https://drive.google.com/drive/folders/1MyuBrs08Ryi2pvVUeI0hW4p24qsMsUL4","5C4-012")</f>
        <v>5C4-012</v>
      </c>
      <c r="B13" s="32" t="s">
        <v>227</v>
      </c>
      <c r="C13" s="37" t="s">
        <v>35</v>
      </c>
      <c r="D13" s="33" t="s">
        <v>35</v>
      </c>
      <c r="E13" s="33" t="s">
        <v>35</v>
      </c>
      <c r="F13" s="33" t="s">
        <v>35</v>
      </c>
      <c r="G13" s="33" t="s">
        <v>35</v>
      </c>
      <c r="H13" s="33" t="s">
        <v>35</v>
      </c>
      <c r="I13" s="33" t="s">
        <v>35</v>
      </c>
      <c r="J13" s="38" t="s">
        <v>228</v>
      </c>
      <c r="K13" s="92"/>
    </row>
    <row r="14" spans="1:11" ht="16">
      <c r="A14" s="27" t="str">
        <f>HYPERLINK("https://drive.google.com/drive/folders/19GonN6xbnfrGARLvh-LLFUsxF-EngP3u","5C4-013")</f>
        <v>5C4-013</v>
      </c>
      <c r="B14" s="32" t="s">
        <v>427</v>
      </c>
      <c r="C14" s="33" t="s">
        <v>35</v>
      </c>
      <c r="D14" s="33" t="s">
        <v>35</v>
      </c>
      <c r="E14" s="33" t="s">
        <v>35</v>
      </c>
      <c r="F14" s="33" t="s">
        <v>35</v>
      </c>
      <c r="G14" s="33" t="s">
        <v>35</v>
      </c>
      <c r="H14" s="33" t="s">
        <v>35</v>
      </c>
      <c r="I14" s="33" t="s">
        <v>35</v>
      </c>
      <c r="J14" s="33" t="s">
        <v>35</v>
      </c>
      <c r="K14" s="92"/>
    </row>
    <row r="15" spans="1:11" ht="16">
      <c r="A15" s="27" t="str">
        <f>HYPERLINK("https://drive.google.com/drive/folders/1LUZSYEAIfX8EFKKfjUSeyrC0JCfBfe8h","5C4-014")</f>
        <v>5C4-014</v>
      </c>
      <c r="B15" s="28" t="s">
        <v>230</v>
      </c>
      <c r="C15" s="113" t="s">
        <v>473</v>
      </c>
      <c r="D15" s="33" t="s">
        <v>35</v>
      </c>
      <c r="E15" s="33" t="s">
        <v>35</v>
      </c>
      <c r="F15" s="33" t="s">
        <v>35</v>
      </c>
      <c r="G15" s="33" t="s">
        <v>35</v>
      </c>
      <c r="H15" s="33" t="s">
        <v>35</v>
      </c>
      <c r="I15" s="33" t="s">
        <v>35</v>
      </c>
      <c r="J15" s="113" t="s">
        <v>473</v>
      </c>
      <c r="K15" s="92"/>
    </row>
    <row r="16" spans="1:11" ht="16">
      <c r="A16" s="27" t="str">
        <f>HYPERLINK("https://drive.google.com/drive/folders/1GhnG5G_BN5lBSXzegcxU-3TuUUTEd6xm","5C4-015")</f>
        <v>5C4-015</v>
      </c>
      <c r="B16" s="112" t="s">
        <v>217</v>
      </c>
      <c r="C16" s="29"/>
      <c r="D16" s="30" t="s">
        <v>219</v>
      </c>
      <c r="E16" s="30" t="s">
        <v>219</v>
      </c>
      <c r="F16" s="113" t="s">
        <v>473</v>
      </c>
      <c r="G16" s="38"/>
      <c r="H16" s="38"/>
      <c r="I16" s="38"/>
      <c r="J16" s="38"/>
      <c r="K16" s="92"/>
    </row>
    <row r="17" spans="1:11" ht="16">
      <c r="A17" s="39" t="s">
        <v>231</v>
      </c>
      <c r="B17" s="112" t="s">
        <v>217</v>
      </c>
      <c r="C17" s="29"/>
      <c r="D17" s="30" t="s">
        <v>472</v>
      </c>
      <c r="E17" s="30" t="s">
        <v>472</v>
      </c>
      <c r="F17" s="30" t="s">
        <v>472</v>
      </c>
      <c r="G17" s="38"/>
      <c r="H17" s="38"/>
      <c r="I17" s="38"/>
      <c r="J17" s="38"/>
      <c r="K17" s="92"/>
    </row>
    <row r="18" spans="1:11" ht="16">
      <c r="A18" s="27" t="str">
        <f>HYPERLINK("https://drive.google.com/drive/folders/1wcHyiuVUbBeL9ODgyYP-lyy7yM1vMH3u","5C4-017")</f>
        <v>5C4-017</v>
      </c>
      <c r="B18" s="112" t="s">
        <v>217</v>
      </c>
      <c r="C18" s="29"/>
      <c r="D18" s="30" t="s">
        <v>219</v>
      </c>
      <c r="E18" s="30" t="s">
        <v>219</v>
      </c>
      <c r="F18" s="113" t="s">
        <v>473</v>
      </c>
      <c r="G18" s="38"/>
      <c r="H18" s="38"/>
      <c r="I18" s="38"/>
      <c r="J18" s="38"/>
      <c r="K18" s="92"/>
    </row>
    <row r="19" spans="1:11" ht="16">
      <c r="A19" s="40" t="s">
        <v>100</v>
      </c>
      <c r="B19" s="32" t="s">
        <v>232</v>
      </c>
      <c r="C19" s="37" t="s">
        <v>35</v>
      </c>
      <c r="D19" s="33" t="s">
        <v>35</v>
      </c>
      <c r="E19" s="33" t="s">
        <v>35</v>
      </c>
      <c r="F19" s="33" t="s">
        <v>35</v>
      </c>
      <c r="G19" s="33" t="s">
        <v>35</v>
      </c>
      <c r="H19" s="33" t="s">
        <v>35</v>
      </c>
      <c r="I19" s="33" t="s">
        <v>35</v>
      </c>
      <c r="J19" s="41" t="s">
        <v>228</v>
      </c>
      <c r="K19" s="92"/>
    </row>
    <row r="20" spans="1:11" ht="16">
      <c r="A20" s="27" t="str">
        <f>HYPERLINK("https://drive.google.com/drive/folders/1x-FjLa7p2gJDSbRaODzjs8ijaA9SGLtW","5C4-019")</f>
        <v>5C4-019</v>
      </c>
      <c r="B20" s="32" t="s">
        <v>233</v>
      </c>
      <c r="C20" s="41"/>
      <c r="D20" s="33" t="s">
        <v>35</v>
      </c>
      <c r="E20" s="33" t="s">
        <v>35</v>
      </c>
      <c r="F20" s="33" t="s">
        <v>35</v>
      </c>
      <c r="G20" s="33" t="s">
        <v>35</v>
      </c>
      <c r="H20" s="41"/>
      <c r="I20" s="41"/>
      <c r="J20" s="41"/>
      <c r="K20" s="92"/>
    </row>
    <row r="21" spans="1:11" ht="16">
      <c r="A21" s="27" t="str">
        <f>HYPERLINK("https://drive.google.com/drive/folders/1wMVARUxnYHeiTbbEodCmZFb_vx9FkRVr","5C4-020")</f>
        <v>5C4-020</v>
      </c>
      <c r="B21" s="94" t="s">
        <v>234</v>
      </c>
      <c r="C21" s="37" t="s">
        <v>35</v>
      </c>
      <c r="D21" s="33" t="s">
        <v>35</v>
      </c>
      <c r="E21" s="33" t="s">
        <v>35</v>
      </c>
      <c r="F21" s="33" t="s">
        <v>35</v>
      </c>
      <c r="G21" s="33" t="s">
        <v>35</v>
      </c>
      <c r="H21" s="33" t="s">
        <v>35</v>
      </c>
      <c r="I21" s="33" t="s">
        <v>35</v>
      </c>
      <c r="J21" s="33" t="s">
        <v>35</v>
      </c>
      <c r="K21" s="92"/>
    </row>
    <row r="27" spans="1:11" ht="15" customHeight="1">
      <c r="F27" s="98"/>
    </row>
  </sheetData>
  <mergeCells count="2">
    <mergeCell ref="A1:B1"/>
    <mergeCell ref="C1:J1"/>
  </mergeCells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K21"/>
  <sheetViews>
    <sheetView workbookViewId="0">
      <selection sqref="A1:XFD1048576"/>
    </sheetView>
  </sheetViews>
  <sheetFormatPr baseColWidth="10" defaultColWidth="11.1640625" defaultRowHeight="15" customHeight="1"/>
  <cols>
    <col min="2" max="2" width="13.5" customWidth="1"/>
    <col min="3" max="9" width="18" customWidth="1"/>
    <col min="10" max="10" width="28" customWidth="1"/>
    <col min="11" max="11" width="22.1640625" customWidth="1"/>
  </cols>
  <sheetData>
    <row r="1" spans="1:11" ht="15" customHeight="1" thickBot="1">
      <c r="A1" s="102" t="s">
        <v>213</v>
      </c>
      <c r="B1" s="104"/>
      <c r="C1" s="108" t="s">
        <v>2</v>
      </c>
      <c r="D1" s="105"/>
      <c r="E1" s="105"/>
      <c r="F1" s="105"/>
      <c r="G1" s="105"/>
      <c r="H1" s="105"/>
      <c r="I1" s="105"/>
      <c r="J1" s="105"/>
      <c r="K1" s="97"/>
    </row>
    <row r="2" spans="1:11" ht="17" thickBot="1">
      <c r="A2" s="21" t="s">
        <v>214</v>
      </c>
      <c r="B2" s="21" t="s">
        <v>215</v>
      </c>
      <c r="C2" s="21" t="s">
        <v>13</v>
      </c>
      <c r="D2" s="22" t="s">
        <v>14</v>
      </c>
      <c r="E2" s="21" t="s">
        <v>15</v>
      </c>
      <c r="F2" s="21" t="s">
        <v>16</v>
      </c>
      <c r="G2" s="21" t="s">
        <v>17</v>
      </c>
      <c r="H2" s="21" t="s">
        <v>18</v>
      </c>
      <c r="I2" s="23" t="s">
        <v>19</v>
      </c>
      <c r="J2" s="23" t="s">
        <v>216</v>
      </c>
      <c r="K2" s="23" t="s">
        <v>462</v>
      </c>
    </row>
    <row r="3" spans="1:11" ht="16">
      <c r="A3" s="24" t="str">
        <f>HYPERLINK("https://drive.google.com/drive/folders/1G8ecO5ODQmn8FX8jzQ962D928BpQ6iUm","5C4-002")</f>
        <v>5C4-002</v>
      </c>
      <c r="B3" s="35" t="s">
        <v>224</v>
      </c>
      <c r="C3" s="25"/>
      <c r="D3" s="26"/>
      <c r="E3" s="26"/>
      <c r="F3" s="26"/>
      <c r="G3" s="26"/>
      <c r="H3" s="26"/>
      <c r="I3" s="26"/>
      <c r="J3" s="26"/>
      <c r="K3" s="26"/>
    </row>
    <row r="4" spans="1:11" ht="16">
      <c r="A4" s="27" t="str">
        <f>HYPERLINK("https://drive.google.com/drive/folders/1X_yNido1T9NRAtsXoJ-h2bFXlpLfFW-N","5C4-003")</f>
        <v>5C4-003</v>
      </c>
      <c r="B4" s="28" t="s">
        <v>218</v>
      </c>
      <c r="C4" s="92"/>
      <c r="D4" s="33" t="s">
        <v>35</v>
      </c>
      <c r="E4" s="33" t="s">
        <v>35</v>
      </c>
      <c r="F4" s="33" t="s">
        <v>35</v>
      </c>
      <c r="G4" s="33" t="s">
        <v>35</v>
      </c>
      <c r="H4" s="33" t="s">
        <v>35</v>
      </c>
      <c r="I4" s="33" t="s">
        <v>35</v>
      </c>
      <c r="J4" s="92"/>
      <c r="K4" s="92"/>
    </row>
    <row r="5" spans="1:11" ht="16">
      <c r="A5" s="27" t="str">
        <f>HYPERLINK("https://drive.google.com/drive/folders/1WeIiiMAp6TYYdsybsr5MvXeiX_cVX9j0","5C4-004")</f>
        <v>5C4-004</v>
      </c>
      <c r="B5" s="93" t="s">
        <v>366</v>
      </c>
      <c r="C5" s="33" t="s">
        <v>35</v>
      </c>
      <c r="D5" s="33" t="s">
        <v>35</v>
      </c>
      <c r="E5" s="33" t="s">
        <v>35</v>
      </c>
      <c r="F5" s="33" t="s">
        <v>35</v>
      </c>
      <c r="G5" s="33" t="s">
        <v>35</v>
      </c>
      <c r="H5" s="33" t="s">
        <v>35</v>
      </c>
      <c r="I5" s="33" t="s">
        <v>35</v>
      </c>
      <c r="J5" s="33" t="s">
        <v>35</v>
      </c>
      <c r="K5" s="92" t="s">
        <v>463</v>
      </c>
    </row>
    <row r="6" spans="1:11" ht="16">
      <c r="A6" s="27" t="str">
        <f>HYPERLINK("https://drive.google.com/drive/folders/1rFsrgDjf_nAuKofi6JoxLvoaGo8A4adh","5C4-005")</f>
        <v>5C4-005</v>
      </c>
      <c r="B6" s="32" t="s">
        <v>220</v>
      </c>
      <c r="C6" s="29"/>
      <c r="D6" s="31"/>
      <c r="E6" s="31"/>
      <c r="F6" s="31"/>
      <c r="G6" s="31"/>
      <c r="H6" s="31"/>
      <c r="I6" s="31"/>
      <c r="J6" s="31"/>
      <c r="K6" s="92"/>
    </row>
    <row r="7" spans="1:11" ht="16">
      <c r="A7" s="27" t="str">
        <f>HYPERLINK("https://drive.google.com/drive/folders/1vHgkPcaz684Ip98C0QpWVB-bTK7EvvdW","5C4-006")</f>
        <v>5C4-006</v>
      </c>
      <c r="B7" s="32" t="s">
        <v>221</v>
      </c>
      <c r="C7" s="33" t="s">
        <v>35</v>
      </c>
      <c r="D7" s="33" t="s">
        <v>35</v>
      </c>
      <c r="E7" s="33" t="s">
        <v>35</v>
      </c>
      <c r="F7" s="33" t="s">
        <v>35</v>
      </c>
      <c r="G7" s="33" t="s">
        <v>35</v>
      </c>
      <c r="H7" s="33" t="s">
        <v>35</v>
      </c>
      <c r="I7" s="33" t="s">
        <v>35</v>
      </c>
      <c r="J7" s="33" t="s">
        <v>35</v>
      </c>
      <c r="K7" s="92"/>
    </row>
    <row r="8" spans="1:11" ht="16">
      <c r="A8" s="34" t="s">
        <v>222</v>
      </c>
      <c r="B8" s="35" t="s">
        <v>224</v>
      </c>
      <c r="C8" s="29"/>
      <c r="D8" s="31"/>
      <c r="E8" s="31"/>
      <c r="F8" s="31"/>
      <c r="G8" s="31"/>
      <c r="H8" s="31"/>
      <c r="J8" s="31"/>
      <c r="K8" s="92"/>
    </row>
    <row r="9" spans="1:11" ht="16">
      <c r="A9" s="27" t="str">
        <f>HYPERLINK("https://drive.google.com/drive/folders/1-3h2_HbCYYPIJxLORcasFd7NqbLvOw-C","5C4-008")</f>
        <v>5C4-008</v>
      </c>
      <c r="B9" s="28" t="s">
        <v>223</v>
      </c>
      <c r="C9" s="30" t="s">
        <v>219</v>
      </c>
      <c r="D9" s="33" t="s">
        <v>35</v>
      </c>
      <c r="E9" s="33" t="s">
        <v>35</v>
      </c>
      <c r="F9" s="33" t="s">
        <v>35</v>
      </c>
      <c r="G9" s="33" t="s">
        <v>35</v>
      </c>
      <c r="H9" s="33" t="s">
        <v>35</v>
      </c>
      <c r="I9" s="33" t="s">
        <v>35</v>
      </c>
      <c r="J9" s="30" t="s">
        <v>219</v>
      </c>
      <c r="K9" s="92"/>
    </row>
    <row r="10" spans="1:11" ht="16">
      <c r="A10" s="27" t="str">
        <f>HYPERLINK("https://drive.google.com/drive/folders/1EhIIjKRxAQ858Wo2OYQq3GdqbI2ok5Af","5C4-009")</f>
        <v>5C4-009</v>
      </c>
      <c r="B10" s="112" t="s">
        <v>217</v>
      </c>
      <c r="C10" s="29"/>
      <c r="D10" s="30" t="s">
        <v>219</v>
      </c>
      <c r="E10" s="30" t="s">
        <v>219</v>
      </c>
      <c r="F10" s="30" t="s">
        <v>219</v>
      </c>
      <c r="G10" s="31"/>
      <c r="H10" s="31"/>
      <c r="I10" s="31"/>
      <c r="J10" s="31"/>
      <c r="K10" s="92"/>
    </row>
    <row r="11" spans="1:11" ht="16">
      <c r="A11" s="27" t="str">
        <f>HYPERLINK("https://drive.google.com/drive/folders/1FrnQUGPHDhAq4DHWLuBTTfQpLNsdUckc","5C4-010")</f>
        <v>5C4-010</v>
      </c>
      <c r="B11" s="28" t="s">
        <v>465</v>
      </c>
      <c r="C11" s="30" t="s">
        <v>219</v>
      </c>
      <c r="D11" s="33" t="s">
        <v>35</v>
      </c>
      <c r="E11" s="33" t="s">
        <v>35</v>
      </c>
      <c r="F11" s="33" t="s">
        <v>35</v>
      </c>
      <c r="G11" s="33" t="s">
        <v>35</v>
      </c>
      <c r="H11" s="33" t="s">
        <v>35</v>
      </c>
      <c r="I11" s="33" t="s">
        <v>35</v>
      </c>
      <c r="J11" s="36" t="s">
        <v>435</v>
      </c>
      <c r="K11" s="92"/>
    </row>
    <row r="12" spans="1:11" ht="16">
      <c r="A12" s="27" t="str">
        <f>HYPERLINK("https://drive.google.com/drive/folders/1hJ1DyO35m4DO0phNhkoobK76R8Ql-DTn","5C4-011")</f>
        <v>5C4-011</v>
      </c>
      <c r="B12" s="28" t="s">
        <v>226</v>
      </c>
      <c r="C12" s="30" t="s">
        <v>219</v>
      </c>
      <c r="D12" s="33" t="s">
        <v>35</v>
      </c>
      <c r="E12" s="33" t="s">
        <v>35</v>
      </c>
      <c r="F12" s="33" t="s">
        <v>35</v>
      </c>
      <c r="G12" s="33" t="s">
        <v>35</v>
      </c>
      <c r="H12" s="33" t="s">
        <v>35</v>
      </c>
      <c r="I12" s="33" t="s">
        <v>35</v>
      </c>
      <c r="J12" s="30" t="s">
        <v>219</v>
      </c>
      <c r="K12" s="92"/>
    </row>
    <row r="13" spans="1:11" ht="16">
      <c r="A13" s="27" t="str">
        <f>HYPERLINK("https://drive.google.com/drive/folders/1MyuBrs08Ryi2pvVUeI0hW4p24qsMsUL4","5C4-012")</f>
        <v>5C4-012</v>
      </c>
      <c r="B13" s="32" t="s">
        <v>227</v>
      </c>
      <c r="C13" s="37" t="s">
        <v>35</v>
      </c>
      <c r="D13" s="33" t="s">
        <v>35</v>
      </c>
      <c r="E13" s="33" t="s">
        <v>35</v>
      </c>
      <c r="F13" s="33" t="s">
        <v>35</v>
      </c>
      <c r="G13" s="33" t="s">
        <v>35</v>
      </c>
      <c r="H13" s="33" t="s">
        <v>35</v>
      </c>
      <c r="I13" s="33" t="s">
        <v>35</v>
      </c>
      <c r="J13" s="38" t="s">
        <v>228</v>
      </c>
      <c r="K13" s="92"/>
    </row>
    <row r="14" spans="1:11" ht="16">
      <c r="A14" s="27" t="str">
        <f>HYPERLINK("https://drive.google.com/drive/folders/19GonN6xbnfrGARLvh-LLFUsxF-EngP3u","5C4-013")</f>
        <v>5C4-013</v>
      </c>
      <c r="B14" s="32" t="s">
        <v>427</v>
      </c>
      <c r="C14" s="33" t="s">
        <v>35</v>
      </c>
      <c r="D14" s="33" t="s">
        <v>35</v>
      </c>
      <c r="E14" s="33" t="s">
        <v>35</v>
      </c>
      <c r="F14" s="33" t="s">
        <v>35</v>
      </c>
      <c r="G14" s="33" t="s">
        <v>35</v>
      </c>
      <c r="H14" s="33" t="s">
        <v>35</v>
      </c>
      <c r="I14" s="33" t="s">
        <v>35</v>
      </c>
      <c r="J14" s="33" t="s">
        <v>35</v>
      </c>
      <c r="K14" s="92"/>
    </row>
    <row r="15" spans="1:11" ht="16">
      <c r="A15" s="27" t="str">
        <f>HYPERLINK("https://drive.google.com/drive/folders/1LUZSYEAIfX8EFKKfjUSeyrC0JCfBfe8h","5C4-014")</f>
        <v>5C4-014</v>
      </c>
      <c r="B15" s="28" t="s">
        <v>230</v>
      </c>
      <c r="C15" s="30" t="s">
        <v>219</v>
      </c>
      <c r="D15" s="33" t="s">
        <v>35</v>
      </c>
      <c r="E15" s="33" t="s">
        <v>35</v>
      </c>
      <c r="F15" s="33" t="s">
        <v>35</v>
      </c>
      <c r="G15" s="33" t="s">
        <v>35</v>
      </c>
      <c r="H15" s="33" t="s">
        <v>35</v>
      </c>
      <c r="I15" s="33" t="s">
        <v>35</v>
      </c>
      <c r="J15" s="30" t="s">
        <v>219</v>
      </c>
      <c r="K15" s="92"/>
    </row>
    <row r="16" spans="1:11" ht="16">
      <c r="A16" s="27" t="str">
        <f>HYPERLINK("https://drive.google.com/drive/folders/1GhnG5G_BN5lBSXzegcxU-3TuUUTEd6xm","5C4-015")</f>
        <v>5C4-015</v>
      </c>
      <c r="B16" s="112" t="s">
        <v>217</v>
      </c>
      <c r="C16" s="29"/>
      <c r="D16" s="30" t="s">
        <v>219</v>
      </c>
      <c r="E16" s="30" t="s">
        <v>219</v>
      </c>
      <c r="F16" s="30" t="s">
        <v>219</v>
      </c>
      <c r="G16" s="31"/>
      <c r="H16" s="31"/>
      <c r="I16" s="31"/>
      <c r="J16" s="31"/>
      <c r="K16" s="92"/>
    </row>
    <row r="17" spans="1:11" ht="16">
      <c r="A17" s="39" t="s">
        <v>231</v>
      </c>
      <c r="B17" s="112" t="s">
        <v>217</v>
      </c>
      <c r="C17" s="29"/>
      <c r="D17" s="30" t="s">
        <v>219</v>
      </c>
      <c r="E17" s="30" t="s">
        <v>219</v>
      </c>
      <c r="F17" s="30" t="s">
        <v>219</v>
      </c>
      <c r="G17" s="31"/>
      <c r="H17" s="31"/>
      <c r="I17" s="31"/>
      <c r="J17" s="31"/>
      <c r="K17" s="92"/>
    </row>
    <row r="18" spans="1:11" ht="16">
      <c r="A18" s="27" t="str">
        <f>HYPERLINK("https://drive.google.com/drive/folders/1wcHyiuVUbBeL9ODgyYP-lyy7yM1vMH3u","5C4-017")</f>
        <v>5C4-017</v>
      </c>
      <c r="B18" s="112" t="s">
        <v>217</v>
      </c>
      <c r="C18" s="29"/>
      <c r="D18" s="30" t="s">
        <v>219</v>
      </c>
      <c r="E18" s="30" t="s">
        <v>219</v>
      </c>
      <c r="F18" s="30" t="s">
        <v>219</v>
      </c>
      <c r="G18" s="31"/>
      <c r="H18" s="31"/>
      <c r="I18" s="31"/>
      <c r="J18" s="31"/>
      <c r="K18" s="92"/>
    </row>
    <row r="19" spans="1:11" ht="16">
      <c r="A19" s="40" t="s">
        <v>100</v>
      </c>
      <c r="B19" s="32" t="s">
        <v>232</v>
      </c>
      <c r="C19" s="37" t="s">
        <v>35</v>
      </c>
      <c r="D19" s="33" t="s">
        <v>35</v>
      </c>
      <c r="E19" s="33" t="s">
        <v>35</v>
      </c>
      <c r="F19" s="33" t="s">
        <v>35</v>
      </c>
      <c r="G19" s="33" t="s">
        <v>35</v>
      </c>
      <c r="H19" s="33" t="s">
        <v>35</v>
      </c>
      <c r="I19" s="33" t="s">
        <v>35</v>
      </c>
      <c r="J19" s="41" t="s">
        <v>228</v>
      </c>
      <c r="K19" s="92"/>
    </row>
    <row r="20" spans="1:11" ht="16">
      <c r="A20" s="27" t="str">
        <f>HYPERLINK("https://drive.google.com/drive/folders/1x-FjLa7p2gJDSbRaODzjs8ijaA9SGLtW","5C4-019")</f>
        <v>5C4-019</v>
      </c>
      <c r="B20" s="32" t="s">
        <v>233</v>
      </c>
      <c r="C20" s="41"/>
      <c r="D20" s="33" t="s">
        <v>35</v>
      </c>
      <c r="E20" s="33" t="s">
        <v>35</v>
      </c>
      <c r="F20" s="33" t="s">
        <v>35</v>
      </c>
      <c r="G20" s="33" t="s">
        <v>35</v>
      </c>
      <c r="H20" s="41"/>
      <c r="I20" s="41"/>
      <c r="J20" s="41"/>
      <c r="K20" s="92"/>
    </row>
    <row r="21" spans="1:11" ht="16">
      <c r="A21" s="27" t="str">
        <f>HYPERLINK("https://drive.google.com/drive/folders/1wMVARUxnYHeiTbbEodCmZFb_vx9FkRVr","5C4-020")</f>
        <v>5C4-020</v>
      </c>
      <c r="B21" s="94" t="s">
        <v>234</v>
      </c>
      <c r="C21" s="37" t="s">
        <v>35</v>
      </c>
      <c r="D21" s="33" t="s">
        <v>35</v>
      </c>
      <c r="E21" s="33" t="s">
        <v>35</v>
      </c>
      <c r="F21" s="33" t="s">
        <v>35</v>
      </c>
      <c r="G21" s="33" t="s">
        <v>35</v>
      </c>
      <c r="H21" s="33" t="s">
        <v>35</v>
      </c>
      <c r="I21" s="33" t="s">
        <v>35</v>
      </c>
      <c r="J21" s="33" t="s">
        <v>35</v>
      </c>
      <c r="K21" s="92" t="s">
        <v>464</v>
      </c>
    </row>
  </sheetData>
  <mergeCells count="2">
    <mergeCell ref="A1:B1"/>
    <mergeCell ref="C1:J1"/>
  </mergeCells>
  <printOptions horizontalCentered="1" gridLines="1"/>
  <pageMargins left="0.7" right="0.7" top="0.75" bottom="0.75" header="0" footer="0"/>
  <pageSetup paperSize="9" scale="69"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E8EE-E616-9C40-8E50-615D9D9C3993}">
  <dimension ref="A1:J21"/>
  <sheetViews>
    <sheetView workbookViewId="0">
      <selection activeCell="E19" sqref="E19"/>
    </sheetView>
  </sheetViews>
  <sheetFormatPr baseColWidth="10" defaultRowHeight="16"/>
  <cols>
    <col min="2" max="2" width="23.6640625" customWidth="1"/>
    <col min="3" max="10" width="35.6640625" customWidth="1"/>
  </cols>
  <sheetData>
    <row r="1" spans="1:10" ht="17" thickBot="1">
      <c r="A1" s="109" t="s">
        <v>213</v>
      </c>
      <c r="B1" s="110"/>
      <c r="C1" s="109" t="s">
        <v>449</v>
      </c>
      <c r="D1" s="111"/>
      <c r="E1" s="111"/>
      <c r="F1" s="111"/>
      <c r="G1" s="111"/>
      <c r="H1" s="111"/>
      <c r="I1" s="111"/>
      <c r="J1" s="110"/>
    </row>
    <row r="2" spans="1:10" ht="17" thickBot="1">
      <c r="A2" s="86" t="s">
        <v>214</v>
      </c>
      <c r="B2" s="86" t="s">
        <v>215</v>
      </c>
      <c r="C2" s="86" t="s">
        <v>450</v>
      </c>
      <c r="D2" s="86" t="s">
        <v>451</v>
      </c>
      <c r="E2" s="86" t="s">
        <v>452</v>
      </c>
      <c r="F2" s="86"/>
      <c r="G2" s="87"/>
      <c r="H2" s="79"/>
      <c r="I2" s="80"/>
      <c r="J2" s="80"/>
    </row>
    <row r="3" spans="1:10">
      <c r="A3" s="73" t="s">
        <v>299</v>
      </c>
      <c r="B3" s="74" t="s">
        <v>217</v>
      </c>
      <c r="C3" s="85"/>
      <c r="D3" s="81"/>
      <c r="E3" s="81"/>
      <c r="F3" s="81"/>
      <c r="G3" s="81"/>
      <c r="H3" s="81"/>
      <c r="I3" s="81"/>
      <c r="J3" s="81"/>
    </row>
    <row r="4" spans="1:10">
      <c r="A4" s="73" t="s">
        <v>436</v>
      </c>
      <c r="B4" s="74" t="s">
        <v>217</v>
      </c>
      <c r="C4" s="83" t="s">
        <v>470</v>
      </c>
      <c r="D4" s="81" t="s">
        <v>471</v>
      </c>
      <c r="E4" s="81"/>
      <c r="F4" s="81"/>
      <c r="G4" s="81"/>
      <c r="H4" s="81"/>
      <c r="I4" s="81"/>
      <c r="J4" s="81"/>
    </row>
    <row r="5" spans="1:10">
      <c r="A5" s="73" t="s">
        <v>437</v>
      </c>
      <c r="B5" s="95" t="s">
        <v>220</v>
      </c>
      <c r="C5" s="83" t="s">
        <v>460</v>
      </c>
      <c r="D5" s="81" t="s">
        <v>461</v>
      </c>
      <c r="E5" s="81"/>
      <c r="F5" s="81"/>
      <c r="G5" s="81"/>
      <c r="H5" s="81"/>
      <c r="I5" s="81"/>
      <c r="J5" s="81"/>
    </row>
    <row r="6" spans="1:10">
      <c r="A6" s="73" t="s">
        <v>438</v>
      </c>
      <c r="B6" s="75" t="s">
        <v>220</v>
      </c>
      <c r="C6" s="85"/>
      <c r="D6" s="81"/>
      <c r="E6" s="81"/>
      <c r="F6" s="81"/>
      <c r="G6" s="81"/>
      <c r="H6" s="81"/>
      <c r="I6" s="81"/>
      <c r="J6" s="81"/>
    </row>
    <row r="7" spans="1:10">
      <c r="A7" s="73" t="s">
        <v>439</v>
      </c>
      <c r="B7" s="75" t="s">
        <v>221</v>
      </c>
      <c r="C7" s="83"/>
      <c r="D7" s="81" t="s">
        <v>455</v>
      </c>
      <c r="E7" s="81"/>
      <c r="F7" s="81"/>
      <c r="G7" s="81"/>
      <c r="H7" s="81"/>
      <c r="I7" s="81"/>
      <c r="J7" s="81"/>
    </row>
    <row r="8" spans="1:10">
      <c r="A8" s="76" t="s">
        <v>222</v>
      </c>
      <c r="B8" s="74" t="s">
        <v>217</v>
      </c>
      <c r="C8" s="85"/>
      <c r="D8" s="81"/>
      <c r="E8" s="81"/>
      <c r="F8" s="81"/>
      <c r="G8" s="81"/>
      <c r="H8" s="81"/>
      <c r="I8" s="82"/>
      <c r="J8" s="83"/>
    </row>
    <row r="9" spans="1:10">
      <c r="A9" s="73" t="s">
        <v>440</v>
      </c>
      <c r="B9" s="74" t="s">
        <v>223</v>
      </c>
      <c r="C9" s="81" t="s">
        <v>458</v>
      </c>
      <c r="D9" s="88" t="s">
        <v>459</v>
      </c>
      <c r="E9" s="81"/>
      <c r="F9" s="81"/>
      <c r="G9" s="81"/>
      <c r="H9" s="81"/>
      <c r="I9" s="84"/>
      <c r="J9" s="81"/>
    </row>
    <row r="10" spans="1:10">
      <c r="A10" s="73" t="s">
        <v>441</v>
      </c>
      <c r="B10" s="77" t="s">
        <v>224</v>
      </c>
      <c r="C10" s="85"/>
      <c r="D10" s="81"/>
      <c r="E10" s="81"/>
      <c r="F10" s="81"/>
      <c r="G10" s="81"/>
      <c r="H10" s="81"/>
      <c r="I10" s="81"/>
      <c r="J10" s="81"/>
    </row>
    <row r="11" spans="1:10">
      <c r="A11" s="73" t="s">
        <v>442</v>
      </c>
      <c r="B11" s="74" t="s">
        <v>225</v>
      </c>
      <c r="C11" s="83" t="s">
        <v>466</v>
      </c>
      <c r="D11" s="81" t="s">
        <v>467</v>
      </c>
      <c r="E11" s="81"/>
      <c r="F11" s="81"/>
      <c r="G11" s="81"/>
      <c r="H11" s="81"/>
      <c r="I11" s="81"/>
      <c r="J11" s="81"/>
    </row>
    <row r="12" spans="1:10">
      <c r="A12" s="73" t="s">
        <v>443</v>
      </c>
      <c r="B12" s="74" t="s">
        <v>226</v>
      </c>
      <c r="C12" s="83" t="s">
        <v>456</v>
      </c>
      <c r="D12" s="81" t="s">
        <v>457</v>
      </c>
      <c r="E12" s="81"/>
      <c r="F12" s="81"/>
      <c r="G12" s="81"/>
      <c r="H12" s="81"/>
      <c r="I12" s="81"/>
      <c r="J12" s="81"/>
    </row>
    <row r="13" spans="1:10">
      <c r="A13" s="73" t="s">
        <v>444</v>
      </c>
      <c r="B13" s="75" t="s">
        <v>227</v>
      </c>
      <c r="C13" s="85"/>
      <c r="D13" s="81" t="s">
        <v>453</v>
      </c>
      <c r="E13" s="81"/>
      <c r="F13" s="81"/>
      <c r="G13" s="81"/>
      <c r="H13" s="81"/>
      <c r="I13" s="81"/>
      <c r="J13" s="81"/>
    </row>
    <row r="14" spans="1:10">
      <c r="A14" s="73" t="s">
        <v>445</v>
      </c>
      <c r="B14" s="75" t="s">
        <v>229</v>
      </c>
      <c r="C14" s="83"/>
      <c r="D14" s="81" t="s">
        <v>454</v>
      </c>
      <c r="E14" s="81"/>
      <c r="F14" s="81"/>
      <c r="G14" s="81"/>
      <c r="H14" s="81"/>
      <c r="I14" s="81"/>
      <c r="J14" s="81"/>
    </row>
    <row r="15" spans="1:10">
      <c r="A15" s="73" t="s">
        <v>446</v>
      </c>
      <c r="B15" s="74" t="s">
        <v>230</v>
      </c>
      <c r="C15" s="83" t="s">
        <v>468</v>
      </c>
      <c r="D15" s="83" t="s">
        <v>469</v>
      </c>
      <c r="E15" s="81"/>
      <c r="F15" s="81"/>
      <c r="G15" s="81"/>
      <c r="H15" s="81"/>
      <c r="I15" s="81"/>
      <c r="J15" s="81"/>
    </row>
    <row r="16" spans="1:10">
      <c r="A16" s="73" t="s">
        <v>302</v>
      </c>
      <c r="B16" s="77" t="s">
        <v>224</v>
      </c>
      <c r="C16" s="85"/>
      <c r="D16" s="81"/>
      <c r="E16" s="81"/>
      <c r="F16" s="81"/>
      <c r="G16" s="81"/>
      <c r="H16" s="81"/>
      <c r="I16" s="81"/>
      <c r="J16" s="81"/>
    </row>
    <row r="17" spans="1:10">
      <c r="A17" s="78" t="s">
        <v>231</v>
      </c>
      <c r="B17" s="77" t="s">
        <v>224</v>
      </c>
      <c r="C17" s="85"/>
      <c r="D17" s="81"/>
      <c r="E17" s="81"/>
      <c r="F17" s="81"/>
      <c r="G17" s="81"/>
      <c r="H17" s="81"/>
      <c r="I17" s="81"/>
      <c r="J17" s="81"/>
    </row>
    <row r="18" spans="1:10">
      <c r="A18" s="73" t="s">
        <v>304</v>
      </c>
      <c r="B18" s="77" t="s">
        <v>224</v>
      </c>
      <c r="C18" s="85"/>
      <c r="D18" s="81"/>
      <c r="E18" s="81"/>
      <c r="F18" s="81"/>
      <c r="G18" s="81"/>
      <c r="H18" s="81"/>
      <c r="I18" s="81"/>
      <c r="J18" s="81"/>
    </row>
    <row r="19" spans="1:10">
      <c r="A19" s="76" t="s">
        <v>100</v>
      </c>
      <c r="B19" s="75" t="s">
        <v>232</v>
      </c>
      <c r="C19" s="85"/>
      <c r="D19" s="81"/>
      <c r="E19" s="81"/>
      <c r="F19" s="81"/>
      <c r="G19" s="81"/>
      <c r="H19" s="81"/>
      <c r="I19" s="81"/>
      <c r="J19" s="81"/>
    </row>
    <row r="20" spans="1:10">
      <c r="A20" s="73" t="s">
        <v>447</v>
      </c>
      <c r="B20" s="75" t="s">
        <v>233</v>
      </c>
      <c r="C20" s="85"/>
      <c r="D20" s="81"/>
      <c r="E20" s="81"/>
      <c r="F20" s="81"/>
      <c r="G20" s="81"/>
      <c r="H20" s="81"/>
      <c r="I20" s="81"/>
      <c r="J20" s="81"/>
    </row>
    <row r="21" spans="1:10">
      <c r="A21" s="73" t="s">
        <v>448</v>
      </c>
      <c r="B21" s="96" t="s">
        <v>234</v>
      </c>
      <c r="C21" s="85"/>
      <c r="D21" s="81"/>
      <c r="E21" s="81"/>
      <c r="F21" s="81"/>
      <c r="G21" s="81"/>
      <c r="H21" s="81"/>
      <c r="I21" s="81"/>
      <c r="J21" s="81"/>
    </row>
  </sheetData>
  <mergeCells count="2">
    <mergeCell ref="A1:B1"/>
    <mergeCell ref="C1:J1"/>
  </mergeCells>
  <hyperlinks>
    <hyperlink ref="A3" r:id="rId1" display="https://drive.google.com/drive/folders/1G8ecO5ODQmn8FX8jzQ962D928BpQ6iUm" xr:uid="{AC099EE2-C40F-5F40-BFC4-D28CF0E212B9}"/>
    <hyperlink ref="A4" r:id="rId2" display="https://drive.google.com/drive/folders/1X_yNido1T9NRAtsXoJ-h2bFXlpLfFW-N" xr:uid="{CB7AB86E-FFBE-7E4A-82E1-CC14BF759436}"/>
    <hyperlink ref="A5" r:id="rId3" display="https://drive.google.com/drive/folders/1WeIiiMAp6TYYdsybsr5MvXeiX_cVX9j0" xr:uid="{642CC74B-31EB-9748-B04F-89D87D553A78}"/>
    <hyperlink ref="A6" r:id="rId4" display="https://drive.google.com/drive/folders/1rFsrgDjf_nAuKofi6JoxLvoaGo8A4adh" xr:uid="{FA19B2EA-FC14-1447-9484-9265A6EF6E34}"/>
    <hyperlink ref="A7" r:id="rId5" display="https://drive.google.com/drive/folders/1vHgkPcaz684Ip98C0QpWVB-bTK7EvvdW" xr:uid="{743D593C-B886-ED4A-8D82-2F0E9BAAB577}"/>
    <hyperlink ref="A9" r:id="rId6" display="https://drive.google.com/drive/folders/1-3h2_HbCYYPIJxLORcasFd7NqbLvOw-C" xr:uid="{108EBF60-AB29-434D-B9C3-D4DF185E8276}"/>
    <hyperlink ref="A10" r:id="rId7" display="https://drive.google.com/drive/folders/1EhIIjKRxAQ858Wo2OYQq3GdqbI2ok5Af" xr:uid="{6C139406-4D22-8A40-860A-1A248F5F836F}"/>
    <hyperlink ref="A11" r:id="rId8" display="https://drive.google.com/drive/folders/1FrnQUGPHDhAq4DHWLuBTTfQpLNsdUckc" xr:uid="{31C0712B-F59D-CD4A-BF2B-A245136B70F0}"/>
    <hyperlink ref="A12" r:id="rId9" display="https://drive.google.com/drive/folders/1hJ1DyO35m4DO0phNhkoobK76R8Ql-DTn" xr:uid="{C1708996-A2C1-3843-BF9B-A16A1B061E32}"/>
    <hyperlink ref="A13" r:id="rId10" display="https://drive.google.com/drive/folders/1MyuBrs08Ryi2pvVUeI0hW4p24qsMsUL4" xr:uid="{D20F0DD2-BB68-7344-A1AA-3E6D1F52E396}"/>
    <hyperlink ref="A14" r:id="rId11" display="https://drive.google.com/drive/folders/19GonN6xbnfrGARLvh-LLFUsxF-EngP3u" xr:uid="{82E08500-41FF-A146-AAE0-9299A05597D6}"/>
    <hyperlink ref="A15" r:id="rId12" display="https://drive.google.com/drive/folders/1LUZSYEAIfX8EFKKfjUSeyrC0JCfBfe8h" xr:uid="{D60C6513-CFA6-0B49-9837-37AA9AB191B0}"/>
    <hyperlink ref="A16" r:id="rId13" display="https://drive.google.com/drive/folders/1GhnG5G_BN5lBSXzegcxU-3TuUUTEd6xm" xr:uid="{5F5AAEB7-6B6C-7849-A9BE-EDE531593389}"/>
    <hyperlink ref="A18" r:id="rId14" display="https://drive.google.com/drive/folders/1wcHyiuVUbBeL9ODgyYP-lyy7yM1vMH3u" xr:uid="{C6117B22-7B0A-4D4F-AED4-7357491A8078}"/>
    <hyperlink ref="A20" r:id="rId15" display="https://drive.google.com/drive/folders/1x-FjLa7p2gJDSbRaODzjs8ijaA9SGLtW" xr:uid="{76539FEA-D20F-504F-803D-6634EE2BA126}"/>
    <hyperlink ref="A21" r:id="rId16" display="https://drive.google.com/drive/folders/1wMVARUxnYHeiTbbEodCmZFb_vx9FkRVr" xr:uid="{4C921AD2-E69C-7C40-B1A1-DDA3F76C36D9}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2"/>
  <sheetViews>
    <sheetView workbookViewId="0"/>
  </sheetViews>
  <sheetFormatPr baseColWidth="10" defaultColWidth="11.1640625" defaultRowHeight="15" customHeight="1" outlineLevelRow="1"/>
  <cols>
    <col min="1" max="1" width="16.1640625" customWidth="1"/>
    <col min="2" max="2" width="24.5" customWidth="1"/>
    <col min="3" max="3" width="49.83203125" customWidth="1"/>
    <col min="4" max="4" width="49.33203125" customWidth="1"/>
    <col min="5" max="5" width="41.6640625" customWidth="1"/>
    <col min="6" max="6" width="11.33203125" customWidth="1"/>
    <col min="7" max="26" width="14.5" customWidth="1"/>
  </cols>
  <sheetData>
    <row r="1" spans="1:5" ht="16">
      <c r="A1" s="42" t="s">
        <v>235</v>
      </c>
      <c r="B1" s="42" t="s">
        <v>236</v>
      </c>
      <c r="C1" s="42" t="s">
        <v>237</v>
      </c>
      <c r="D1" s="42" t="s">
        <v>238</v>
      </c>
      <c r="E1" s="13" t="s">
        <v>239</v>
      </c>
    </row>
    <row r="2" spans="1:5" ht="16">
      <c r="A2" s="43" t="s">
        <v>240</v>
      </c>
      <c r="B2" s="43" t="s">
        <v>241</v>
      </c>
      <c r="C2" s="43"/>
      <c r="D2" s="43"/>
      <c r="E2" s="13" t="s">
        <v>242</v>
      </c>
    </row>
    <row r="3" spans="1:5" ht="16">
      <c r="A3" s="44" t="s">
        <v>148</v>
      </c>
      <c r="B3" s="44" t="s">
        <v>243</v>
      </c>
      <c r="C3" s="45"/>
      <c r="D3" s="45"/>
      <c r="E3" s="46" t="s">
        <v>244</v>
      </c>
    </row>
    <row r="4" spans="1:5" ht="16">
      <c r="A4" s="44" t="s">
        <v>245</v>
      </c>
      <c r="B4" s="44" t="s">
        <v>243</v>
      </c>
      <c r="C4" s="45"/>
      <c r="D4" s="45"/>
      <c r="E4" s="46" t="s">
        <v>244</v>
      </c>
    </row>
    <row r="5" spans="1:5" ht="16">
      <c r="A5" s="44" t="s">
        <v>45</v>
      </c>
      <c r="B5" s="44" t="s">
        <v>243</v>
      </c>
      <c r="C5" s="45"/>
      <c r="D5" s="45"/>
      <c r="E5" s="46" t="s">
        <v>244</v>
      </c>
    </row>
    <row r="6" spans="1:5" ht="16">
      <c r="A6" s="47" t="s">
        <v>246</v>
      </c>
      <c r="B6" s="47" t="s">
        <v>247</v>
      </c>
      <c r="C6" s="43"/>
      <c r="D6" s="43"/>
      <c r="E6" s="48"/>
    </row>
    <row r="7" spans="1:5" ht="16">
      <c r="A7" s="47" t="s">
        <v>248</v>
      </c>
      <c r="B7" s="47" t="s">
        <v>249</v>
      </c>
      <c r="C7" s="43"/>
      <c r="D7" s="43"/>
      <c r="E7" s="48"/>
    </row>
    <row r="8" spans="1:5" ht="16">
      <c r="A8" s="47" t="s">
        <v>250</v>
      </c>
      <c r="B8" s="47" t="s">
        <v>251</v>
      </c>
      <c r="C8" s="43"/>
      <c r="D8" s="43"/>
      <c r="E8" s="48"/>
    </row>
    <row r="9" spans="1:5" ht="16">
      <c r="A9" s="43"/>
      <c r="B9" s="43"/>
      <c r="C9" s="43"/>
      <c r="D9" s="43"/>
      <c r="E9" s="48"/>
    </row>
    <row r="10" spans="1:5" ht="16">
      <c r="A10" s="45" t="s">
        <v>252</v>
      </c>
      <c r="B10" s="44" t="s">
        <v>243</v>
      </c>
      <c r="C10" s="45" t="s">
        <v>253</v>
      </c>
      <c r="D10" s="45" t="s">
        <v>254</v>
      </c>
      <c r="E10" s="49"/>
    </row>
    <row r="11" spans="1:5" ht="16">
      <c r="A11" s="45" t="s">
        <v>146</v>
      </c>
      <c r="B11" s="44" t="s">
        <v>243</v>
      </c>
      <c r="C11" s="45" t="s">
        <v>255</v>
      </c>
      <c r="D11" s="45" t="s">
        <v>256</v>
      </c>
      <c r="E11" s="50" t="s">
        <v>257</v>
      </c>
    </row>
    <row r="12" spans="1:5" ht="16">
      <c r="A12" s="45" t="s">
        <v>258</v>
      </c>
      <c r="B12" s="44" t="s">
        <v>243</v>
      </c>
      <c r="C12" s="45" t="s">
        <v>253</v>
      </c>
      <c r="D12" s="45" t="s">
        <v>259</v>
      </c>
      <c r="E12" s="50" t="s">
        <v>260</v>
      </c>
    </row>
    <row r="13" spans="1:5" ht="16" outlineLevel="1">
      <c r="A13" s="45" t="s">
        <v>261</v>
      </c>
      <c r="B13" s="44" t="s">
        <v>243</v>
      </c>
      <c r="C13" s="45" t="s">
        <v>262</v>
      </c>
      <c r="D13" s="45" t="s">
        <v>263</v>
      </c>
    </row>
    <row r="14" spans="1:5" ht="16">
      <c r="A14" s="43" t="s">
        <v>264</v>
      </c>
      <c r="B14" s="47" t="s">
        <v>265</v>
      </c>
      <c r="C14" s="43" t="s">
        <v>266</v>
      </c>
      <c r="D14" s="43" t="s">
        <v>267</v>
      </c>
      <c r="E14" s="48" t="s">
        <v>268</v>
      </c>
    </row>
    <row r="15" spans="1:5" ht="16">
      <c r="A15" s="45" t="s">
        <v>269</v>
      </c>
      <c r="B15" s="44" t="s">
        <v>243</v>
      </c>
      <c r="C15" s="45" t="s">
        <v>253</v>
      </c>
      <c r="D15" s="45" t="s">
        <v>254</v>
      </c>
      <c r="E15" s="49"/>
    </row>
    <row r="16" spans="1:5" ht="16">
      <c r="A16" s="45" t="s">
        <v>270</v>
      </c>
      <c r="B16" s="44" t="s">
        <v>243</v>
      </c>
      <c r="C16" s="45" t="s">
        <v>271</v>
      </c>
      <c r="D16" s="45" t="s">
        <v>272</v>
      </c>
      <c r="E16" s="51" t="s">
        <v>273</v>
      </c>
    </row>
    <row r="17" spans="1:5" ht="30" customHeight="1">
      <c r="A17" s="45" t="s">
        <v>252</v>
      </c>
      <c r="B17" s="44" t="s">
        <v>243</v>
      </c>
      <c r="C17" s="52" t="s">
        <v>274</v>
      </c>
      <c r="D17" s="45" t="s">
        <v>275</v>
      </c>
      <c r="E17" s="53" t="s">
        <v>276</v>
      </c>
    </row>
    <row r="18" spans="1:5" ht="15" customHeight="1">
      <c r="A18" s="44" t="s">
        <v>277</v>
      </c>
      <c r="B18" s="44" t="s">
        <v>243</v>
      </c>
      <c r="C18" s="54"/>
      <c r="D18" s="43"/>
      <c r="E18" s="55"/>
    </row>
    <row r="19" spans="1:5" ht="18.75" customHeight="1">
      <c r="A19" s="44" t="s">
        <v>81</v>
      </c>
      <c r="B19" s="56" t="s">
        <v>243</v>
      </c>
      <c r="C19" s="57" t="s">
        <v>278</v>
      </c>
      <c r="D19" s="44" t="s">
        <v>279</v>
      </c>
      <c r="E19" s="58" t="s">
        <v>280</v>
      </c>
    </row>
    <row r="20" spans="1:5" ht="16">
      <c r="A20" s="43"/>
      <c r="B20" s="43"/>
      <c r="C20" s="59"/>
      <c r="D20" s="43"/>
      <c r="E20" s="55"/>
    </row>
    <row r="21" spans="1:5" ht="15.75" customHeight="1">
      <c r="A21" s="60" t="s">
        <v>281</v>
      </c>
      <c r="B21" s="47" t="s">
        <v>282</v>
      </c>
    </row>
    <row r="22" spans="1:5" ht="15.75" customHeight="1">
      <c r="A22" s="60" t="s">
        <v>283</v>
      </c>
      <c r="B22" s="47" t="s">
        <v>282</v>
      </c>
    </row>
    <row r="23" spans="1:5" ht="15.75" customHeight="1">
      <c r="A23" s="61"/>
      <c r="B23" s="44"/>
    </row>
    <row r="24" spans="1:5" ht="15.75" customHeight="1">
      <c r="A24" s="61" t="s">
        <v>284</v>
      </c>
      <c r="B24" s="44" t="s">
        <v>243</v>
      </c>
    </row>
    <row r="25" spans="1:5" ht="15.75" customHeight="1">
      <c r="A25" s="50" t="s">
        <v>285</v>
      </c>
      <c r="B25" s="44" t="s">
        <v>243</v>
      </c>
    </row>
    <row r="26" spans="1:5" ht="15.75" customHeight="1">
      <c r="A26" s="48" t="s">
        <v>286</v>
      </c>
      <c r="B26" s="5" t="s">
        <v>287</v>
      </c>
    </row>
    <row r="27" spans="1:5" ht="15.75" customHeight="1">
      <c r="A27" s="48" t="s">
        <v>288</v>
      </c>
      <c r="B27" s="5" t="s">
        <v>287</v>
      </c>
    </row>
    <row r="28" spans="1:5" ht="15.75" customHeight="1">
      <c r="A28" s="48" t="s">
        <v>289</v>
      </c>
      <c r="B28" s="5" t="s">
        <v>287</v>
      </c>
    </row>
    <row r="29" spans="1:5" ht="15.75" customHeight="1">
      <c r="A29" s="48" t="s">
        <v>290</v>
      </c>
      <c r="B29" s="5" t="s">
        <v>287</v>
      </c>
    </row>
    <row r="30" spans="1:5" ht="15.75" customHeight="1">
      <c r="A30" s="48" t="s">
        <v>291</v>
      </c>
      <c r="B30" s="5" t="s">
        <v>287</v>
      </c>
    </row>
    <row r="31" spans="1:5" ht="15.75" customHeight="1">
      <c r="A31" s="48" t="s">
        <v>292</v>
      </c>
      <c r="B31" s="5" t="s">
        <v>287</v>
      </c>
    </row>
    <row r="32" spans="1:5" ht="15.75" customHeight="1">
      <c r="A32" s="48" t="s">
        <v>293</v>
      </c>
      <c r="B32" s="5" t="s">
        <v>287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000"/>
  <sheetViews>
    <sheetView workbookViewId="0"/>
  </sheetViews>
  <sheetFormatPr baseColWidth="10" defaultColWidth="11.1640625" defaultRowHeight="15" customHeight="1"/>
  <cols>
    <col min="1" max="6" width="11.33203125" customWidth="1"/>
    <col min="7" max="26" width="14.5" customWidth="1"/>
  </cols>
  <sheetData>
    <row r="1" spans="1:3" ht="16">
      <c r="A1" s="13" t="s">
        <v>294</v>
      </c>
    </row>
    <row r="3" spans="1:3" ht="16">
      <c r="A3" s="62" t="s">
        <v>295</v>
      </c>
      <c r="B3" s="62" t="s">
        <v>296</v>
      </c>
    </row>
    <row r="4" spans="1:3" ht="16">
      <c r="A4" s="13" t="s">
        <v>297</v>
      </c>
      <c r="B4" s="13" t="s">
        <v>222</v>
      </c>
    </row>
    <row r="5" spans="1:3" ht="16">
      <c r="A5" s="13" t="s">
        <v>298</v>
      </c>
      <c r="B5" s="13" t="s">
        <v>299</v>
      </c>
    </row>
    <row r="6" spans="1:3" ht="16">
      <c r="A6" s="13" t="s">
        <v>300</v>
      </c>
      <c r="B6" s="16" t="str">
        <f>HYPERLINK("https://drive.google.com/drive/folders/1EhIIjKRxAQ858Wo2OYQq3GdqbI2ok5Af","5C4-009")</f>
        <v>5C4-009</v>
      </c>
    </row>
    <row r="7" spans="1:3" ht="16">
      <c r="A7" s="13" t="s">
        <v>301</v>
      </c>
      <c r="B7" s="13" t="s">
        <v>302</v>
      </c>
    </row>
    <row r="8" spans="1:3" ht="16">
      <c r="A8" s="13" t="s">
        <v>303</v>
      </c>
      <c r="B8" s="13" t="s">
        <v>304</v>
      </c>
    </row>
    <row r="9" spans="1:3" ht="16">
      <c r="A9" s="5" t="s">
        <v>305</v>
      </c>
      <c r="B9" s="63" t="s">
        <v>231</v>
      </c>
    </row>
    <row r="11" spans="1:3" ht="16">
      <c r="A11" s="20" t="s">
        <v>306</v>
      </c>
    </row>
    <row r="13" spans="1:3" ht="16">
      <c r="A13" s="5" t="s">
        <v>307</v>
      </c>
      <c r="B13" s="5" t="s">
        <v>308</v>
      </c>
      <c r="C13" s="5" t="s">
        <v>309</v>
      </c>
    </row>
    <row r="14" spans="1:3" ht="16">
      <c r="A14" s="5" t="s">
        <v>307</v>
      </c>
      <c r="B14" s="5" t="s">
        <v>310</v>
      </c>
      <c r="C14" s="5" t="s">
        <v>309</v>
      </c>
    </row>
    <row r="15" spans="1:3" ht="16">
      <c r="A15" s="5" t="s">
        <v>311</v>
      </c>
      <c r="B15" s="5" t="s">
        <v>312</v>
      </c>
    </row>
    <row r="16" spans="1:3" ht="16">
      <c r="A16" s="5" t="s">
        <v>311</v>
      </c>
      <c r="B16" s="5" t="s">
        <v>313</v>
      </c>
    </row>
    <row r="17" spans="1:3" ht="16">
      <c r="A17" s="5" t="s">
        <v>314</v>
      </c>
      <c r="B17" s="5" t="s">
        <v>315</v>
      </c>
      <c r="C17" s="5" t="s">
        <v>316</v>
      </c>
    </row>
    <row r="18" spans="1:3" ht="16">
      <c r="A18" s="5" t="s">
        <v>317</v>
      </c>
      <c r="B18" s="5" t="s">
        <v>318</v>
      </c>
      <c r="C18" s="5" t="s">
        <v>316</v>
      </c>
    </row>
    <row r="20" spans="1:3" ht="16">
      <c r="A20" s="5" t="s">
        <v>287</v>
      </c>
      <c r="B20" s="5" t="s">
        <v>319</v>
      </c>
      <c r="C20" s="5" t="s">
        <v>320</v>
      </c>
    </row>
    <row r="21" spans="1:3" ht="15.75" customHeight="1">
      <c r="A21" s="5" t="s">
        <v>287</v>
      </c>
      <c r="B21" s="5" t="s">
        <v>321</v>
      </c>
      <c r="C21" s="5" t="s">
        <v>322</v>
      </c>
    </row>
    <row r="22" spans="1:3" ht="15.75" customHeight="1"/>
    <row r="23" spans="1:3" ht="15.75" customHeight="1">
      <c r="A23" s="20" t="s">
        <v>323</v>
      </c>
    </row>
    <row r="24" spans="1:3" ht="15.75" customHeight="1"/>
    <row r="25" spans="1:3" ht="15.75" customHeight="1">
      <c r="A25" s="5" t="s">
        <v>324</v>
      </c>
      <c r="B25" s="64" t="s">
        <v>325</v>
      </c>
      <c r="C25" s="5" t="s">
        <v>326</v>
      </c>
    </row>
    <row r="26" spans="1:3" ht="15.75" customHeight="1">
      <c r="A26" s="5" t="s">
        <v>324</v>
      </c>
      <c r="B26" s="64" t="s">
        <v>327</v>
      </c>
      <c r="C26" s="5" t="s">
        <v>326</v>
      </c>
    </row>
    <row r="27" spans="1:3" ht="15.75" customHeight="1"/>
    <row r="28" spans="1:3" ht="15.75" customHeight="1">
      <c r="A28" s="5" t="s">
        <v>328</v>
      </c>
      <c r="B28" s="64" t="s">
        <v>329</v>
      </c>
      <c r="C28" s="5" t="s">
        <v>326</v>
      </c>
    </row>
    <row r="29" spans="1:3" ht="15.75" customHeight="1">
      <c r="A29" s="5" t="s">
        <v>328</v>
      </c>
      <c r="B29" s="64" t="s">
        <v>330</v>
      </c>
      <c r="C29" s="5" t="s">
        <v>326</v>
      </c>
    </row>
    <row r="30" spans="1:3" ht="15.75" customHeight="1"/>
    <row r="31" spans="1:3" ht="15.75" customHeight="1">
      <c r="A31" s="5" t="s">
        <v>331</v>
      </c>
      <c r="B31" s="64" t="s">
        <v>332</v>
      </c>
    </row>
    <row r="32" spans="1:3" ht="15.75" customHeight="1">
      <c r="A32" s="5" t="s">
        <v>331</v>
      </c>
      <c r="B32" s="64" t="s">
        <v>333</v>
      </c>
    </row>
    <row r="33" spans="1:3" ht="15.75" customHeight="1"/>
    <row r="34" spans="1:3" ht="15.75" customHeight="1">
      <c r="A34" s="5" t="s">
        <v>334</v>
      </c>
      <c r="B34" s="64" t="s">
        <v>335</v>
      </c>
      <c r="C34" s="5" t="s">
        <v>336</v>
      </c>
    </row>
    <row r="35" spans="1:3" ht="15.75" customHeight="1">
      <c r="A35" s="5" t="s">
        <v>334</v>
      </c>
      <c r="B35" s="64" t="s">
        <v>337</v>
      </c>
      <c r="C35" s="5" t="s">
        <v>336</v>
      </c>
    </row>
    <row r="36" spans="1:3" ht="15.75" customHeight="1"/>
    <row r="37" spans="1:3" ht="15.75" customHeight="1">
      <c r="A37" s="5" t="s">
        <v>338</v>
      </c>
      <c r="B37" s="64" t="s">
        <v>339</v>
      </c>
      <c r="C37" s="5" t="s">
        <v>336</v>
      </c>
    </row>
    <row r="38" spans="1:3" ht="15.75" customHeight="1">
      <c r="A38" s="5" t="s">
        <v>338</v>
      </c>
      <c r="B38" s="64" t="s">
        <v>340</v>
      </c>
      <c r="C38" s="5" t="s">
        <v>336</v>
      </c>
    </row>
    <row r="39" spans="1:3" ht="15.75" customHeight="1"/>
    <row r="40" spans="1:3" ht="15.75" customHeight="1">
      <c r="A40" s="5" t="s">
        <v>341</v>
      </c>
      <c r="B40" s="64" t="s">
        <v>342</v>
      </c>
      <c r="C40" s="5" t="s">
        <v>336</v>
      </c>
    </row>
    <row r="41" spans="1:3" ht="15.75" customHeight="1">
      <c r="A41" s="5" t="s">
        <v>341</v>
      </c>
      <c r="B41" s="64" t="s">
        <v>343</v>
      </c>
      <c r="C41" s="5" t="s">
        <v>336</v>
      </c>
    </row>
    <row r="42" spans="1:3" ht="15.75" customHeight="1"/>
    <row r="43" spans="1:3" ht="15.75" customHeight="1"/>
    <row r="44" spans="1:3" ht="15.75" customHeight="1">
      <c r="A44" s="20" t="s">
        <v>344</v>
      </c>
    </row>
    <row r="45" spans="1:3" ht="15.75" customHeight="1"/>
    <row r="46" spans="1:3" ht="15.75" customHeight="1">
      <c r="A46" s="5" t="s">
        <v>345</v>
      </c>
    </row>
    <row r="47" spans="1:3" ht="15.75" customHeight="1">
      <c r="A47" s="5" t="s">
        <v>346</v>
      </c>
    </row>
    <row r="48" spans="1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pageSetup paperSize="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000"/>
  <sheetViews>
    <sheetView workbookViewId="0"/>
  </sheetViews>
  <sheetFormatPr baseColWidth="10" defaultColWidth="11.1640625" defaultRowHeight="15" customHeight="1"/>
  <cols>
    <col min="1" max="6" width="11.33203125" customWidth="1"/>
    <col min="7" max="26" width="14.5" customWidth="1"/>
  </cols>
  <sheetData>
    <row r="1" spans="1:2" ht="16">
      <c r="A1" s="13" t="s">
        <v>295</v>
      </c>
      <c r="B1" s="13" t="s">
        <v>296</v>
      </c>
    </row>
    <row r="2" spans="1:2" ht="16">
      <c r="A2" s="13"/>
      <c r="B2" s="63"/>
    </row>
    <row r="4" spans="1:2" ht="16">
      <c r="A4" s="5" t="s">
        <v>347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pageSetup paperSize="9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47"/>
  <sheetViews>
    <sheetView workbookViewId="0"/>
  </sheetViews>
  <sheetFormatPr baseColWidth="10" defaultColWidth="11.1640625" defaultRowHeight="15" customHeight="1"/>
  <cols>
    <col min="1" max="1" width="13.1640625" customWidth="1"/>
    <col min="3" max="3" width="39.1640625" customWidth="1"/>
    <col min="4" max="4" width="21.1640625" customWidth="1"/>
    <col min="5" max="5" width="52.83203125" customWidth="1"/>
    <col min="6" max="6" width="56.5" customWidth="1"/>
  </cols>
  <sheetData>
    <row r="1" spans="1:6">
      <c r="A1" s="65" t="s">
        <v>348</v>
      </c>
      <c r="B1" s="65" t="s">
        <v>349</v>
      </c>
      <c r="C1" s="65" t="s">
        <v>350</v>
      </c>
      <c r="D1" s="65" t="s">
        <v>351</v>
      </c>
      <c r="E1" s="65" t="s">
        <v>352</v>
      </c>
      <c r="F1" s="65" t="s">
        <v>353</v>
      </c>
    </row>
    <row r="2" spans="1:6">
      <c r="A2" s="65" t="s">
        <v>28</v>
      </c>
      <c r="B2" s="65" t="s">
        <v>354</v>
      </c>
      <c r="C2" s="65" t="s">
        <v>355</v>
      </c>
      <c r="D2" s="65" t="s">
        <v>356</v>
      </c>
      <c r="E2" s="65" t="s">
        <v>357</v>
      </c>
      <c r="F2" s="65" t="s">
        <v>358</v>
      </c>
    </row>
    <row r="3" spans="1:6">
      <c r="A3" s="66" t="s">
        <v>126</v>
      </c>
      <c r="B3" s="66" t="s">
        <v>359</v>
      </c>
      <c r="C3" s="66" t="s">
        <v>360</v>
      </c>
      <c r="D3" s="66" t="s">
        <v>361</v>
      </c>
      <c r="E3" s="67"/>
      <c r="F3" s="67"/>
    </row>
    <row r="4" spans="1:6">
      <c r="A4" s="65" t="s">
        <v>78</v>
      </c>
      <c r="B4" s="65" t="s">
        <v>362</v>
      </c>
      <c r="C4" s="65" t="s">
        <v>355</v>
      </c>
      <c r="D4" s="65" t="s">
        <v>356</v>
      </c>
      <c r="E4" s="65" t="s">
        <v>363</v>
      </c>
      <c r="F4" s="65" t="s">
        <v>364</v>
      </c>
    </row>
    <row r="5" spans="1:6">
      <c r="A5" s="65" t="s">
        <v>193</v>
      </c>
      <c r="B5" s="65" t="s">
        <v>365</v>
      </c>
      <c r="C5" s="65" t="s">
        <v>360</v>
      </c>
      <c r="D5" s="65" t="s">
        <v>356</v>
      </c>
      <c r="E5" s="65" t="s">
        <v>357</v>
      </c>
      <c r="F5" s="68"/>
    </row>
    <row r="6" spans="1:6">
      <c r="A6" s="65" t="s">
        <v>73</v>
      </c>
      <c r="B6" s="65" t="s">
        <v>366</v>
      </c>
      <c r="C6" s="65" t="s">
        <v>360</v>
      </c>
      <c r="D6" s="65" t="s">
        <v>366</v>
      </c>
      <c r="E6" s="65" t="s">
        <v>367</v>
      </c>
      <c r="F6" s="68"/>
    </row>
    <row r="7" spans="1:6">
      <c r="A7" s="65" t="s">
        <v>101</v>
      </c>
      <c r="B7" s="65" t="s">
        <v>232</v>
      </c>
      <c r="C7" s="65" t="s">
        <v>360</v>
      </c>
      <c r="D7" s="65" t="s">
        <v>232</v>
      </c>
      <c r="E7" s="65" t="s">
        <v>367</v>
      </c>
      <c r="F7" s="68"/>
    </row>
    <row r="8" spans="1:6">
      <c r="A8" s="65" t="s">
        <v>368</v>
      </c>
      <c r="B8" s="65" t="s">
        <v>369</v>
      </c>
      <c r="C8" s="65" t="s">
        <v>370</v>
      </c>
      <c r="D8" s="65" t="s">
        <v>371</v>
      </c>
      <c r="E8" s="65" t="s">
        <v>372</v>
      </c>
      <c r="F8" s="65" t="s">
        <v>373</v>
      </c>
    </row>
    <row r="9" spans="1:6">
      <c r="A9" s="65" t="s">
        <v>143</v>
      </c>
      <c r="B9" s="65" t="s">
        <v>374</v>
      </c>
      <c r="C9" s="65" t="s">
        <v>360</v>
      </c>
      <c r="D9" s="65" t="s">
        <v>356</v>
      </c>
      <c r="E9" s="65" t="s">
        <v>357</v>
      </c>
      <c r="F9" s="68"/>
    </row>
    <row r="10" spans="1:6">
      <c r="A10" s="65" t="s">
        <v>375</v>
      </c>
      <c r="B10" s="65" t="s">
        <v>234</v>
      </c>
      <c r="C10" s="65" t="s">
        <v>360</v>
      </c>
      <c r="D10" s="65" t="s">
        <v>371</v>
      </c>
      <c r="E10" s="65" t="s">
        <v>357</v>
      </c>
      <c r="F10" s="65" t="s">
        <v>376</v>
      </c>
    </row>
    <row r="11" spans="1:6">
      <c r="A11" s="65" t="s">
        <v>377</v>
      </c>
      <c r="B11" s="65" t="s">
        <v>369</v>
      </c>
      <c r="C11" s="65" t="s">
        <v>370</v>
      </c>
      <c r="D11" s="65" t="s">
        <v>356</v>
      </c>
      <c r="E11" s="65" t="s">
        <v>357</v>
      </c>
      <c r="F11" s="65" t="s">
        <v>378</v>
      </c>
    </row>
    <row r="12" spans="1:6">
      <c r="A12" s="65" t="s">
        <v>105</v>
      </c>
      <c r="B12" s="65" t="s">
        <v>379</v>
      </c>
      <c r="C12" s="65" t="s">
        <v>360</v>
      </c>
      <c r="D12" s="65" t="s">
        <v>356</v>
      </c>
      <c r="E12" s="65" t="s">
        <v>380</v>
      </c>
      <c r="F12" s="65" t="s">
        <v>381</v>
      </c>
    </row>
    <row r="13" spans="1:6">
      <c r="A13" s="66" t="s">
        <v>23</v>
      </c>
      <c r="B13" s="66" t="s">
        <v>382</v>
      </c>
      <c r="C13" s="66" t="s">
        <v>360</v>
      </c>
      <c r="D13" s="66" t="s">
        <v>361</v>
      </c>
      <c r="E13" s="66" t="s">
        <v>383</v>
      </c>
      <c r="F13" s="67"/>
    </row>
    <row r="14" spans="1:6">
      <c r="A14" s="65" t="s">
        <v>69</v>
      </c>
      <c r="B14" s="65" t="s">
        <v>220</v>
      </c>
      <c r="C14" s="65" t="s">
        <v>360</v>
      </c>
      <c r="D14" s="65" t="s">
        <v>220</v>
      </c>
      <c r="E14" s="65" t="s">
        <v>367</v>
      </c>
      <c r="F14" s="65" t="s">
        <v>384</v>
      </c>
    </row>
    <row r="15" spans="1:6">
      <c r="A15" s="65" t="s">
        <v>110</v>
      </c>
      <c r="B15" s="65" t="s">
        <v>385</v>
      </c>
      <c r="C15" s="65" t="s">
        <v>355</v>
      </c>
      <c r="D15" s="65" t="s">
        <v>356</v>
      </c>
      <c r="E15" s="65" t="s">
        <v>357</v>
      </c>
      <c r="F15" s="68"/>
    </row>
    <row r="16" spans="1:6">
      <c r="A16" s="65" t="s">
        <v>386</v>
      </c>
      <c r="B16" s="65" t="s">
        <v>369</v>
      </c>
      <c r="C16" s="65" t="s">
        <v>370</v>
      </c>
      <c r="D16" s="65" t="s">
        <v>356</v>
      </c>
      <c r="E16" s="65" t="s">
        <v>357</v>
      </c>
      <c r="F16" s="65" t="s">
        <v>387</v>
      </c>
    </row>
    <row r="17" spans="1:6">
      <c r="A17" s="65" t="s">
        <v>122</v>
      </c>
      <c r="B17" s="65" t="s">
        <v>388</v>
      </c>
      <c r="C17" s="65" t="s">
        <v>360</v>
      </c>
      <c r="D17" s="65" t="s">
        <v>389</v>
      </c>
      <c r="E17" s="65" t="s">
        <v>357</v>
      </c>
      <c r="F17" s="65" t="s">
        <v>390</v>
      </c>
    </row>
    <row r="18" spans="1:6">
      <c r="A18" s="65" t="s">
        <v>391</v>
      </c>
      <c r="B18" s="65" t="s">
        <v>221</v>
      </c>
      <c r="C18" s="65" t="s">
        <v>392</v>
      </c>
      <c r="D18" s="65" t="s">
        <v>371</v>
      </c>
      <c r="E18" s="65" t="s">
        <v>372</v>
      </c>
      <c r="F18" s="65" t="s">
        <v>373</v>
      </c>
    </row>
    <row r="19" spans="1:6">
      <c r="A19" s="69" t="s">
        <v>393</v>
      </c>
      <c r="B19" s="69" t="s">
        <v>369</v>
      </c>
      <c r="C19" s="69" t="s">
        <v>370</v>
      </c>
      <c r="D19" s="69" t="s">
        <v>394</v>
      </c>
      <c r="E19" s="70"/>
      <c r="F19" s="70"/>
    </row>
    <row r="20" spans="1:6">
      <c r="A20" s="65" t="s">
        <v>189</v>
      </c>
      <c r="B20" s="65" t="s">
        <v>395</v>
      </c>
      <c r="C20" s="65" t="s">
        <v>360</v>
      </c>
      <c r="D20" s="65" t="s">
        <v>356</v>
      </c>
      <c r="E20" s="65" t="s">
        <v>357</v>
      </c>
      <c r="F20" s="65" t="s">
        <v>390</v>
      </c>
    </row>
    <row r="21" spans="1:6">
      <c r="A21" s="65" t="s">
        <v>396</v>
      </c>
      <c r="B21" s="65" t="s">
        <v>369</v>
      </c>
      <c r="C21" s="65" t="s">
        <v>370</v>
      </c>
      <c r="D21" s="65" t="s">
        <v>224</v>
      </c>
      <c r="E21" s="68"/>
      <c r="F21" s="68"/>
    </row>
    <row r="22" spans="1:6">
      <c r="A22" s="65" t="s">
        <v>92</v>
      </c>
      <c r="B22" s="65" t="s">
        <v>397</v>
      </c>
      <c r="C22" s="65" t="s">
        <v>355</v>
      </c>
      <c r="D22" s="65" t="s">
        <v>371</v>
      </c>
      <c r="E22" s="65" t="s">
        <v>398</v>
      </c>
      <c r="F22" s="65" t="s">
        <v>373</v>
      </c>
    </row>
    <row r="23" spans="1:6">
      <c r="A23" s="65" t="s">
        <v>48</v>
      </c>
      <c r="B23" s="65" t="s">
        <v>399</v>
      </c>
      <c r="C23" s="65" t="s">
        <v>360</v>
      </c>
      <c r="D23" s="65" t="s">
        <v>399</v>
      </c>
      <c r="E23" s="65" t="s">
        <v>367</v>
      </c>
      <c r="F23" s="65" t="s">
        <v>400</v>
      </c>
    </row>
    <row r="24" spans="1:6">
      <c r="A24" s="69" t="s">
        <v>401</v>
      </c>
      <c r="B24" s="69" t="s">
        <v>369</v>
      </c>
      <c r="C24" s="69" t="s">
        <v>370</v>
      </c>
      <c r="D24" s="69" t="s">
        <v>394</v>
      </c>
      <c r="E24" s="70"/>
      <c r="F24" s="70"/>
    </row>
    <row r="25" spans="1:6">
      <c r="A25" s="65" t="s">
        <v>39</v>
      </c>
      <c r="B25" s="65" t="s">
        <v>402</v>
      </c>
      <c r="C25" s="65" t="s">
        <v>355</v>
      </c>
      <c r="D25" s="65" t="s">
        <v>356</v>
      </c>
      <c r="E25" s="65" t="s">
        <v>357</v>
      </c>
      <c r="F25" s="65" t="s">
        <v>403</v>
      </c>
    </row>
    <row r="26" spans="1:6">
      <c r="A26" s="65" t="s">
        <v>404</v>
      </c>
      <c r="B26" s="65" t="s">
        <v>369</v>
      </c>
      <c r="C26" s="65" t="s">
        <v>370</v>
      </c>
      <c r="D26" s="65" t="s">
        <v>356</v>
      </c>
      <c r="E26" s="65" t="s">
        <v>380</v>
      </c>
      <c r="F26" s="65" t="s">
        <v>405</v>
      </c>
    </row>
    <row r="27" spans="1:6">
      <c r="A27" s="65" t="s">
        <v>65</v>
      </c>
      <c r="B27" s="65" t="s">
        <v>227</v>
      </c>
      <c r="C27" s="65" t="s">
        <v>360</v>
      </c>
      <c r="D27" s="65" t="s">
        <v>227</v>
      </c>
      <c r="E27" s="65" t="s">
        <v>367</v>
      </c>
      <c r="F27" s="68"/>
    </row>
    <row r="28" spans="1:6">
      <c r="A28" s="65" t="s">
        <v>139</v>
      </c>
      <c r="B28" s="65" t="s">
        <v>406</v>
      </c>
      <c r="C28" s="65" t="s">
        <v>355</v>
      </c>
      <c r="D28" s="65" t="s">
        <v>371</v>
      </c>
      <c r="E28" s="65" t="s">
        <v>380</v>
      </c>
      <c r="F28" s="65" t="s">
        <v>407</v>
      </c>
    </row>
    <row r="29" spans="1:6">
      <c r="A29" s="65" t="s">
        <v>408</v>
      </c>
      <c r="B29" s="65" t="s">
        <v>369</v>
      </c>
      <c r="C29" s="65" t="s">
        <v>370</v>
      </c>
      <c r="D29" s="65" t="s">
        <v>356</v>
      </c>
      <c r="E29" s="65" t="s">
        <v>380</v>
      </c>
      <c r="F29" s="65" t="s">
        <v>409</v>
      </c>
    </row>
    <row r="30" spans="1:6">
      <c r="A30" s="65" t="s">
        <v>87</v>
      </c>
      <c r="B30" s="65" t="s">
        <v>410</v>
      </c>
      <c r="C30" s="65" t="s">
        <v>360</v>
      </c>
      <c r="D30" s="65" t="s">
        <v>356</v>
      </c>
      <c r="E30" s="65" t="s">
        <v>357</v>
      </c>
      <c r="F30" s="65" t="s">
        <v>411</v>
      </c>
    </row>
    <row r="31" spans="1:6">
      <c r="A31" s="65" t="s">
        <v>412</v>
      </c>
      <c r="B31" s="65" t="s">
        <v>369</v>
      </c>
      <c r="C31" s="65" t="s">
        <v>370</v>
      </c>
      <c r="D31" s="65" t="s">
        <v>356</v>
      </c>
      <c r="E31" s="65" t="s">
        <v>357</v>
      </c>
      <c r="F31" s="65" t="s">
        <v>413</v>
      </c>
    </row>
    <row r="32" spans="1:6">
      <c r="A32" s="65" t="s">
        <v>180</v>
      </c>
      <c r="B32" s="65" t="s">
        <v>414</v>
      </c>
      <c r="C32" s="65" t="s">
        <v>360</v>
      </c>
      <c r="D32" s="65" t="s">
        <v>414</v>
      </c>
      <c r="E32" s="65" t="s">
        <v>367</v>
      </c>
      <c r="F32" s="65" t="s">
        <v>415</v>
      </c>
    </row>
    <row r="33" spans="1:6">
      <c r="A33" s="65" t="s">
        <v>97</v>
      </c>
      <c r="B33" s="65" t="s">
        <v>416</v>
      </c>
      <c r="C33" s="65" t="s">
        <v>355</v>
      </c>
      <c r="D33" s="65" t="s">
        <v>371</v>
      </c>
      <c r="E33" s="71"/>
      <c r="F33" s="65" t="s">
        <v>417</v>
      </c>
    </row>
    <row r="34" spans="1:6">
      <c r="A34" s="65" t="s">
        <v>171</v>
      </c>
      <c r="B34" s="65" t="s">
        <v>418</v>
      </c>
      <c r="C34" s="65" t="s">
        <v>355</v>
      </c>
      <c r="D34" s="65" t="s">
        <v>356</v>
      </c>
      <c r="E34" s="65" t="s">
        <v>357</v>
      </c>
      <c r="F34" s="68"/>
    </row>
    <row r="35" spans="1:6">
      <c r="A35" s="65" t="s">
        <v>52</v>
      </c>
      <c r="B35" s="65" t="s">
        <v>419</v>
      </c>
      <c r="C35" s="65" t="s">
        <v>360</v>
      </c>
      <c r="D35" s="65" t="s">
        <v>356</v>
      </c>
      <c r="E35" s="65" t="s">
        <v>357</v>
      </c>
      <c r="F35" s="65" t="s">
        <v>387</v>
      </c>
    </row>
    <row r="36" spans="1:6">
      <c r="A36" s="65" t="s">
        <v>131</v>
      </c>
      <c r="B36" s="65" t="s">
        <v>420</v>
      </c>
      <c r="C36" s="65" t="s">
        <v>355</v>
      </c>
      <c r="D36" s="65" t="s">
        <v>356</v>
      </c>
      <c r="E36" s="65" t="s">
        <v>357</v>
      </c>
      <c r="F36" s="65" t="s">
        <v>421</v>
      </c>
    </row>
    <row r="37" spans="1:6">
      <c r="A37" s="69" t="s">
        <v>422</v>
      </c>
      <c r="B37" s="69" t="s">
        <v>369</v>
      </c>
      <c r="C37" s="69" t="s">
        <v>370</v>
      </c>
      <c r="D37" s="69" t="s">
        <v>394</v>
      </c>
      <c r="E37" s="70"/>
      <c r="F37" s="70"/>
    </row>
    <row r="38" spans="1:6">
      <c r="A38" s="65" t="s">
        <v>154</v>
      </c>
      <c r="B38" s="65" t="s">
        <v>423</v>
      </c>
      <c r="C38" s="65" t="s">
        <v>360</v>
      </c>
      <c r="D38" s="65" t="s">
        <v>423</v>
      </c>
      <c r="E38" s="65" t="s">
        <v>367</v>
      </c>
      <c r="F38" s="65" t="s">
        <v>424</v>
      </c>
    </row>
    <row r="39" spans="1:6">
      <c r="A39" s="65" t="s">
        <v>425</v>
      </c>
      <c r="B39" s="65" t="s">
        <v>369</v>
      </c>
      <c r="C39" s="65" t="s">
        <v>370</v>
      </c>
      <c r="D39" s="65" t="s">
        <v>356</v>
      </c>
      <c r="E39" s="65" t="s">
        <v>357</v>
      </c>
      <c r="F39" s="65" t="s">
        <v>426</v>
      </c>
    </row>
    <row r="40" spans="1:6">
      <c r="A40" s="65" t="s">
        <v>57</v>
      </c>
      <c r="B40" s="65" t="s">
        <v>427</v>
      </c>
      <c r="C40" s="65" t="s">
        <v>360</v>
      </c>
      <c r="D40" s="65" t="s">
        <v>356</v>
      </c>
      <c r="E40" s="65" t="s">
        <v>357</v>
      </c>
      <c r="F40" s="68"/>
    </row>
    <row r="41" spans="1:6">
      <c r="A41" s="65" t="s">
        <v>32</v>
      </c>
      <c r="B41" s="65" t="s">
        <v>233</v>
      </c>
      <c r="C41" s="65" t="s">
        <v>360</v>
      </c>
      <c r="D41" s="65" t="s">
        <v>233</v>
      </c>
      <c r="E41" s="65" t="s">
        <v>367</v>
      </c>
      <c r="F41" s="65" t="s">
        <v>428</v>
      </c>
    </row>
    <row r="42" spans="1:6">
      <c r="A42" s="65" t="s">
        <v>83</v>
      </c>
      <c r="B42" s="65" t="s">
        <v>429</v>
      </c>
      <c r="C42" s="65" t="s">
        <v>355</v>
      </c>
      <c r="D42" s="65" t="s">
        <v>371</v>
      </c>
      <c r="E42" s="65" t="s">
        <v>398</v>
      </c>
      <c r="F42" s="65" t="s">
        <v>373</v>
      </c>
    </row>
    <row r="43" spans="1:6">
      <c r="A43" s="65" t="s">
        <v>166</v>
      </c>
      <c r="B43" s="65" t="s">
        <v>430</v>
      </c>
      <c r="C43" s="65" t="s">
        <v>355</v>
      </c>
      <c r="D43" s="65" t="s">
        <v>356</v>
      </c>
      <c r="E43" s="65" t="s">
        <v>357</v>
      </c>
      <c r="F43" s="68"/>
    </row>
    <row r="44" spans="1:6">
      <c r="A44" s="65" t="s">
        <v>431</v>
      </c>
      <c r="B44" s="65" t="s">
        <v>369</v>
      </c>
      <c r="C44" s="65" t="s">
        <v>370</v>
      </c>
      <c r="D44" s="65" t="s">
        <v>356</v>
      </c>
      <c r="E44" s="65" t="s">
        <v>357</v>
      </c>
      <c r="F44" s="68"/>
    </row>
    <row r="45" spans="1:6">
      <c r="A45" s="65" t="s">
        <v>115</v>
      </c>
      <c r="B45" s="65" t="s">
        <v>432</v>
      </c>
      <c r="C45" s="65" t="s">
        <v>355</v>
      </c>
      <c r="D45" s="65" t="s">
        <v>356</v>
      </c>
      <c r="E45" s="65" t="s">
        <v>357</v>
      </c>
      <c r="F45" s="65" t="s">
        <v>433</v>
      </c>
    </row>
    <row r="46" spans="1:6">
      <c r="A46" s="65" t="s">
        <v>175</v>
      </c>
      <c r="B46" s="65" t="s">
        <v>434</v>
      </c>
      <c r="C46" s="65" t="s">
        <v>360</v>
      </c>
      <c r="D46" s="65" t="s">
        <v>356</v>
      </c>
      <c r="E46" s="65" t="s">
        <v>357</v>
      </c>
      <c r="F46" s="65" t="s">
        <v>387</v>
      </c>
    </row>
    <row r="47" spans="1:6">
      <c r="A47" s="72"/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Parts At ATA</vt:lpstr>
      <vt:lpstr>Feed Retrofit Overview Dates</vt:lpstr>
      <vt:lpstr>Feed Retrofit Overview</vt:lpstr>
      <vt:lpstr>Vibration Measurements</vt:lpstr>
      <vt:lpstr>Parts at SRI</vt:lpstr>
      <vt:lpstr>Parts at Minex</vt:lpstr>
      <vt:lpstr>Parts at SSL</vt:lpstr>
      <vt:lpstr>PAX Boxes</vt:lpstr>
      <vt:lpstr>'Parts At ATA'!xx_1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Richards</dc:creator>
  <cp:lastModifiedBy>Alexander Pollak</cp:lastModifiedBy>
  <cp:lastPrinted>2020-12-01T01:11:44Z</cp:lastPrinted>
  <dcterms:created xsi:type="dcterms:W3CDTF">2019-07-18T17:06:20Z</dcterms:created>
  <dcterms:modified xsi:type="dcterms:W3CDTF">2021-01-15T17:35:04Z</dcterms:modified>
</cp:coreProperties>
</file>