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ti/Documents/Trading/Deribit/charm/"/>
    </mc:Choice>
  </mc:AlternateContent>
  <xr:revisionPtr revIDLastSave="0" documentId="13_ncr:1_{A8A5ABF5-A74C-EE4E-8B6D-E21A46C86111}" xr6:coauthVersionLast="46" xr6:coauthVersionMax="46" xr10:uidLastSave="{00000000-0000-0000-0000-000000000000}"/>
  <bookViews>
    <workbookView xWindow="0" yWindow="0" windowWidth="28800" windowHeight="18000" activeTab="1" xr2:uid="{A851FDD1-6716-5E46-BEF6-25037CFBB809}"/>
  </bookViews>
  <sheets>
    <sheet name="Brouillon" sheetId="1" r:id="rId1"/>
    <sheet name="Inp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N33" i="1"/>
  <c r="N34" i="1"/>
  <c r="N35" i="1"/>
  <c r="N36" i="1"/>
  <c r="A17" i="2"/>
  <c r="A16" i="2"/>
  <c r="A15" i="2"/>
  <c r="A14" i="2"/>
  <c r="A13" i="2"/>
  <c r="A12" i="2"/>
  <c r="A11" i="2"/>
  <c r="A10" i="2"/>
  <c r="A9" i="2"/>
  <c r="P30" i="1"/>
  <c r="O31" i="1"/>
  <c r="P31" i="1" s="1"/>
  <c r="N30" i="1"/>
  <c r="Q30" i="1" s="1"/>
  <c r="R30" i="1" s="1"/>
  <c r="N32" i="1"/>
  <c r="N31" i="1"/>
  <c r="J23" i="1"/>
  <c r="J22" i="1"/>
  <c r="J21" i="1"/>
  <c r="J20" i="1"/>
  <c r="J19" i="1"/>
  <c r="J18" i="1"/>
  <c r="J14" i="1"/>
  <c r="J13" i="1"/>
  <c r="J12" i="1"/>
  <c r="J11" i="1"/>
  <c r="J10" i="1"/>
  <c r="Q31" i="1" l="1"/>
  <c r="R31" i="1" s="1"/>
  <c r="O32" i="1"/>
  <c r="O33" i="1" l="1"/>
  <c r="P32" i="1"/>
  <c r="Q32" i="1"/>
  <c r="R32" i="1" s="1"/>
  <c r="O34" i="1" l="1"/>
  <c r="P33" i="1"/>
  <c r="Q33" i="1"/>
  <c r="R33" i="1" s="1"/>
  <c r="O35" i="1" l="1"/>
  <c r="P34" i="1"/>
  <c r="Q34" i="1" s="1"/>
  <c r="R34" i="1" s="1"/>
  <c r="O36" i="1" l="1"/>
  <c r="P35" i="1"/>
  <c r="Q35" i="1"/>
  <c r="R35" i="1" s="1"/>
  <c r="P36" i="1" l="1"/>
  <c r="Q36" i="1"/>
  <c r="R36" i="1" s="1"/>
</calcChain>
</file>

<file path=xl/sharedStrings.xml><?xml version="1.0" encoding="utf-8"?>
<sst xmlns="http://schemas.openxmlformats.org/spreadsheetml/2006/main" count="108" uniqueCount="56">
  <si>
    <t>Charm</t>
  </si>
  <si>
    <t>cost</t>
  </si>
  <si>
    <t>Trading Fees</t>
  </si>
  <si>
    <t>1% of notional</t>
  </si>
  <si>
    <t>1% of the notional. For example, if you buy 0.5 ETH puts with a strike price of 1000 USDC your fees will be 5 USDC (0.5 * 1000 * 1%)</t>
  </si>
  <si>
    <t>Underlying</t>
  </si>
  <si>
    <t>ETH</t>
  </si>
  <si>
    <t>Contract</t>
  </si>
  <si>
    <t>Mat</t>
  </si>
  <si>
    <t>Exchange</t>
  </si>
  <si>
    <t>Deribit</t>
  </si>
  <si>
    <t>Strike</t>
  </si>
  <si>
    <t>Quantities</t>
  </si>
  <si>
    <t>OptionType</t>
  </si>
  <si>
    <t>Call</t>
  </si>
  <si>
    <t>wbtc</t>
  </si>
  <si>
    <t>Call supply</t>
  </si>
  <si>
    <t>Call price</t>
  </si>
  <si>
    <t>Short supply</t>
  </si>
  <si>
    <t>Short price</t>
  </si>
  <si>
    <t>Call Bid</t>
  </si>
  <si>
    <t>Call Ask</t>
  </si>
  <si>
    <t>Buy Deribit Sell Charm</t>
  </si>
  <si>
    <t>Quantity</t>
  </si>
  <si>
    <t>Trading Cost</t>
  </si>
  <si>
    <t>Total Pnl</t>
  </si>
  <si>
    <t>Vs Invested Amount</t>
  </si>
  <si>
    <t>Instrument</t>
  </si>
  <si>
    <t>strike</t>
  </si>
  <si>
    <t>callSupply</t>
  </si>
  <si>
    <t>callPrice</t>
  </si>
  <si>
    <t>shortSupply</t>
  </si>
  <si>
    <t>shortPrice</t>
  </si>
  <si>
    <t>best_bid_price</t>
  </si>
  <si>
    <t>best_ask_price</t>
  </si>
  <si>
    <t>Arb</t>
  </si>
  <si>
    <t>direction</t>
  </si>
  <si>
    <t>BTC-26FEB21-36000-C</t>
  </si>
  <si>
    <t>SellDeribit</t>
  </si>
  <si>
    <t>BTC-26FEB21-40000-C</t>
  </si>
  <si>
    <t>BTC-26FEB21-44000-C</t>
  </si>
  <si>
    <t>BTC-26FEB21-48000-C</t>
  </si>
  <si>
    <t>buyDeribit</t>
  </si>
  <si>
    <t>BTC-26FEB21-52000-C</t>
  </si>
  <si>
    <t>BTC-26FEB21-56000-C</t>
  </si>
  <si>
    <t>BTC-26FEB21-64000-C</t>
  </si>
  <si>
    <t>ETH-26FEB21-960-C</t>
  </si>
  <si>
    <t>ETH-26FEB21-1120-C</t>
  </si>
  <si>
    <t>ETH-26FEB21-1280-C</t>
  </si>
  <si>
    <t>ETH-26FEB21-1440-C</t>
  </si>
  <si>
    <t>ETH-26FEB21-1600-C</t>
  </si>
  <si>
    <t>ETH-26FEB21-1920-C</t>
  </si>
  <si>
    <t>ETH-26FEB21-2240-C</t>
  </si>
  <si>
    <t>ETH-26FEB21-2560-C</t>
  </si>
  <si>
    <t>ETH-26FEB21-2880-C</t>
  </si>
  <si>
    <t>percentReturns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</si>
</sst>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rgb="FF000000"/>
      <name val="Menlo"/>
      <family val="2"/>
    </font>
    <font>
      <sz val="14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" fontId="0" fillId="0" borderId="0" xfId="0" applyNumberFormat="1"/>
    <xf numFmtId="0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Border="1"/>
    <xf numFmtId="0" fontId="0" fillId="0" borderId="0" xfId="0" applyFill="1" applyBorder="1"/>
    <xf numFmtId="49" fontId="1" fillId="0" borderId="0" xfId="0" applyNumberFormat="1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0AD3C-16B0-374D-86DA-BDA022433E1E}">
  <dimension ref="A1:R60"/>
  <sheetViews>
    <sheetView topLeftCell="A24" workbookViewId="0">
      <selection activeCell="N52" sqref="N52"/>
    </sheetView>
  </sheetViews>
  <sheetFormatPr baseColWidth="10" defaultRowHeight="16" x14ac:dyDescent="0.2"/>
  <cols>
    <col min="4" max="4" width="10" bestFit="1" customWidth="1"/>
    <col min="5" max="5" width="19.6640625" bestFit="1" customWidth="1"/>
    <col min="6" max="6" width="15.1640625" bestFit="1" customWidth="1"/>
    <col min="7" max="7" width="17.33203125" bestFit="1" customWidth="1"/>
    <col min="8" max="8" width="15.83203125" bestFit="1" customWidth="1"/>
    <col min="9" max="9" width="9.1640625" bestFit="1" customWidth="1"/>
    <col min="11" max="12" width="11.83203125" bestFit="1" customWidth="1"/>
    <col min="14" max="14" width="19.6640625" bestFit="1" customWidth="1"/>
    <col min="15" max="16" width="19.6640625" customWidth="1"/>
    <col min="17" max="17" width="10.83203125" style="5"/>
  </cols>
  <sheetData>
    <row r="1" spans="1:10" x14ac:dyDescent="0.2">
      <c r="A1" t="s">
        <v>0</v>
      </c>
    </row>
    <row r="3" spans="1:10" x14ac:dyDescent="0.2">
      <c r="A3" t="s">
        <v>1</v>
      </c>
    </row>
    <row r="4" spans="1:10" x14ac:dyDescent="0.2">
      <c r="A4" t="s">
        <v>2</v>
      </c>
      <c r="B4" t="s">
        <v>3</v>
      </c>
      <c r="C4" t="s">
        <v>4</v>
      </c>
    </row>
    <row r="7" spans="1:10" x14ac:dyDescent="0.2">
      <c r="E7" t="s">
        <v>7</v>
      </c>
      <c r="I7" t="s">
        <v>9</v>
      </c>
    </row>
    <row r="8" spans="1:10" x14ac:dyDescent="0.2">
      <c r="D8" t="s">
        <v>5</v>
      </c>
      <c r="E8" t="s">
        <v>11</v>
      </c>
      <c r="F8" t="s">
        <v>8</v>
      </c>
      <c r="G8" t="s">
        <v>13</v>
      </c>
      <c r="H8" t="s">
        <v>12</v>
      </c>
      <c r="I8" t="s">
        <v>0</v>
      </c>
      <c r="J8" t="s">
        <v>10</v>
      </c>
    </row>
    <row r="9" spans="1:10" x14ac:dyDescent="0.2">
      <c r="D9" t="s">
        <v>6</v>
      </c>
      <c r="E9">
        <v>960</v>
      </c>
      <c r="F9" s="1">
        <v>44253</v>
      </c>
      <c r="G9" s="1" t="s">
        <v>14</v>
      </c>
      <c r="H9" s="2">
        <v>10</v>
      </c>
      <c r="I9" s="2">
        <v>7.2069999999999999</v>
      </c>
      <c r="J9" s="2">
        <v>0</v>
      </c>
    </row>
    <row r="10" spans="1:10" x14ac:dyDescent="0.2">
      <c r="D10" t="s">
        <v>6</v>
      </c>
      <c r="E10">
        <v>1120</v>
      </c>
      <c r="F10" s="1">
        <v>44253</v>
      </c>
      <c r="G10" s="1" t="s">
        <v>14</v>
      </c>
      <c r="H10" s="2">
        <v>10</v>
      </c>
      <c r="I10" s="2">
        <v>5.4269999999999996</v>
      </c>
      <c r="J10">
        <f>0.4222*H10</f>
        <v>4.2220000000000004</v>
      </c>
    </row>
    <row r="11" spans="1:10" x14ac:dyDescent="0.2">
      <c r="D11" t="s">
        <v>6</v>
      </c>
      <c r="E11">
        <v>1280</v>
      </c>
      <c r="F11" s="1">
        <v>44253</v>
      </c>
      <c r="G11" s="1" t="s">
        <v>14</v>
      </c>
      <c r="H11" s="2">
        <v>5</v>
      </c>
      <c r="I11" s="2">
        <v>1.9790000000000001</v>
      </c>
      <c r="J11">
        <f>0.339*H11</f>
        <v>1.6950000000000001</v>
      </c>
    </row>
    <row r="12" spans="1:10" x14ac:dyDescent="0.2">
      <c r="D12" t="s">
        <v>6</v>
      </c>
      <c r="E12">
        <v>1440</v>
      </c>
      <c r="F12" s="1">
        <v>44253</v>
      </c>
      <c r="G12" s="1" t="s">
        <v>14</v>
      </c>
      <c r="H12" s="2">
        <v>5</v>
      </c>
      <c r="I12" s="2">
        <v>1.5629999999999999</v>
      </c>
      <c r="J12">
        <f>0.26*H12</f>
        <v>1.3</v>
      </c>
    </row>
    <row r="13" spans="1:10" x14ac:dyDescent="0.2">
      <c r="D13" t="s">
        <v>6</v>
      </c>
      <c r="E13">
        <v>1600</v>
      </c>
      <c r="F13" s="1">
        <v>44253</v>
      </c>
      <c r="G13" s="1" t="s">
        <v>14</v>
      </c>
      <c r="H13" s="2">
        <v>5</v>
      </c>
      <c r="I13" s="2">
        <v>1.135</v>
      </c>
      <c r="J13">
        <f>0.182*H13</f>
        <v>0.90999999999999992</v>
      </c>
    </row>
    <row r="14" spans="1:10" x14ac:dyDescent="0.2">
      <c r="D14" t="s">
        <v>6</v>
      </c>
      <c r="E14">
        <v>1920</v>
      </c>
      <c r="F14" s="1">
        <v>44253</v>
      </c>
      <c r="G14" s="1" t="s">
        <v>14</v>
      </c>
      <c r="H14" s="2">
        <v>5</v>
      </c>
      <c r="I14" s="2">
        <v>0.70599999999999996</v>
      </c>
      <c r="J14">
        <f>0.063*H14</f>
        <v>0.315</v>
      </c>
    </row>
    <row r="15" spans="1:10" x14ac:dyDescent="0.2">
      <c r="D15" t="s">
        <v>6</v>
      </c>
      <c r="E15">
        <v>2240</v>
      </c>
      <c r="F15" s="1">
        <v>44253</v>
      </c>
      <c r="G15" s="1" t="s">
        <v>14</v>
      </c>
      <c r="H15" s="2">
        <v>5</v>
      </c>
      <c r="I15" s="2">
        <v>0.4254</v>
      </c>
    </row>
    <row r="16" spans="1:10" x14ac:dyDescent="0.2">
      <c r="D16" t="s">
        <v>6</v>
      </c>
      <c r="E16">
        <v>2560</v>
      </c>
      <c r="F16" s="1">
        <v>44253</v>
      </c>
      <c r="G16" s="1" t="s">
        <v>14</v>
      </c>
      <c r="H16" s="2">
        <v>5</v>
      </c>
      <c r="I16" s="2">
        <v>0.27779999999999999</v>
      </c>
    </row>
    <row r="17" spans="4:18" x14ac:dyDescent="0.2">
      <c r="D17" t="s">
        <v>6</v>
      </c>
      <c r="E17">
        <v>2880</v>
      </c>
      <c r="F17" s="1">
        <v>44253</v>
      </c>
      <c r="G17" s="1" t="s">
        <v>14</v>
      </c>
      <c r="H17" s="2">
        <v>5</v>
      </c>
      <c r="I17" s="2">
        <v>0.1731</v>
      </c>
    </row>
    <row r="18" spans="4:18" x14ac:dyDescent="0.2">
      <c r="D18" t="s">
        <v>15</v>
      </c>
      <c r="E18">
        <v>36000</v>
      </c>
      <c r="F18" s="1">
        <v>44253</v>
      </c>
      <c r="G18" s="1" t="s">
        <v>14</v>
      </c>
      <c r="H18" s="2">
        <v>0.5</v>
      </c>
      <c r="I18" s="2">
        <v>0.3402</v>
      </c>
      <c r="J18">
        <f>0.3315*H18</f>
        <v>0.16575000000000001</v>
      </c>
    </row>
    <row r="19" spans="4:18" x14ac:dyDescent="0.2">
      <c r="D19" t="s">
        <v>15</v>
      </c>
      <c r="E19">
        <v>40000</v>
      </c>
      <c r="F19" s="1">
        <v>44253</v>
      </c>
      <c r="G19" s="1" t="s">
        <v>14</v>
      </c>
      <c r="H19" s="2">
        <v>0.3</v>
      </c>
      <c r="I19" s="2">
        <v>0.13639999999999999</v>
      </c>
      <c r="J19">
        <f>0.2535*H19</f>
        <v>7.6049999999999993E-2</v>
      </c>
    </row>
    <row r="20" spans="4:18" x14ac:dyDescent="0.2">
      <c r="D20" t="s">
        <v>15</v>
      </c>
      <c r="E20">
        <v>44000</v>
      </c>
      <c r="F20" s="1">
        <v>44253</v>
      </c>
      <c r="G20" s="1" t="s">
        <v>14</v>
      </c>
      <c r="H20" s="2">
        <v>0.2</v>
      </c>
      <c r="I20" s="2">
        <v>6.0569999999999999E-2</v>
      </c>
      <c r="J20">
        <f>0.172*H20</f>
        <v>3.44E-2</v>
      </c>
    </row>
    <row r="21" spans="4:18" x14ac:dyDescent="0.2">
      <c r="D21" t="s">
        <v>15</v>
      </c>
      <c r="E21">
        <v>48000</v>
      </c>
      <c r="F21" s="1">
        <v>44253</v>
      </c>
      <c r="G21" s="1" t="s">
        <v>14</v>
      </c>
      <c r="H21" s="2">
        <v>0.2</v>
      </c>
      <c r="I21" s="2">
        <v>3.0620000000000001E-2</v>
      </c>
      <c r="J21">
        <f>0.119*H21</f>
        <v>2.3800000000000002E-2</v>
      </c>
    </row>
    <row r="22" spans="4:18" x14ac:dyDescent="0.2">
      <c r="D22" t="s">
        <v>15</v>
      </c>
      <c r="E22">
        <v>52000</v>
      </c>
      <c r="F22" s="1">
        <v>44253</v>
      </c>
      <c r="G22" s="1" t="s">
        <v>14</v>
      </c>
      <c r="H22" s="2">
        <v>0.2</v>
      </c>
      <c r="I22" s="2">
        <v>1.8790000000000001E-2</v>
      </c>
      <c r="J22">
        <f>0.069*H22</f>
        <v>1.3800000000000002E-2</v>
      </c>
    </row>
    <row r="23" spans="4:18" x14ac:dyDescent="0.2">
      <c r="D23" t="s">
        <v>15</v>
      </c>
      <c r="E23">
        <v>56000</v>
      </c>
      <c r="F23" s="1">
        <v>44253</v>
      </c>
      <c r="G23" s="1" t="s">
        <v>14</v>
      </c>
      <c r="H23" s="2">
        <v>0.1</v>
      </c>
      <c r="I23" s="2">
        <v>4.862E-3</v>
      </c>
      <c r="J23">
        <f>0.0315*H23</f>
        <v>3.15E-3</v>
      </c>
    </row>
    <row r="24" spans="4:18" x14ac:dyDescent="0.2">
      <c r="D24" t="s">
        <v>15</v>
      </c>
      <c r="E24">
        <v>64000</v>
      </c>
      <c r="F24" s="1">
        <v>44253</v>
      </c>
      <c r="G24" s="1" t="s">
        <v>14</v>
      </c>
      <c r="H24" s="2">
        <v>0.1</v>
      </c>
      <c r="I24" s="2">
        <v>2.9120000000000001E-3</v>
      </c>
    </row>
    <row r="25" spans="4:18" x14ac:dyDescent="0.2">
      <c r="F25" s="1"/>
      <c r="G25" s="1"/>
      <c r="H25" s="2"/>
    </row>
    <row r="26" spans="4:18" x14ac:dyDescent="0.2">
      <c r="F26" s="1"/>
      <c r="G26" s="1"/>
      <c r="H26" s="2"/>
    </row>
    <row r="28" spans="4:18" x14ac:dyDescent="0.2">
      <c r="K28" t="s">
        <v>10</v>
      </c>
    </row>
    <row r="29" spans="4:18" ht="18" x14ac:dyDescent="0.2">
      <c r="D29" s="3" t="s">
        <v>11</v>
      </c>
      <c r="E29" s="3" t="s">
        <v>16</v>
      </c>
      <c r="F29" s="3" t="s">
        <v>17</v>
      </c>
      <c r="G29" s="3" t="s">
        <v>18</v>
      </c>
      <c r="H29" s="3" t="s">
        <v>19</v>
      </c>
      <c r="K29" s="3" t="s">
        <v>20</v>
      </c>
      <c r="L29" s="3" t="s">
        <v>21</v>
      </c>
      <c r="N29" t="s">
        <v>22</v>
      </c>
      <c r="O29" t="s">
        <v>23</v>
      </c>
      <c r="P29" t="s">
        <v>24</v>
      </c>
      <c r="Q29" s="5" t="s">
        <v>25</v>
      </c>
      <c r="R29" s="6" t="s">
        <v>26</v>
      </c>
    </row>
    <row r="30" spans="4:18" ht="18" x14ac:dyDescent="0.2">
      <c r="D30" s="4">
        <v>36000</v>
      </c>
      <c r="E30" s="4">
        <v>0</v>
      </c>
      <c r="F30" s="4">
        <v>0.6139</v>
      </c>
      <c r="G30" s="4">
        <v>0.629077</v>
      </c>
      <c r="H30" s="4">
        <v>0.38600000000000001</v>
      </c>
      <c r="K30" s="4">
        <v>0.32800000000000001</v>
      </c>
      <c r="L30" s="4">
        <v>0.34949999999999998</v>
      </c>
      <c r="N30">
        <f>(1-H30)-K30</f>
        <v>0.28599999999999998</v>
      </c>
      <c r="O30">
        <v>0.1</v>
      </c>
      <c r="P30">
        <f>-O30*D30*0.01</f>
        <v>-36</v>
      </c>
      <c r="Q30" s="5">
        <f>N30*O30*D30-P30</f>
        <v>1065.5999999999999</v>
      </c>
      <c r="R30">
        <f>Q30/((O30*H30+K30*O30)*D30)</f>
        <v>0.41456582633053218</v>
      </c>
    </row>
    <row r="31" spans="4:18" ht="18" x14ac:dyDescent="0.2">
      <c r="D31" s="4">
        <v>40000</v>
      </c>
      <c r="E31" s="4">
        <v>0</v>
      </c>
      <c r="F31" s="4">
        <v>0.40820000000000001</v>
      </c>
      <c r="G31" s="4">
        <v>0.41588700000000001</v>
      </c>
      <c r="H31" s="4">
        <v>0.5917</v>
      </c>
      <c r="K31" s="4">
        <v>0.255</v>
      </c>
      <c r="L31" s="4">
        <v>0.27150000000000002</v>
      </c>
      <c r="N31">
        <f t="shared" ref="N31:N36" si="0">(1-H31)-K31</f>
        <v>0.15329999999999999</v>
      </c>
      <c r="O31">
        <f>O30</f>
        <v>0.1</v>
      </c>
      <c r="P31">
        <f t="shared" ref="P31:P36" si="1">-O31*D31*0.01</f>
        <v>-40</v>
      </c>
      <c r="Q31" s="5">
        <f t="shared" ref="Q31:Q36" si="2">N31*O31*D31-P31</f>
        <v>653.20000000000005</v>
      </c>
      <c r="R31">
        <f t="shared" ref="R31:R36" si="3">Q31/((O31*H31+K31*O31)*D31)</f>
        <v>0.19286642258178816</v>
      </c>
    </row>
    <row r="32" spans="4:18" ht="18" x14ac:dyDescent="0.2">
      <c r="D32" s="4">
        <v>44000</v>
      </c>
      <c r="E32" s="4">
        <v>0.04</v>
      </c>
      <c r="F32" s="4">
        <v>0.27239999999999998</v>
      </c>
      <c r="G32" s="4">
        <v>0</v>
      </c>
      <c r="H32" s="4">
        <v>0.72750000000000004</v>
      </c>
      <c r="K32" s="4">
        <v>0.17399999999999999</v>
      </c>
      <c r="L32" s="4">
        <v>0.2</v>
      </c>
      <c r="N32">
        <f t="shared" si="0"/>
        <v>9.8499999999999976E-2</v>
      </c>
      <c r="O32">
        <f t="shared" ref="O32:O36" si="4">O31</f>
        <v>0.1</v>
      </c>
      <c r="P32">
        <f t="shared" si="1"/>
        <v>-44</v>
      </c>
      <c r="Q32" s="5">
        <f t="shared" si="2"/>
        <v>477.39999999999992</v>
      </c>
      <c r="R32">
        <f t="shared" si="3"/>
        <v>0.12035496394897389</v>
      </c>
    </row>
    <row r="33" spans="4:18" ht="18" x14ac:dyDescent="0.2">
      <c r="D33" s="4">
        <v>48000</v>
      </c>
      <c r="E33" s="4">
        <v>5.0000999999999997E-2</v>
      </c>
      <c r="F33" s="4">
        <v>0.13109999999999999</v>
      </c>
      <c r="G33" s="4">
        <v>1</v>
      </c>
      <c r="H33" s="4">
        <v>0.86880000000000002</v>
      </c>
      <c r="K33" s="4">
        <v>0.121</v>
      </c>
      <c r="L33" s="4">
        <v>0.127</v>
      </c>
      <c r="N33">
        <f t="shared" si="0"/>
        <v>1.0199999999999987E-2</v>
      </c>
      <c r="O33">
        <f t="shared" si="4"/>
        <v>0.1</v>
      </c>
      <c r="P33">
        <f t="shared" si="1"/>
        <v>-48</v>
      </c>
      <c r="Q33" s="5">
        <f t="shared" si="2"/>
        <v>96.959999999999951</v>
      </c>
      <c r="R33">
        <f t="shared" si="3"/>
        <v>2.0408163265306107E-2</v>
      </c>
    </row>
    <row r="34" spans="4:18" ht="18" x14ac:dyDescent="0.2">
      <c r="D34" s="4">
        <v>52000</v>
      </c>
      <c r="E34" s="4">
        <v>0.68100000000000005</v>
      </c>
      <c r="F34" s="4">
        <v>7.6520000000000005E-2</v>
      </c>
      <c r="G34" s="4">
        <v>1</v>
      </c>
      <c r="H34" s="4">
        <v>0.9234</v>
      </c>
      <c r="K34" s="4">
        <v>6.9000000000000006E-2</v>
      </c>
      <c r="L34" s="4">
        <v>7.1499999999999994E-2</v>
      </c>
      <c r="N34">
        <f t="shared" si="0"/>
        <v>7.5999999999999956E-3</v>
      </c>
      <c r="O34">
        <f t="shared" si="4"/>
        <v>0.1</v>
      </c>
      <c r="P34">
        <f t="shared" si="1"/>
        <v>-52</v>
      </c>
      <c r="Q34" s="5">
        <f t="shared" si="2"/>
        <v>91.519999999999982</v>
      </c>
      <c r="R34">
        <f t="shared" si="3"/>
        <v>1.7734784361144694E-2</v>
      </c>
    </row>
    <row r="35" spans="4:18" ht="18" x14ac:dyDescent="0.2">
      <c r="D35" s="4">
        <v>56000</v>
      </c>
      <c r="E35" s="4">
        <v>0.29099999999999998</v>
      </c>
      <c r="F35" s="4">
        <v>3.6790000000000003E-2</v>
      </c>
      <c r="G35" s="4">
        <v>1.05</v>
      </c>
      <c r="H35" s="4">
        <v>0.96319999999999995</v>
      </c>
      <c r="K35" s="4">
        <v>3.3500000000000002E-2</v>
      </c>
      <c r="L35" s="4">
        <v>3.5000000000000003E-2</v>
      </c>
      <c r="N35">
        <f t="shared" si="0"/>
        <v>3.3000000000000529E-3</v>
      </c>
      <c r="O35">
        <f t="shared" si="4"/>
        <v>0.1</v>
      </c>
      <c r="P35">
        <f t="shared" si="1"/>
        <v>-56</v>
      </c>
      <c r="Q35" s="5">
        <f t="shared" si="2"/>
        <v>74.480000000000302</v>
      </c>
      <c r="R35">
        <f t="shared" si="3"/>
        <v>1.334403531654465E-2</v>
      </c>
    </row>
    <row r="36" spans="4:18" ht="18" x14ac:dyDescent="0.2">
      <c r="D36" s="4">
        <v>64000</v>
      </c>
      <c r="E36" s="4">
        <v>0</v>
      </c>
      <c r="F36" s="4">
        <v>1.8200000000000001E-2</v>
      </c>
      <c r="G36" s="4">
        <v>2.12E-2</v>
      </c>
      <c r="H36" s="4">
        <v>0.98170000000000002</v>
      </c>
      <c r="K36" s="4">
        <v>6.0000000000000001E-3</v>
      </c>
      <c r="L36" s="4">
        <v>7.0000000000000001E-3</v>
      </c>
      <c r="N36">
        <f t="shared" si="0"/>
        <v>1.2299999999999983E-2</v>
      </c>
      <c r="O36">
        <f t="shared" si="4"/>
        <v>0.1</v>
      </c>
      <c r="P36">
        <f t="shared" si="1"/>
        <v>-64</v>
      </c>
      <c r="Q36" s="5">
        <f t="shared" si="2"/>
        <v>142.71999999999991</v>
      </c>
      <c r="R36">
        <f t="shared" si="3"/>
        <v>2.2577705781107609E-2</v>
      </c>
    </row>
    <row r="44" spans="4:18" x14ac:dyDescent="0.2">
      <c r="E44" t="s">
        <v>27</v>
      </c>
      <c r="F44" t="s">
        <v>28</v>
      </c>
      <c r="G44" t="s">
        <v>29</v>
      </c>
      <c r="H44" t="s">
        <v>30</v>
      </c>
      <c r="I44" t="s">
        <v>31</v>
      </c>
      <c r="J44" t="s">
        <v>32</v>
      </c>
      <c r="K44" t="s">
        <v>33</v>
      </c>
      <c r="L44" t="s">
        <v>34</v>
      </c>
      <c r="M44" t="s">
        <v>35</v>
      </c>
      <c r="N44" t="s">
        <v>55</v>
      </c>
      <c r="O44" t="s">
        <v>36</v>
      </c>
    </row>
    <row r="45" spans="4:18" x14ac:dyDescent="0.2">
      <c r="D45">
        <v>0</v>
      </c>
      <c r="E45" t="s">
        <v>37</v>
      </c>
      <c r="F45">
        <v>36000</v>
      </c>
      <c r="G45">
        <v>0</v>
      </c>
      <c r="H45">
        <v>0.6139</v>
      </c>
      <c r="I45">
        <v>0.629077</v>
      </c>
      <c r="J45">
        <v>0.38600000000000001</v>
      </c>
      <c r="K45">
        <v>0.35049999999999998</v>
      </c>
      <c r="L45">
        <v>0.35449999999999998</v>
      </c>
      <c r="M45">
        <v>0.25950000000000001</v>
      </c>
      <c r="N45" s="8">
        <v>6.8138436482084702E-2</v>
      </c>
      <c r="O45" t="s">
        <v>42</v>
      </c>
      <c r="P45">
        <f>M45*F45</f>
        <v>9342</v>
      </c>
    </row>
    <row r="46" spans="4:18" x14ac:dyDescent="0.2">
      <c r="D46">
        <v>1</v>
      </c>
      <c r="E46" t="s">
        <v>39</v>
      </c>
      <c r="F46">
        <v>40000</v>
      </c>
      <c r="G46">
        <v>0</v>
      </c>
      <c r="H46">
        <v>0.40820000000000001</v>
      </c>
      <c r="I46">
        <v>0.41588700000000001</v>
      </c>
      <c r="J46">
        <v>0.5917</v>
      </c>
      <c r="K46">
        <v>0.27950000000000003</v>
      </c>
      <c r="L46">
        <v>0.28349999999999997</v>
      </c>
      <c r="M46">
        <v>0.12479999999999999</v>
      </c>
      <c r="N46" s="8">
        <v>2.2157604702424699E-2</v>
      </c>
      <c r="O46" t="s">
        <v>42</v>
      </c>
      <c r="P46">
        <f t="shared" ref="P46:P60" si="5">M46*F46</f>
        <v>4992</v>
      </c>
    </row>
    <row r="47" spans="4:18" x14ac:dyDescent="0.2">
      <c r="D47">
        <v>2</v>
      </c>
      <c r="E47" t="s">
        <v>40</v>
      </c>
      <c r="F47">
        <v>44000</v>
      </c>
      <c r="G47">
        <v>0.04</v>
      </c>
      <c r="H47">
        <v>0.27239999999999998</v>
      </c>
      <c r="I47">
        <v>0</v>
      </c>
      <c r="J47">
        <v>0.72750000000000004</v>
      </c>
      <c r="K47">
        <v>0.20899999999999999</v>
      </c>
      <c r="L47">
        <v>0.21299999999999999</v>
      </c>
      <c r="M47">
        <v>5.94999999999999E-2</v>
      </c>
      <c r="N47" s="8">
        <v>5.3486238532109397E-3</v>
      </c>
      <c r="O47" t="s">
        <v>42</v>
      </c>
      <c r="P47">
        <f t="shared" si="5"/>
        <v>2617.9999999999955</v>
      </c>
    </row>
    <row r="48" spans="4:18" x14ac:dyDescent="0.2">
      <c r="D48">
        <v>3</v>
      </c>
      <c r="E48" t="s">
        <v>41</v>
      </c>
      <c r="F48">
        <v>48000</v>
      </c>
      <c r="G48">
        <v>5.0000999999999997E-2</v>
      </c>
      <c r="H48">
        <v>0.13109999999999999</v>
      </c>
      <c r="I48">
        <v>1</v>
      </c>
      <c r="J48">
        <v>0.86880000000000002</v>
      </c>
      <c r="K48">
        <v>0.14249999999999999</v>
      </c>
      <c r="L48">
        <v>0.14749999999999999</v>
      </c>
      <c r="M48">
        <v>1.13999999999999E-2</v>
      </c>
      <c r="N48" s="8">
        <v>0.21109999999999901</v>
      </c>
      <c r="O48" t="s">
        <v>38</v>
      </c>
      <c r="P48">
        <f t="shared" si="5"/>
        <v>547.19999999999516</v>
      </c>
    </row>
    <row r="49" spans="4:16" x14ac:dyDescent="0.2">
      <c r="D49">
        <v>4</v>
      </c>
      <c r="E49" t="s">
        <v>43</v>
      </c>
      <c r="F49">
        <v>52000</v>
      </c>
      <c r="G49">
        <v>0.68100000000000005</v>
      </c>
      <c r="H49">
        <v>7.6520000000000005E-2</v>
      </c>
      <c r="I49">
        <v>1</v>
      </c>
      <c r="J49">
        <v>0.9234</v>
      </c>
      <c r="K49">
        <v>8.7999999999999995E-2</v>
      </c>
      <c r="L49">
        <v>0.09</v>
      </c>
      <c r="M49">
        <v>1.1480000000000001E-2</v>
      </c>
      <c r="N49" s="8">
        <v>0.20697454545454499</v>
      </c>
      <c r="O49" t="s">
        <v>38</v>
      </c>
      <c r="P49">
        <f t="shared" si="5"/>
        <v>596.96</v>
      </c>
    </row>
    <row r="50" spans="4:16" x14ac:dyDescent="0.2">
      <c r="D50">
        <v>5</v>
      </c>
      <c r="E50" t="s">
        <v>44</v>
      </c>
      <c r="F50">
        <v>56000</v>
      </c>
      <c r="G50">
        <v>0.29099999999999998</v>
      </c>
      <c r="H50">
        <v>3.6790000000000003E-2</v>
      </c>
      <c r="I50">
        <v>1.05</v>
      </c>
      <c r="J50">
        <v>0.96319999999999995</v>
      </c>
      <c r="K50">
        <v>4.8500000000000001E-2</v>
      </c>
      <c r="L50">
        <v>0.05</v>
      </c>
      <c r="M50">
        <v>1.1709999999999899E-2</v>
      </c>
      <c r="N50" s="8">
        <v>0.27823329896907201</v>
      </c>
      <c r="O50" t="s">
        <v>38</v>
      </c>
      <c r="P50">
        <f t="shared" si="5"/>
        <v>655.75999999999431</v>
      </c>
    </row>
    <row r="51" spans="4:16" x14ac:dyDescent="0.2">
      <c r="D51">
        <v>6</v>
      </c>
      <c r="E51" t="s">
        <v>45</v>
      </c>
      <c r="F51">
        <v>64000</v>
      </c>
      <c r="G51">
        <v>0</v>
      </c>
      <c r="H51">
        <v>1.8200000000000001E-2</v>
      </c>
      <c r="I51">
        <v>2.12E-2</v>
      </c>
      <c r="J51">
        <v>0.98170000000000002</v>
      </c>
      <c r="K51">
        <v>1.0999999999999999E-2</v>
      </c>
      <c r="L51">
        <v>1.2E-2</v>
      </c>
      <c r="M51">
        <v>6.2999999999999801E-3</v>
      </c>
      <c r="N51" s="8">
        <v>0.33226229508196597</v>
      </c>
      <c r="O51" t="s">
        <v>42</v>
      </c>
      <c r="P51">
        <f t="shared" si="5"/>
        <v>403.19999999999874</v>
      </c>
    </row>
    <row r="52" spans="4:16" x14ac:dyDescent="0.2">
      <c r="D52">
        <v>7</v>
      </c>
      <c r="E52" t="s">
        <v>46</v>
      </c>
      <c r="F52">
        <v>960</v>
      </c>
      <c r="G52">
        <v>1E-3</v>
      </c>
      <c r="H52">
        <v>0.67749999999999999</v>
      </c>
      <c r="I52">
        <v>17.724589999999999</v>
      </c>
      <c r="J52">
        <v>0.32240000000000002</v>
      </c>
      <c r="K52">
        <v>0.35</v>
      </c>
      <c r="L52">
        <v>0</v>
      </c>
      <c r="M52">
        <v>0.67759999999999998</v>
      </c>
      <c r="N52" s="8">
        <v>1</v>
      </c>
      <c r="O52" t="s">
        <v>42</v>
      </c>
      <c r="P52">
        <f t="shared" si="5"/>
        <v>650.49599999999998</v>
      </c>
    </row>
    <row r="53" spans="4:16" x14ac:dyDescent="0.2">
      <c r="D53">
        <v>8</v>
      </c>
      <c r="E53" t="s">
        <v>47</v>
      </c>
      <c r="F53">
        <v>1120</v>
      </c>
      <c r="G53">
        <v>0</v>
      </c>
      <c r="H53">
        <v>0.49330000000000002</v>
      </c>
      <c r="I53">
        <v>12</v>
      </c>
      <c r="J53">
        <v>0.50660000000000005</v>
      </c>
      <c r="K53">
        <v>0.4355</v>
      </c>
      <c r="L53">
        <v>0.45</v>
      </c>
      <c r="M53">
        <v>4.3399999999999897E-2</v>
      </c>
      <c r="N53" s="8">
        <v>-0.36203891366031599</v>
      </c>
      <c r="O53" t="s">
        <v>42</v>
      </c>
      <c r="P53">
        <f t="shared" si="5"/>
        <v>48.607999999999883</v>
      </c>
    </row>
    <row r="54" spans="4:16" x14ac:dyDescent="0.2">
      <c r="D54">
        <v>9</v>
      </c>
      <c r="E54" t="s">
        <v>48</v>
      </c>
      <c r="F54">
        <v>1280</v>
      </c>
      <c r="G54">
        <v>1</v>
      </c>
      <c r="H54">
        <v>0.36720000000000003</v>
      </c>
      <c r="I54">
        <v>15</v>
      </c>
      <c r="J54">
        <v>0.63270000000000004</v>
      </c>
      <c r="K54">
        <v>0.35449999999999998</v>
      </c>
      <c r="L54">
        <v>0.4</v>
      </c>
      <c r="M54">
        <v>-1.2699999999999999E-2</v>
      </c>
      <c r="N54" s="8">
        <v>0.33137489421720701</v>
      </c>
      <c r="O54" t="s">
        <v>38</v>
      </c>
      <c r="P54">
        <f t="shared" si="5"/>
        <v>-16.256</v>
      </c>
    </row>
    <row r="55" spans="4:16" x14ac:dyDescent="0.2">
      <c r="D55">
        <v>10</v>
      </c>
      <c r="E55" t="s">
        <v>49</v>
      </c>
      <c r="F55">
        <v>1440</v>
      </c>
      <c r="G55">
        <v>0.5</v>
      </c>
      <c r="H55">
        <v>0.28620000000000001</v>
      </c>
      <c r="I55">
        <v>0</v>
      </c>
      <c r="J55">
        <v>0.7137</v>
      </c>
      <c r="K55">
        <v>0.27500000000000002</v>
      </c>
      <c r="L55">
        <v>0.29949999999999999</v>
      </c>
      <c r="M55">
        <v>-1.1199999999999899E-2</v>
      </c>
      <c r="N55" s="8">
        <v>0.24547272727272701</v>
      </c>
      <c r="O55" t="s">
        <v>38</v>
      </c>
      <c r="P55">
        <f t="shared" si="5"/>
        <v>-16.127999999999854</v>
      </c>
    </row>
    <row r="56" spans="4:16" x14ac:dyDescent="0.2">
      <c r="D56">
        <v>11</v>
      </c>
      <c r="E56" t="s">
        <v>50</v>
      </c>
      <c r="F56">
        <v>1600</v>
      </c>
      <c r="G56">
        <v>9.6999999999999993</v>
      </c>
      <c r="H56">
        <v>0.2039</v>
      </c>
      <c r="I56">
        <v>10</v>
      </c>
      <c r="J56">
        <v>0.79600000000000004</v>
      </c>
      <c r="K56">
        <v>0.19399999999999901</v>
      </c>
      <c r="L56">
        <v>0.21</v>
      </c>
      <c r="M56">
        <v>-6.0000000000000296E-3</v>
      </c>
      <c r="N56" s="8">
        <v>-0.23941176470588199</v>
      </c>
      <c r="O56" t="s">
        <v>42</v>
      </c>
      <c r="P56">
        <f t="shared" si="5"/>
        <v>-9.6000000000000476</v>
      </c>
    </row>
    <row r="57" spans="4:16" x14ac:dyDescent="0.2">
      <c r="D57">
        <v>12</v>
      </c>
      <c r="E57" t="s">
        <v>51</v>
      </c>
      <c r="F57">
        <v>1920</v>
      </c>
      <c r="G57">
        <v>4.6500000000000004</v>
      </c>
      <c r="H57">
        <v>0.12230000000000001</v>
      </c>
      <c r="I57">
        <v>18.5</v>
      </c>
      <c r="J57">
        <v>0.87760000000000005</v>
      </c>
      <c r="K57">
        <v>7.7499999999999999E-2</v>
      </c>
      <c r="L57">
        <v>8.1999999999999906E-2</v>
      </c>
      <c r="M57">
        <v>4.0399999999999901E-2</v>
      </c>
      <c r="N57" s="8">
        <v>0.24806535947712399</v>
      </c>
      <c r="O57" t="s">
        <v>42</v>
      </c>
      <c r="P57">
        <f t="shared" si="5"/>
        <v>77.567999999999813</v>
      </c>
    </row>
    <row r="58" spans="4:16" x14ac:dyDescent="0.2">
      <c r="D58">
        <v>13</v>
      </c>
      <c r="E58" t="s">
        <v>52</v>
      </c>
      <c r="F58">
        <v>2240</v>
      </c>
      <c r="G58">
        <v>1</v>
      </c>
      <c r="H58">
        <v>6.973E-2</v>
      </c>
      <c r="I58">
        <v>21.545178</v>
      </c>
      <c r="J58">
        <v>0.93020000000000003</v>
      </c>
      <c r="K58">
        <v>2.0500000000000001E-2</v>
      </c>
      <c r="L58">
        <v>2.2499999999999999E-2</v>
      </c>
      <c r="M58">
        <v>4.7299999999999898E-2</v>
      </c>
      <c r="N58" s="8">
        <v>0.65515042979942595</v>
      </c>
      <c r="O58" t="s">
        <v>42</v>
      </c>
      <c r="P58">
        <f t="shared" si="5"/>
        <v>105.95199999999977</v>
      </c>
    </row>
    <row r="59" spans="4:16" x14ac:dyDescent="0.2">
      <c r="D59">
        <v>14</v>
      </c>
      <c r="E59" t="s">
        <v>53</v>
      </c>
      <c r="F59">
        <v>2560</v>
      </c>
      <c r="G59">
        <v>0</v>
      </c>
      <c r="H59">
        <v>4.2220000000000001E-2</v>
      </c>
      <c r="I59">
        <v>11</v>
      </c>
      <c r="J59">
        <v>0.9577</v>
      </c>
      <c r="K59">
        <v>5.0000000000000001E-3</v>
      </c>
      <c r="L59">
        <v>6.4999999999999997E-3</v>
      </c>
      <c r="M59">
        <v>3.5799999999999998E-2</v>
      </c>
      <c r="N59" s="8">
        <v>0.83983569739952701</v>
      </c>
      <c r="O59" t="s">
        <v>42</v>
      </c>
      <c r="P59">
        <f t="shared" si="5"/>
        <v>91.647999999999996</v>
      </c>
    </row>
    <row r="60" spans="4:16" x14ac:dyDescent="0.2">
      <c r="D60">
        <v>15</v>
      </c>
      <c r="E60" t="s">
        <v>54</v>
      </c>
      <c r="F60">
        <v>2880</v>
      </c>
      <c r="G60">
        <v>5.03</v>
      </c>
      <c r="H60">
        <v>2.2780000000000002E-2</v>
      </c>
      <c r="I60">
        <v>0</v>
      </c>
      <c r="J60">
        <v>0.97719999999999996</v>
      </c>
      <c r="K60">
        <v>1.5E-3</v>
      </c>
      <c r="L60">
        <v>2.5000000000000001E-3</v>
      </c>
      <c r="M60">
        <v>2.0299999999999999E-2</v>
      </c>
      <c r="N60" s="8">
        <v>0.88785087719298195</v>
      </c>
      <c r="O60" t="s">
        <v>42</v>
      </c>
      <c r="P60">
        <f t="shared" si="5"/>
        <v>58.463999999999999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C7619-B13D-9D46-89F1-82E7A7DB8C0F}">
  <dimension ref="A1:F17"/>
  <sheetViews>
    <sheetView tabSelected="1" workbookViewId="0">
      <selection activeCell="B9" sqref="B9:F17"/>
    </sheetView>
  </sheetViews>
  <sheetFormatPr baseColWidth="10" defaultRowHeight="16" x14ac:dyDescent="0.2"/>
  <cols>
    <col min="1" max="1" width="20.5" bestFit="1" customWidth="1"/>
    <col min="2" max="2" width="9.1640625" bestFit="1" customWidth="1"/>
    <col min="3" max="3" width="16.83203125" bestFit="1" customWidth="1"/>
    <col min="4" max="4" width="15.1640625" bestFit="1" customWidth="1"/>
    <col min="5" max="5" width="17.33203125" bestFit="1" customWidth="1"/>
    <col min="6" max="6" width="15.83203125" bestFit="1" customWidth="1"/>
  </cols>
  <sheetData>
    <row r="1" spans="1:6" ht="18" x14ac:dyDescent="0.2">
      <c r="A1" s="7" t="s">
        <v>27</v>
      </c>
      <c r="B1" s="7" t="s">
        <v>28</v>
      </c>
      <c r="C1" s="7" t="s">
        <v>29</v>
      </c>
      <c r="D1" s="7" t="s">
        <v>30</v>
      </c>
      <c r="E1" s="7" t="s">
        <v>31</v>
      </c>
      <c r="F1" s="7" t="s">
        <v>32</v>
      </c>
    </row>
    <row r="2" spans="1:6" ht="18" x14ac:dyDescent="0.2">
      <c r="A2" t="str">
        <f>_xlfn.CONCAT("BTC-26FEB21-",B2,"-C")</f>
        <v>BTC-26FEB21-36000-C</v>
      </c>
      <c r="B2" s="3">
        <v>36000</v>
      </c>
      <c r="C2" s="3">
        <v>0</v>
      </c>
      <c r="D2" s="3">
        <v>0.60580000000000001</v>
      </c>
      <c r="E2" s="3">
        <v>0.65907700000000002</v>
      </c>
      <c r="F2" s="3">
        <v>0.39410000000000001</v>
      </c>
    </row>
    <row r="3" spans="1:6" ht="18" x14ac:dyDescent="0.2">
      <c r="A3" t="str">
        <f t="shared" ref="A3:A8" si="0">_xlfn.CONCAT("BTC-26FEB21-",B3,"-C")</f>
        <v>BTC-26FEB21-40000-C</v>
      </c>
      <c r="B3" s="3">
        <v>40000</v>
      </c>
      <c r="C3" s="3">
        <v>0</v>
      </c>
      <c r="D3" s="3">
        <v>0.40050000000000002</v>
      </c>
      <c r="E3" s="3">
        <v>0.41588700000000001</v>
      </c>
      <c r="F3" s="3">
        <v>0.59940000000000004</v>
      </c>
    </row>
    <row r="4" spans="1:6" ht="18" x14ac:dyDescent="0.2">
      <c r="A4" t="str">
        <f t="shared" si="0"/>
        <v>BTC-26FEB21-44000-C</v>
      </c>
      <c r="B4" s="3">
        <v>44000</v>
      </c>
      <c r="C4" s="3">
        <v>0.04</v>
      </c>
      <c r="D4" s="3">
        <v>0.26450000000000001</v>
      </c>
      <c r="E4" s="3">
        <v>0</v>
      </c>
      <c r="F4" s="3">
        <v>0.73540000000000005</v>
      </c>
    </row>
    <row r="5" spans="1:6" ht="18" x14ac:dyDescent="0.2">
      <c r="A5" t="str">
        <f t="shared" si="0"/>
        <v>BTC-26FEB21-48000-C</v>
      </c>
      <c r="B5" s="3">
        <v>48000</v>
      </c>
      <c r="C5" s="3">
        <v>5.0000999999999997E-2</v>
      </c>
      <c r="D5" s="3">
        <v>0.1231</v>
      </c>
      <c r="E5" s="3">
        <v>1</v>
      </c>
      <c r="F5" s="3">
        <v>0.87680000000000002</v>
      </c>
    </row>
    <row r="6" spans="1:6" ht="18" x14ac:dyDescent="0.2">
      <c r="A6" t="str">
        <f t="shared" si="0"/>
        <v>BTC-26FEB21-52000-C</v>
      </c>
      <c r="B6" s="3">
        <v>52000</v>
      </c>
      <c r="C6" s="3">
        <v>0.58099999999999996</v>
      </c>
      <c r="D6" s="3">
        <v>6.7900000000000002E-2</v>
      </c>
      <c r="E6" s="3">
        <v>1</v>
      </c>
      <c r="F6" s="3">
        <v>0.93200000000000005</v>
      </c>
    </row>
    <row r="7" spans="1:6" ht="18" x14ac:dyDescent="0.2">
      <c r="A7" t="str">
        <f t="shared" si="0"/>
        <v>BTC-26FEB21-56000-C</v>
      </c>
      <c r="B7" s="3">
        <v>56000</v>
      </c>
      <c r="C7" s="3">
        <v>0.21</v>
      </c>
      <c r="D7" s="3">
        <v>3.1419999999999997E-2</v>
      </c>
      <c r="E7" s="3">
        <v>1.05</v>
      </c>
      <c r="F7" s="3">
        <v>0.96850000000000003</v>
      </c>
    </row>
    <row r="8" spans="1:6" ht="18" x14ac:dyDescent="0.2">
      <c r="A8" t="str">
        <f t="shared" si="0"/>
        <v>BTC-26FEB21-64000-C</v>
      </c>
      <c r="B8" s="3">
        <v>64000</v>
      </c>
      <c r="C8" s="3">
        <v>0</v>
      </c>
      <c r="D8" s="3">
        <v>1.554E-2</v>
      </c>
      <c r="E8" s="3">
        <v>2.12E-2</v>
      </c>
      <c r="F8" s="3">
        <v>0.98440000000000005</v>
      </c>
    </row>
    <row r="9" spans="1:6" ht="18" x14ac:dyDescent="0.2">
      <c r="A9" t="str">
        <f>_xlfn.CONCAT("ETH-26FEB21-",B9,"-C")</f>
        <v>ETH-26FEB21-960-C</v>
      </c>
      <c r="B9" s="3">
        <v>960</v>
      </c>
      <c r="C9" s="3">
        <v>1E-3</v>
      </c>
      <c r="D9" s="3">
        <v>0.67</v>
      </c>
      <c r="E9" s="3">
        <v>17.724589999999999</v>
      </c>
      <c r="F9" s="3">
        <v>0.32990000000000003</v>
      </c>
    </row>
    <row r="10" spans="1:6" ht="18" x14ac:dyDescent="0.2">
      <c r="A10" t="str">
        <f t="shared" ref="A10:A17" si="1">_xlfn.CONCAT("ETH-26FEB21-",B10,"-C")</f>
        <v>ETH-26FEB21-1120-C</v>
      </c>
      <c r="B10" s="3">
        <v>1120</v>
      </c>
      <c r="C10" s="3">
        <v>0</v>
      </c>
      <c r="D10" s="3">
        <v>0.48149999999999998</v>
      </c>
      <c r="E10" s="3">
        <v>12</v>
      </c>
      <c r="F10" s="3">
        <v>0.51839999999999997</v>
      </c>
    </row>
    <row r="11" spans="1:6" ht="18" x14ac:dyDescent="0.2">
      <c r="A11" t="str">
        <f t="shared" si="1"/>
        <v>ETH-26FEB21-1280-C</v>
      </c>
      <c r="B11" s="3">
        <v>1280</v>
      </c>
      <c r="C11" s="3">
        <v>1</v>
      </c>
      <c r="D11" s="3">
        <v>0.35249999999999998</v>
      </c>
      <c r="E11" s="3">
        <v>15</v>
      </c>
      <c r="F11" s="3">
        <v>0.64739999999999998</v>
      </c>
    </row>
    <row r="12" spans="1:6" ht="18" x14ac:dyDescent="0.2">
      <c r="A12" t="str">
        <f t="shared" si="1"/>
        <v>ETH-26FEB21-1440-C</v>
      </c>
      <c r="B12" s="3">
        <v>1440</v>
      </c>
      <c r="C12" s="3">
        <v>0.5</v>
      </c>
      <c r="D12" s="3">
        <v>0.26960000000000001</v>
      </c>
      <c r="E12" s="3">
        <v>0</v>
      </c>
      <c r="F12" s="3">
        <v>0.73029999999999995</v>
      </c>
    </row>
    <row r="13" spans="1:6" ht="18" x14ac:dyDescent="0.2">
      <c r="A13" t="str">
        <f t="shared" si="1"/>
        <v>ETH-26FEB21-1600-C</v>
      </c>
      <c r="B13" s="3">
        <v>1600</v>
      </c>
      <c r="C13" s="3">
        <v>9.6999999999999993</v>
      </c>
      <c r="D13" s="3">
        <v>0.18540000000000001</v>
      </c>
      <c r="E13" s="3">
        <v>10</v>
      </c>
      <c r="F13" s="3">
        <v>0.8145</v>
      </c>
    </row>
    <row r="14" spans="1:6" ht="18" x14ac:dyDescent="0.2">
      <c r="A14" t="str">
        <f t="shared" si="1"/>
        <v>ETH-26FEB21-1920-C</v>
      </c>
      <c r="B14" s="3">
        <v>1920</v>
      </c>
      <c r="C14" s="3">
        <v>4.6500000000000004</v>
      </c>
      <c r="D14" s="3">
        <v>0.1019</v>
      </c>
      <c r="E14" s="3">
        <v>25</v>
      </c>
      <c r="F14" s="3">
        <v>0.89800000000000002</v>
      </c>
    </row>
    <row r="15" spans="1:6" ht="18" x14ac:dyDescent="0.2">
      <c r="A15" t="str">
        <f t="shared" si="1"/>
        <v>ETH-26FEB21-2240-C</v>
      </c>
      <c r="B15" s="3">
        <v>2240</v>
      </c>
      <c r="C15" s="3">
        <v>1</v>
      </c>
      <c r="D15" s="3">
        <v>5.8110000000000002E-2</v>
      </c>
      <c r="E15" s="3">
        <v>21.545178</v>
      </c>
      <c r="F15" s="3">
        <v>0.94179999999999997</v>
      </c>
    </row>
    <row r="16" spans="1:6" ht="18" x14ac:dyDescent="0.2">
      <c r="A16" t="str">
        <f t="shared" si="1"/>
        <v>ETH-26FEB21-2560-C</v>
      </c>
      <c r="B16" s="3">
        <v>2560</v>
      </c>
      <c r="C16" s="3">
        <v>0</v>
      </c>
      <c r="D16" s="3">
        <v>3.5180000000000003E-2</v>
      </c>
      <c r="E16" s="3">
        <v>11</v>
      </c>
      <c r="F16" s="3">
        <v>0.96479999999999999</v>
      </c>
    </row>
    <row r="17" spans="1:6" ht="18" x14ac:dyDescent="0.2">
      <c r="A17" t="str">
        <f t="shared" si="1"/>
        <v>ETH-26FEB21-2880-C</v>
      </c>
      <c r="B17" s="3">
        <v>2880</v>
      </c>
      <c r="C17" s="3">
        <v>5.03</v>
      </c>
      <c r="D17" s="3">
        <v>1.898E-2</v>
      </c>
      <c r="E17" s="3">
        <v>0</v>
      </c>
      <c r="F17" s="3">
        <v>0.98099999999999998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Brouillon</vt:lpstr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martillas yahoo</dc:creator>
  <cp:lastModifiedBy>martillas yahoo</cp:lastModifiedBy>
  <dcterms:created xsi:type="dcterms:W3CDTF">2021-02-19T14:57:58Z</dcterms:created>
  <dcterms:modified xsi:type="dcterms:W3CDTF">2021-02-20T11:58:58Z</dcterms:modified>
</cp:coreProperties>
</file>