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/breedmaps/SVs_identification/results/"/>
    </mc:Choice>
  </mc:AlternateContent>
  <xr:revisionPtr revIDLastSave="0" documentId="13_ncr:1_{C02ADFCF-8A3A-044D-A21E-1771547CAFDB}" xr6:coauthVersionLast="47" xr6:coauthVersionMax="47" xr10:uidLastSave="{00000000-0000-0000-0000-000000000000}"/>
  <bookViews>
    <workbookView xWindow="0" yWindow="500" windowWidth="28800" windowHeight="16320" xr2:uid="{C59E4963-226C-F644-A820-EC5271257A7A}"/>
  </bookViews>
  <sheets>
    <sheet name="SV types and total counts" sheetId="1" r:id="rId1"/>
    <sheet name="Read depth" sheetId="8" r:id="rId2"/>
    <sheet name="Chromatin states" sheetId="3" r:id="rId3"/>
    <sheet name="Annotation" sheetId="7" r:id="rId4"/>
    <sheet name="Datasets" sheetId="4" r:id="rId5"/>
    <sheet name="VEP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5" l="1"/>
  <c r="E4" i="5"/>
  <c r="E3" i="5"/>
  <c r="F2" i="5"/>
  <c r="E2" i="5"/>
  <c r="L33" i="7"/>
  <c r="K27" i="7"/>
  <c r="R56" i="3"/>
  <c r="Q57" i="3"/>
  <c r="Q56" i="3"/>
  <c r="C66" i="1"/>
  <c r="B66" i="1"/>
  <c r="G6" i="8"/>
  <c r="G5" i="8"/>
  <c r="G4" i="8"/>
  <c r="D4" i="8"/>
  <c r="D3" i="8"/>
  <c r="D2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L28" i="7"/>
  <c r="L29" i="7"/>
  <c r="L30" i="7"/>
  <c r="L31" i="7"/>
  <c r="L32" i="7"/>
  <c r="L34" i="7"/>
  <c r="L35" i="7"/>
  <c r="K28" i="7"/>
  <c r="K29" i="7"/>
  <c r="K30" i="7"/>
  <c r="K31" i="7"/>
  <c r="K32" i="7"/>
  <c r="K33" i="7"/>
  <c r="K34" i="7"/>
  <c r="K35" i="7"/>
  <c r="L27" i="7"/>
  <c r="M67" i="1"/>
  <c r="B67" i="1"/>
  <c r="C67" i="1"/>
  <c r="D66" i="1"/>
  <c r="D67" i="1" s="1"/>
  <c r="E66" i="1"/>
  <c r="E67" i="1" s="1"/>
  <c r="F66" i="1"/>
  <c r="F67" i="1" s="1"/>
  <c r="G66" i="1"/>
  <c r="G67" i="1" s="1"/>
  <c r="H66" i="1"/>
  <c r="H67" i="1" s="1"/>
  <c r="I66" i="1"/>
  <c r="I67" i="1" s="1"/>
  <c r="J66" i="1"/>
  <c r="J67" i="1" s="1"/>
  <c r="K66" i="1"/>
  <c r="K67" i="1" s="1"/>
  <c r="L66" i="1"/>
  <c r="L67" i="1" s="1"/>
  <c r="M66" i="1"/>
  <c r="F3" i="5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H53" i="1"/>
  <c r="I53" i="1"/>
  <c r="J53" i="1"/>
  <c r="K53" i="1"/>
  <c r="L53" i="1"/>
  <c r="M53" i="1"/>
  <c r="P39" i="3"/>
  <c r="O39" i="3"/>
  <c r="D40" i="1"/>
  <c r="B40" i="1"/>
  <c r="C39" i="1"/>
  <c r="D39" i="1"/>
  <c r="E39" i="1"/>
  <c r="F39" i="1"/>
  <c r="G39" i="1"/>
  <c r="H39" i="1"/>
  <c r="I39" i="1"/>
  <c r="J39" i="1"/>
  <c r="K39" i="1"/>
  <c r="L39" i="1"/>
  <c r="M39" i="1"/>
  <c r="B39" i="1"/>
  <c r="E40" i="1"/>
  <c r="G40" i="1"/>
  <c r="H40" i="1"/>
  <c r="I40" i="1"/>
  <c r="J40" i="1"/>
  <c r="C40" i="1"/>
  <c r="F40" i="1"/>
  <c r="K40" i="1"/>
  <c r="L40" i="1"/>
  <c r="M40" i="1"/>
  <c r="J21" i="7"/>
  <c r="J22" i="7"/>
  <c r="J16" i="7"/>
  <c r="J15" i="7"/>
  <c r="J19" i="7"/>
  <c r="J17" i="7"/>
  <c r="J18" i="7"/>
  <c r="J20" i="7"/>
  <c r="J23" i="7"/>
  <c r="I22" i="7"/>
  <c r="I21" i="7"/>
  <c r="I16" i="7"/>
  <c r="I15" i="7"/>
  <c r="I19" i="7"/>
  <c r="I17" i="7"/>
  <c r="I18" i="7"/>
  <c r="I20" i="7"/>
  <c r="I23" i="7"/>
  <c r="AM10" i="7"/>
  <c r="AM9" i="7"/>
  <c r="AM4" i="7"/>
  <c r="AM3" i="7"/>
  <c r="AM6" i="7"/>
  <c r="AM5" i="7"/>
  <c r="AM7" i="7"/>
  <c r="AM8" i="7"/>
  <c r="AM11" i="7"/>
  <c r="AL10" i="7"/>
  <c r="AL9" i="7"/>
  <c r="AL4" i="7"/>
  <c r="AL3" i="7"/>
  <c r="AL6" i="7"/>
  <c r="AL5" i="7"/>
  <c r="AL7" i="7"/>
  <c r="AL8" i="7"/>
  <c r="AL11" i="7"/>
  <c r="AS27" i="3"/>
  <c r="AS30" i="3"/>
  <c r="AS35" i="3"/>
  <c r="AS28" i="3"/>
  <c r="AS24" i="3"/>
  <c r="AS22" i="3"/>
  <c r="AS26" i="3"/>
  <c r="AS33" i="3"/>
  <c r="AS21" i="3"/>
  <c r="AS29" i="3"/>
  <c r="AS34" i="3"/>
  <c r="AS23" i="3"/>
  <c r="AS25" i="3"/>
  <c r="AS31" i="3"/>
  <c r="AS32" i="3"/>
  <c r="AR27" i="3"/>
  <c r="AR30" i="3"/>
  <c r="AR35" i="3"/>
  <c r="AR28" i="3"/>
  <c r="AR24" i="3"/>
  <c r="AR22" i="3"/>
  <c r="AR26" i="3"/>
  <c r="AR33" i="3"/>
  <c r="AR21" i="3"/>
  <c r="AR29" i="3"/>
  <c r="AR34" i="3"/>
  <c r="AR23" i="3"/>
  <c r="AR25" i="3"/>
  <c r="AR31" i="3"/>
  <c r="AR32" i="3"/>
  <c r="P46" i="3"/>
  <c r="P47" i="3"/>
  <c r="P53" i="3"/>
  <c r="P44" i="3"/>
  <c r="P41" i="3"/>
  <c r="P49" i="3"/>
  <c r="P51" i="3"/>
  <c r="P43" i="3"/>
  <c r="P45" i="3"/>
  <c r="P52" i="3"/>
  <c r="P40" i="3"/>
  <c r="P42" i="3"/>
  <c r="P48" i="3"/>
  <c r="P50" i="3"/>
  <c r="O46" i="3"/>
  <c r="O47" i="3"/>
  <c r="O53" i="3"/>
  <c r="O44" i="3"/>
  <c r="O41" i="3"/>
  <c r="O49" i="3"/>
  <c r="O51" i="3"/>
  <c r="O43" i="3"/>
  <c r="O45" i="3"/>
  <c r="O52" i="3"/>
  <c r="O40" i="3"/>
  <c r="O42" i="3"/>
  <c r="O48" i="3"/>
  <c r="O50" i="3"/>
  <c r="AZ3" i="3"/>
  <c r="AZ2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Y2" i="3"/>
  <c r="AY3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C17" i="3"/>
  <c r="C55" i="4"/>
  <c r="D55" i="4"/>
  <c r="E55" i="4"/>
  <c r="F55" i="4"/>
  <c r="G55" i="4"/>
  <c r="H55" i="4"/>
  <c r="I55" i="4"/>
  <c r="J55" i="4"/>
  <c r="K55" i="4"/>
  <c r="B55" i="4"/>
  <c r="C54" i="4"/>
  <c r="D54" i="4"/>
  <c r="E54" i="4"/>
  <c r="F54" i="4"/>
  <c r="G54" i="4"/>
  <c r="H54" i="4"/>
  <c r="I54" i="4"/>
  <c r="J54" i="4"/>
  <c r="K54" i="4"/>
  <c r="B54" i="4"/>
</calcChain>
</file>

<file path=xl/sharedStrings.xml><?xml version="1.0" encoding="utf-8"?>
<sst xmlns="http://schemas.openxmlformats.org/spreadsheetml/2006/main" count="567" uniqueCount="280">
  <si>
    <t>BTA131_S7_L001_R_SV</t>
  </si>
  <si>
    <t>BTA125_S1_L004_R_SV</t>
  </si>
  <si>
    <t>BTA126_S2_L001_R_SV</t>
  </si>
  <si>
    <t>BTA128_S4_L003_R_SV</t>
  </si>
  <si>
    <t>BTA128_S4_L002_R_SV</t>
  </si>
  <si>
    <t>BTA133_S9_L004_R_SV</t>
  </si>
  <si>
    <t>BTA127_S3_L002_R_SV</t>
  </si>
  <si>
    <t>BTA127_S3_L003_R_SV</t>
  </si>
  <si>
    <t>BTA129_S5_L001_R_SV</t>
  </si>
  <si>
    <t>BTA132_S8_L001_R_SV</t>
  </si>
  <si>
    <t>BTA128_S4_L004_R_SV</t>
  </si>
  <si>
    <t>BTA127_S3_L004_R_SV</t>
  </si>
  <si>
    <t>BTA133_S9_L003_R_SV</t>
  </si>
  <si>
    <t>BTA125_S1_L002_R_SV</t>
  </si>
  <si>
    <t>BTA125_S1_L003_R_SV</t>
  </si>
  <si>
    <t>BTA127_S3_L001_R_SV</t>
  </si>
  <si>
    <t>BTA129_S5_L002_R_SV</t>
  </si>
  <si>
    <t>BTA129_S5_L003_R_SV</t>
  </si>
  <si>
    <t>BTA132_S8_L004_R_SV</t>
  </si>
  <si>
    <t>BTA126_S2_L003_R_SV</t>
  </si>
  <si>
    <t>BTA126_S2_L002_R_SV</t>
  </si>
  <si>
    <t>BTA128_S4_L001_R_SV</t>
  </si>
  <si>
    <t>BTA131_S7_L003_R_SV</t>
  </si>
  <si>
    <t>BTA131_S7_L002_R_SV</t>
  </si>
  <si>
    <t>BTA125_S1_L001_R_SV</t>
  </si>
  <si>
    <t>BTA131_S7_L004_R_SV</t>
  </si>
  <si>
    <t>BTA133_S9_L001_R_SV</t>
  </si>
  <si>
    <t>BTA129_S5_L004_R_SV</t>
  </si>
  <si>
    <t>BTA126_S2_L004_R_SV</t>
  </si>
  <si>
    <t>BTA132_S8_L003_R_SV</t>
  </si>
  <si>
    <t>BTA132_S8_L002_R_SV</t>
  </si>
  <si>
    <t>DEL</t>
  </si>
  <si>
    <t>DUP</t>
  </si>
  <si>
    <t>TRA</t>
  </si>
  <si>
    <t>INV</t>
  </si>
  <si>
    <t>INS</t>
  </si>
  <si>
    <t>Summa</t>
  </si>
  <si>
    <t>TssA</t>
  </si>
  <si>
    <t>ATAC</t>
  </si>
  <si>
    <t>ReprWkCTCF</t>
  </si>
  <si>
    <t>BivFlnk</t>
  </si>
  <si>
    <t>ReprPC</t>
  </si>
  <si>
    <t>ReprPCWk</t>
  </si>
  <si>
    <t>Quies</t>
  </si>
  <si>
    <t>TssAFlnk</t>
  </si>
  <si>
    <t>TxFlnk</t>
  </si>
  <si>
    <t>EnhA</t>
  </si>
  <si>
    <t>EnhAATAC</t>
  </si>
  <si>
    <t>EnhWk</t>
  </si>
  <si>
    <t>EnhPois</t>
  </si>
  <si>
    <t>EnhPoisATAC</t>
  </si>
  <si>
    <t>EnhWkCTCFATAC</t>
  </si>
  <si>
    <t>Chromatin state</t>
  </si>
  <si>
    <t>BTA125 L1</t>
  </si>
  <si>
    <t>BTA125 L2</t>
  </si>
  <si>
    <t>BTA125 L3</t>
  </si>
  <si>
    <t>BTA125 L4</t>
  </si>
  <si>
    <t>BTA126 L1</t>
  </si>
  <si>
    <t>BTA126 L2</t>
  </si>
  <si>
    <t>BTA126 L3</t>
  </si>
  <si>
    <t>BTA126 L4</t>
  </si>
  <si>
    <t>BTA127 L1</t>
  </si>
  <si>
    <t>BTA127 L2</t>
  </si>
  <si>
    <t>BTA127 L3</t>
  </si>
  <si>
    <t>BTA127 L4</t>
  </si>
  <si>
    <t>BTA128 L1</t>
  </si>
  <si>
    <t>BTA128 L2</t>
  </si>
  <si>
    <t>BTA128 L3</t>
  </si>
  <si>
    <t>BTA128 L4</t>
  </si>
  <si>
    <t>BTA129 L1</t>
  </si>
  <si>
    <t>BTA129 L2</t>
  </si>
  <si>
    <t>BTA129 L3</t>
  </si>
  <si>
    <t>BTA129 L4</t>
  </si>
  <si>
    <t>BTA130 L1</t>
  </si>
  <si>
    <t>BTA130 L2</t>
  </si>
  <si>
    <t>BTA130 L3</t>
  </si>
  <si>
    <t>BTA130 L4</t>
  </si>
  <si>
    <t>BTA131 L1</t>
  </si>
  <si>
    <t>BTA131 L2</t>
  </si>
  <si>
    <t>BTA131 L3</t>
  </si>
  <si>
    <t>BTA131 L4</t>
  </si>
  <si>
    <t>BTA132 L1</t>
  </si>
  <si>
    <t>BTA132 L2</t>
  </si>
  <si>
    <t>BTA132 L3</t>
  </si>
  <si>
    <t>BTA132 L4</t>
  </si>
  <si>
    <t>BTA133 L1</t>
  </si>
  <si>
    <t>BTA133 L2</t>
  </si>
  <si>
    <t>BTA133 L4</t>
  </si>
  <si>
    <t>BTA133 L42</t>
  </si>
  <si>
    <t>RDCSWEM000000074941</t>
  </si>
  <si>
    <t>RDCSWEM000000076351</t>
  </si>
  <si>
    <t>RDCSWEM000000085409</t>
  </si>
  <si>
    <t>RDCSWEM000000086626</t>
  </si>
  <si>
    <t>RDCSWEM000000086688</t>
  </si>
  <si>
    <t>RDCSWEM000000091678</t>
  </si>
  <si>
    <t>RDCSWEM000000093082</t>
  </si>
  <si>
    <t>Total in all files</t>
  </si>
  <si>
    <t>precise_BTA125_S1_L001_R_SV.tsv</t>
  </si>
  <si>
    <t>precise_BTA125_S1_L002_R_SV.tsv</t>
  </si>
  <si>
    <t>precise_BTA125_S1_L003_R_SV.tsv</t>
  </si>
  <si>
    <t>precise_BTA125_S1_L004_R_SV.tsv</t>
  </si>
  <si>
    <t>precise_BTA126_S2_L001_R_SV.tsv</t>
  </si>
  <si>
    <t>precise_BTA126_S2_L002_R_SV.tsv</t>
  </si>
  <si>
    <t>precise_BTA126_S2_L003_R_SV.tsv</t>
  </si>
  <si>
    <t>precise_BTA126_S2_L004_R_SV.tsv</t>
  </si>
  <si>
    <t>precise_BTA127_S3_L001_R_SV.tsv</t>
  </si>
  <si>
    <t>precise_BTA127_S3_L002_R_SV.tsv</t>
  </si>
  <si>
    <t>precise_BTA127_S3_L003_R_SV.tsv</t>
  </si>
  <si>
    <t>precise_BTA127_S3_L004_R_SV.tsv</t>
  </si>
  <si>
    <t>precise_BTA128_S4_L001_R_SV.tsv</t>
  </si>
  <si>
    <t>precise_BTA128_S4_L002_R_SV.tsv</t>
  </si>
  <si>
    <t>precise_BTA128_S4_L003_R_SV.tsv</t>
  </si>
  <si>
    <t>precise_BTA128_S4_L004_R_SV.tsv</t>
  </si>
  <si>
    <t>precise_BTA129_S5_L001_R_SV.tsv</t>
  </si>
  <si>
    <t>precise_BTA129_S5_L002_R_SV.tsv</t>
  </si>
  <si>
    <t>precise_BTA129_S5_L003_R_SV.tsv</t>
  </si>
  <si>
    <t>precise_BTA129_S5_L004_R_SV.tsv</t>
  </si>
  <si>
    <t>precise_BTA130_S6_L001_R_SV.tsv</t>
  </si>
  <si>
    <t>precise_BTA130_S6_L002_R_SV.tsv</t>
  </si>
  <si>
    <t>precise_BTA130_S6_L003_R_SV.tsv</t>
  </si>
  <si>
    <t>precise_BTA130_S6_L004_R_SV.tsv</t>
  </si>
  <si>
    <t>precise_BTA131_S7_L001_R_SV.tsv</t>
  </si>
  <si>
    <t>precise_BTA131_S7_L002_R_SV.tsv</t>
  </si>
  <si>
    <t>precise_BTA131_S7_L003_R_SV.tsv</t>
  </si>
  <si>
    <t>precise_BTA131_S7_L004_R_SV.tsv</t>
  </si>
  <si>
    <t>precise_BTA132_S8_L001_R_SV.tsv</t>
  </si>
  <si>
    <t>precise_BTA132_S8_L002_R_SV.tsv</t>
  </si>
  <si>
    <t>precise_BTA132_S8_L003_R_SV.tsv</t>
  </si>
  <si>
    <t>precise_BTA132_S8_L004_R_SV.tsv</t>
  </si>
  <si>
    <t>precise_BTA133_S9_L001_R_SV.tsv</t>
  </si>
  <si>
    <t>precise_BTA133_S9_L002_R_SV.tsv</t>
  </si>
  <si>
    <t>precise_BTA133_S9_L003_R_SV.tsv</t>
  </si>
  <si>
    <t>precise_BTA133_S9_L004_R_SV.tsv</t>
  </si>
  <si>
    <t>precise_RDCSWEM000000074941_R_SV.tsv</t>
  </si>
  <si>
    <t>precise_RDCSWEM000000076351_R_SV.tsv</t>
  </si>
  <si>
    <t>precise_RDCSWEM000000085409_R_SV.tsv</t>
  </si>
  <si>
    <t>precise_RDCSWEM000000086626_R_SV.tsv</t>
  </si>
  <si>
    <t>precise_RDCSWEM000000086688_R_SV.tsv</t>
  </si>
  <si>
    <t>precise_RDCSWEM000000091678_R_SV.tsv</t>
  </si>
  <si>
    <t>precise_RDCSWEM000000093082_R_SV.tsv</t>
  </si>
  <si>
    <t>FILE</t>
  </si>
  <si>
    <t>#SVs HIGH IMPACT</t>
  </si>
  <si>
    <t>estd223</t>
  </si>
  <si>
    <t>estd234</t>
  </si>
  <si>
    <t>nstd119</t>
  </si>
  <si>
    <t>nstd131</t>
  </si>
  <si>
    <t>nstd135</t>
  </si>
  <si>
    <t>nstd56</t>
  </si>
  <si>
    <t>nstd60</t>
  </si>
  <si>
    <t>nstd61</t>
  </si>
  <si>
    <t>nstd69</t>
  </si>
  <si>
    <t>BTA130_S6_L002_R_SV</t>
  </si>
  <si>
    <t>BTA130_S6_L003_R_SV</t>
  </si>
  <si>
    <t>BTA133_S9_L002_R_SV</t>
  </si>
  <si>
    <t>BTA130_S6_L004_R_SV</t>
  </si>
  <si>
    <t>BTA130_S6_L001_R_SV</t>
  </si>
  <si>
    <t>RDCSWEM000000091678_R_SV</t>
  </si>
  <si>
    <t>RDCSWEM000000076351_R_SV</t>
  </si>
  <si>
    <t>RDCSWEM000000086688_R_SV</t>
  </si>
  <si>
    <t>RDCSWEM000000074941_R_SV</t>
  </si>
  <si>
    <t>RDCSWEM000000093082_R_SV</t>
  </si>
  <si>
    <t>RDCSWEM000000085409_R_SV</t>
  </si>
  <si>
    <t>RDCSWEM000000086626_R_SV</t>
  </si>
  <si>
    <t>File</t>
  </si>
  <si>
    <t>Unfiltered # SVs</t>
  </si>
  <si>
    <t>Filtered # SVs</t>
  </si>
  <si>
    <t>Filtered DEL</t>
  </si>
  <si>
    <t>Filtered DUP</t>
  </si>
  <si>
    <t>Filtererd INV</t>
  </si>
  <si>
    <t>Filtered INS</t>
  </si>
  <si>
    <t>Filtered TRA</t>
  </si>
  <si>
    <t>Unfiltered DEL</t>
  </si>
  <si>
    <t>Unfiltered DUP</t>
  </si>
  <si>
    <t>Unfiltered INV</t>
  </si>
  <si>
    <t>Unfiltered INS</t>
  </si>
  <si>
    <t>Unfiltered TRA</t>
  </si>
  <si>
    <t>Filtered INV</t>
  </si>
  <si>
    <t>SUMMA</t>
  </si>
  <si>
    <t>MEAN</t>
  </si>
  <si>
    <t>gene</t>
  </si>
  <si>
    <t>transcript</t>
  </si>
  <si>
    <t>exon</t>
  </si>
  <si>
    <t>CDS</t>
  </si>
  <si>
    <t>start_codon</t>
  </si>
  <si>
    <t>stop_codon</t>
  </si>
  <si>
    <t>five_prime_utr</t>
  </si>
  <si>
    <t>three_prime_utr</t>
  </si>
  <si>
    <t>Selenocysteine</t>
  </si>
  <si>
    <t>GENE_BIOTYPE</t>
  </si>
  <si>
    <t>BTA133 L3</t>
  </si>
  <si>
    <t>SUM</t>
  </si>
  <si>
    <t>Both BTA and RDC</t>
  </si>
  <si>
    <t>Only RDC</t>
  </si>
  <si>
    <t>BTA125_L1.txt</t>
  </si>
  <si>
    <t>BTA125_L2.txt</t>
  </si>
  <si>
    <t>BTA125_L3.txt</t>
  </si>
  <si>
    <t>BTA125_L4.txt</t>
  </si>
  <si>
    <t>BTA126_L1.txt</t>
  </si>
  <si>
    <t>BTA126_L2.txt</t>
  </si>
  <si>
    <t>BTA126_L3.txt</t>
  </si>
  <si>
    <t>BTA126_L4.txt</t>
  </si>
  <si>
    <t>BTA127_L1.txt</t>
  </si>
  <si>
    <t>BTA127_L2.txt</t>
  </si>
  <si>
    <t>BTA127_L3.txt</t>
  </si>
  <si>
    <t>BTA127_L4.txt</t>
  </si>
  <si>
    <t>BTA128_L1.txt</t>
  </si>
  <si>
    <t>BTA128_L2.txt</t>
  </si>
  <si>
    <t>BTA128_L3.txt</t>
  </si>
  <si>
    <t>BTA128_L4.txt</t>
  </si>
  <si>
    <t>BTA129_L1.txt</t>
  </si>
  <si>
    <t>BTA129_L2.txt</t>
  </si>
  <si>
    <t>BTA129_L3.txt</t>
  </si>
  <si>
    <t>BTA129_L4.txt</t>
  </si>
  <si>
    <t>BTA130_L1.txt</t>
  </si>
  <si>
    <t>BTA130_L2.txt</t>
  </si>
  <si>
    <t>BTA130_L3.txt</t>
  </si>
  <si>
    <t>BTA130_L4.txt</t>
  </si>
  <si>
    <t>BTA131_L1.txt</t>
  </si>
  <si>
    <t>BTA131_L2.txt</t>
  </si>
  <si>
    <t>BTA131_L3.txt</t>
  </si>
  <si>
    <t>BTA131_L4.txt</t>
  </si>
  <si>
    <t>BTA132_L1.txt</t>
  </si>
  <si>
    <t>BTA132_L2.txt</t>
  </si>
  <si>
    <t>BTA132_L3.txt</t>
  </si>
  <si>
    <t>BTA132_L4.txt</t>
  </si>
  <si>
    <t>BTA133_L1.txt</t>
  </si>
  <si>
    <t>BTA133_L2.txt</t>
  </si>
  <si>
    <t>BTA133_L3.txt</t>
  </si>
  <si>
    <t>BTA133_L4.txt</t>
  </si>
  <si>
    <t>RDC74941.txt</t>
  </si>
  <si>
    <t>RDC76351.txt</t>
  </si>
  <si>
    <t>RDC85409.txt</t>
  </si>
  <si>
    <t>RDC86626.txt</t>
  </si>
  <si>
    <t>RDC86688.txt</t>
  </si>
  <si>
    <t>RDC91678.txt</t>
  </si>
  <si>
    <t>RDC93082.txt</t>
  </si>
  <si>
    <t>RDC dataset</t>
  </si>
  <si>
    <t>BTA dataset combined</t>
  </si>
  <si>
    <t>combined_BTA129_S5_R_SV</t>
  </si>
  <si>
    <t>combined_BTA126_S2_R_SV</t>
  </si>
  <si>
    <t>combined_BTA131_S7_R_SV</t>
  </si>
  <si>
    <t>combined_BTA133_S9_R_SV</t>
  </si>
  <si>
    <t>combined_BTA132_S8_R_SV</t>
  </si>
  <si>
    <t>combined_BTA130_S6_R_SV</t>
  </si>
  <si>
    <t>combined_BTA127_S3_R_SV</t>
  </si>
  <si>
    <t>combined_BTA128_S4_R_SV</t>
  </si>
  <si>
    <t>combined_BTA125_S1_R_SV</t>
  </si>
  <si>
    <t>Total read</t>
  </si>
  <si>
    <t>Read length</t>
  </si>
  <si>
    <t>Read depth</t>
  </si>
  <si>
    <t>comb_BTA125</t>
  </si>
  <si>
    <t>comb_BTA126</t>
  </si>
  <si>
    <t>comb_BTA127</t>
  </si>
  <si>
    <t>comb_BTA128</t>
  </si>
  <si>
    <t>comb_BTA129</t>
  </si>
  <si>
    <t>comb_BTA130</t>
  </si>
  <si>
    <t>comb_BTA131</t>
  </si>
  <si>
    <t>comb_BTA132</t>
  </si>
  <si>
    <t>comb_BTA133</t>
  </si>
  <si>
    <t>Combined BTA</t>
  </si>
  <si>
    <t>combined_BTA125_S5_R_SV</t>
  </si>
  <si>
    <t>combined_BTA127_S7_R_SV</t>
  </si>
  <si>
    <t>combined_BTA128_S9_R_SV</t>
  </si>
  <si>
    <t>combined_BTA129_S8_R_SV</t>
  </si>
  <si>
    <t>combined_BTA131_S3_R_SV</t>
  </si>
  <si>
    <t>combined_BTA132_S4_R_SV</t>
  </si>
  <si>
    <t>combined_BTA133_S1_R_SV</t>
  </si>
  <si>
    <t>BTA single</t>
  </si>
  <si>
    <t>BTA comb</t>
  </si>
  <si>
    <t>RDC</t>
  </si>
  <si>
    <t>Mean read depth</t>
  </si>
  <si>
    <t>Dataset</t>
  </si>
  <si>
    <t>BTA single lane</t>
  </si>
  <si>
    <t>BTA singöe lanes</t>
  </si>
  <si>
    <t>BTA combined</t>
  </si>
  <si>
    <t>Total SVs in the datasets</t>
  </si>
  <si>
    <t>Ensembl SVs</t>
  </si>
  <si>
    <t>Sum</t>
  </si>
  <si>
    <t>Mean</t>
  </si>
  <si>
    <t>BTA single lane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</si>
</sst>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Font="1" applyBorder="1"/>
    <xf numFmtId="0" fontId="5" fillId="0" borderId="0" xfId="0" applyFont="1"/>
    <xf numFmtId="0" fontId="4" fillId="0" borderId="4" xfId="0" applyFont="1" applyBorder="1"/>
    <xf numFmtId="0" fontId="0" fillId="2" borderId="0" xfId="0" applyFont="1" applyFill="1"/>
    <xf numFmtId="0" fontId="0" fillId="0" borderId="2" xfId="0" applyFont="1" applyBorder="1"/>
    <xf numFmtId="0" fontId="4" fillId="0" borderId="0" xfId="0" applyFont="1" applyFill="1" applyBorder="1"/>
    <xf numFmtId="0" fontId="0" fillId="0" borderId="0" xfId="0" applyBorder="1"/>
  </cellXfs>
  <cellStyles count="1">
    <cellStyle name="Normal" xfId="0" builtinId="0"/>
  </cellStyles>
  <dxfs count="98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17C1C6-AD1D-0F49-A0E4-DE6D9031D3E8}" name="Tabell2" displayName="Tabell2" ref="A2:M40" totalsRowShown="0">
  <autoFilter ref="A2:M40" xr:uid="{57C3AB5A-2B2C-4844-87E1-B964BBF9FEB6}"/>
  <sortState xmlns:xlrd2="http://schemas.microsoft.com/office/spreadsheetml/2017/richdata2" ref="A3:M40">
    <sortCondition ref="A2:A40"/>
  </sortState>
  <tableColumns count="13">
    <tableColumn id="1" xr3:uid="{38F29976-26AC-AC4F-A02C-A8730684D1AC}" name="File"/>
    <tableColumn id="2" xr3:uid="{5183DDDC-CB73-F845-97A5-6FF82534C2B7}" name="Unfiltered # SVs"/>
    <tableColumn id="3" xr3:uid="{019709DC-726A-1344-9F73-9C1B212BAA47}" name="Filtered # SVs"/>
    <tableColumn id="4" xr3:uid="{8457CF76-028D-544F-9BB3-3105BD3EF42D}" name="DEL"/>
    <tableColumn id="5" xr3:uid="{E595E1D5-0349-694C-B368-194C644B76F3}" name="DUP"/>
    <tableColumn id="6" xr3:uid="{A5D657E6-47BE-9746-BEFA-F9BC954C005C}" name="INV"/>
    <tableColumn id="7" xr3:uid="{7AB92FAF-62E2-1646-9FB5-11921B07B525}" name="INS"/>
    <tableColumn id="8" xr3:uid="{76BD6C0C-5ECD-D045-AECB-F2EBF2CCA19F}" name="TRA"/>
    <tableColumn id="9" xr3:uid="{48C0FC5E-89B3-694B-9917-9C94556EBB93}" name="Filtered DEL"/>
    <tableColumn id="10" xr3:uid="{45615248-A273-6F4D-BD04-974A9762AEB9}" name="Filtered DUP"/>
    <tableColumn id="11" xr3:uid="{9980BEF8-D01A-3241-A3DA-BCBAE958C89E}" name="Filtererd INV"/>
    <tableColumn id="12" xr3:uid="{E12C748B-2F8B-1144-98AA-14A16E2331D2}" name="Filtered INS"/>
    <tableColumn id="13" xr3:uid="{76414DD5-E784-F641-A32B-65AAB6B02EB6}" name="Filtered TR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7E4FCA9-1B60-4A49-9016-9AFD75504D91}" name="Tabell15" displayName="Tabell15" ref="G55:R70" totalsRowShown="0" headerRowDxfId="3">
  <autoFilter ref="G55:R70" xr:uid="{1DDCDDC7-E400-2448-B26D-B48EA986B11B}"/>
  <tableColumns count="12">
    <tableColumn id="1" xr3:uid="{4440E531-2000-6E44-857E-4FF7602FF35E}" name="Chromatin state"/>
    <tableColumn id="2" xr3:uid="{C6466A95-A70C-724C-9C39-03886B440B55}" name="comb_BTA125"/>
    <tableColumn id="3" xr3:uid="{215D09D4-D26A-CE4D-992A-EA95783B83F1}" name="comb_BTA126"/>
    <tableColumn id="4" xr3:uid="{DC0B5F51-E2DA-B742-BBD6-9E6DDFD0622C}" name="comb_BTA127"/>
    <tableColumn id="5" xr3:uid="{C91F9738-B736-DE47-99C4-0B31B695DA24}" name="comb_BTA128"/>
    <tableColumn id="6" xr3:uid="{8A6B3661-E996-A04B-8F18-4F6E08BB77C3}" name="comb_BTA129"/>
    <tableColumn id="7" xr3:uid="{866FEA31-4299-A243-B5B9-C645239C02B8}" name="comb_BTA130"/>
    <tableColumn id="8" xr3:uid="{40F5807C-7455-254E-A1D4-B5AC90740450}" name="comb_BTA131"/>
    <tableColumn id="9" xr3:uid="{C079D8F0-6EE5-044A-98F3-C6632B935188}" name="comb_BTA132"/>
    <tableColumn id="10" xr3:uid="{8F516763-CFB7-644E-93D9-6C6B001051D4}" name="comb_BTA133"/>
    <tableColumn id="11" xr3:uid="{CDC7B3B0-2E4A-4F44-83FC-9F4F32049A0E}" name="SUM" dataDxfId="2">
      <calculatedColumnFormula>SUM(Tabell15[[#This Row],[comb_BTA125]:[comb_BTA133]])</calculatedColumnFormula>
    </tableColumn>
    <tableColumn id="12" xr3:uid="{B5381052-48B9-1942-8CD6-CE185B6F9DF1}" name="MEAN" dataDxfId="1">
      <calculatedColumnFormula>AVERAGE(Tabell15[[#This Row],[comb_BTA125]:[comb_BTA133]])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B4A9639-CCFF-1C48-9934-A451EF23C187}" name="Tabell7" displayName="Tabell7" ref="A2:AM11" totalsRowShown="0">
  <autoFilter ref="A2:AM11" xr:uid="{B3CE27B8-B123-614E-8C11-E96EBCD85089}"/>
  <sortState xmlns:xlrd2="http://schemas.microsoft.com/office/spreadsheetml/2017/richdata2" ref="A3:AM11">
    <sortCondition descending="1" ref="AL2:AL11"/>
  </sortState>
  <tableColumns count="39">
    <tableColumn id="1" xr3:uid="{545AA241-087C-504C-9810-5755C67DBD77}" name="GENE_BIOTYPE"/>
    <tableColumn id="2" xr3:uid="{4DA142F3-2F92-1041-AA65-AB0887B2D246}" name="BTA125 L1"/>
    <tableColumn id="3" xr3:uid="{33ECBE89-274C-1240-9DA9-8E26D0330F7F}" name="BTA125 L2"/>
    <tableColumn id="4" xr3:uid="{91E8BC54-5007-D942-B85C-192EE3CA6688}" name="BTA125 L3"/>
    <tableColumn id="5" xr3:uid="{83E97018-2111-354F-9A4D-F96920CC893E}" name="BTA125 L4"/>
    <tableColumn id="6" xr3:uid="{AB9D7C24-8BB0-494E-A785-B3B32F353227}" name="BTA126 L1"/>
    <tableColumn id="7" xr3:uid="{0B55DB89-995F-E249-B3BF-2A204496EE54}" name="BTA126 L2"/>
    <tableColumn id="8" xr3:uid="{6EBBD247-C1B3-5F46-A92A-D49FD1A09E50}" name="BTA126 L3"/>
    <tableColumn id="9" xr3:uid="{287ED870-61A2-0146-91E2-A408D010B087}" name="BTA126 L4"/>
    <tableColumn id="10" xr3:uid="{D2FA92DD-35E8-0D47-A9A1-FAF47107B8BD}" name="BTA127 L1"/>
    <tableColumn id="11" xr3:uid="{85805763-6814-054F-9583-9D216FB33458}" name="BTA127 L2"/>
    <tableColumn id="12" xr3:uid="{CF9B665D-6353-0245-8D63-85C6E883096B}" name="BTA127 L3"/>
    <tableColumn id="13" xr3:uid="{DD77CB97-2F4A-1345-89A6-60F064244447}" name="BTA127 L4"/>
    <tableColumn id="14" xr3:uid="{B46FE82F-B01F-CC48-9552-8B92805C6F22}" name="BTA128 L1"/>
    <tableColumn id="15" xr3:uid="{F53EEEF2-B9C0-7D4E-B81A-89DDD803759A}" name="BTA128 L2"/>
    <tableColumn id="16" xr3:uid="{B9E5A6CE-5197-F24E-8D3A-34D4435B19E3}" name="BTA128 L3"/>
    <tableColumn id="17" xr3:uid="{735796CA-55D9-8341-A74C-E4F98FCAA979}" name="BTA128 L4"/>
    <tableColumn id="18" xr3:uid="{10F19F3A-D0B9-4B46-B788-F00E1D6AF979}" name="BTA129 L1"/>
    <tableColumn id="19" xr3:uid="{E10E4ED0-8B6B-2748-A6F1-C2F86261E099}" name="BTA129 L2"/>
    <tableColumn id="20" xr3:uid="{FE9D3EBD-2FC7-D243-B26E-F554498F3990}" name="BTA129 L3"/>
    <tableColumn id="21" xr3:uid="{C3CBD237-4432-3C4A-8E2A-6A128CF767D2}" name="BTA129 L4"/>
    <tableColumn id="22" xr3:uid="{0660C2E5-25D3-E74E-B7C1-CD922415A889}" name="BTA130 L1"/>
    <tableColumn id="23" xr3:uid="{636B4EE9-79D6-AE47-9098-61972602C89C}" name="BTA130 L2"/>
    <tableColumn id="24" xr3:uid="{889D54BC-52BD-1F4B-B553-E2EFF8AB18D8}" name="BTA130 L3"/>
    <tableColumn id="25" xr3:uid="{D113B1D9-6E64-C044-B351-FE92F0959349}" name="BTA130 L4"/>
    <tableColumn id="26" xr3:uid="{CA625AFA-54EB-DE45-B264-3E854306C1A2}" name="BTA131 L1"/>
    <tableColumn id="27" xr3:uid="{4C8CCC87-6ED2-B642-A14E-C2D41879CCEE}" name="BTA131 L2"/>
    <tableColumn id="28" xr3:uid="{E3B371FF-2624-194C-943F-37D6D4AB6223}" name="BTA131 L3"/>
    <tableColumn id="29" xr3:uid="{F4DFCA72-B43A-044B-AA4C-BBC88E85E42F}" name="BTA131 L4"/>
    <tableColumn id="30" xr3:uid="{EB31A21D-EB7C-BA47-9FB0-C7EDCB898B4A}" name="BTA132 L1"/>
    <tableColumn id="31" xr3:uid="{B0E73FA8-5AC9-5D45-8BDA-3DA2A3DED377}" name="BTA132 L2"/>
    <tableColumn id="32" xr3:uid="{438CFB94-C2C1-BB41-A241-A361D1FF63A6}" name="BTA132 L3"/>
    <tableColumn id="33" xr3:uid="{1004BEDB-40C4-0A43-A5CF-0DD405F7411A}" name="BTA132 L4"/>
    <tableColumn id="34" xr3:uid="{06797F0A-936F-3E46-974B-AD926956EACA}" name="BTA133 L1"/>
    <tableColumn id="35" xr3:uid="{B3940A38-BD22-B94A-B5D9-1EF712413801}" name="BTA133 L2"/>
    <tableColumn id="36" xr3:uid="{A52652EC-E31A-A94C-B03E-CCFEE50E7296}" name="BTA133 L3"/>
    <tableColumn id="37" xr3:uid="{235AAF7F-D78B-9D47-BF0D-340866C23D76}" name="BTA133 L4"/>
    <tableColumn id="38" xr3:uid="{0AD30409-EF79-5049-83A1-143A0E2046C6}" name="SUM">
      <calculatedColumnFormula>SUM(Tabell7[[#This Row],[BTA125 L1]:[BTA133 L4]])</calculatedColumnFormula>
    </tableColumn>
    <tableColumn id="39" xr3:uid="{89173C25-2378-DB4B-A534-86C451594E29}" name="MEAN">
      <calculatedColumnFormula>AVERAGE(Tabell7[[#This Row],[BTA125 L1]:[BTA133 L4]])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6DAF5E2-63CF-5945-89B9-FC90A4AA6ED7}" name="Tabell11" displayName="Tabell11" ref="A14:J23" totalsRowShown="0">
  <autoFilter ref="A14:J23" xr:uid="{E75398E7-C0EC-1E4F-9540-C3618CC69A85}"/>
  <sortState xmlns:xlrd2="http://schemas.microsoft.com/office/spreadsheetml/2017/richdata2" ref="A15:J23">
    <sortCondition descending="1" ref="I14:I23"/>
  </sortState>
  <tableColumns count="10">
    <tableColumn id="1" xr3:uid="{D76788D8-A928-7B4D-9DCC-26B0FDD4A045}" name="GENE_BIOTYPE"/>
    <tableColumn id="2" xr3:uid="{16753AFE-ECE6-834F-A891-8ED93A69FAF1}" name="RDCSWEM000000074941"/>
    <tableColumn id="3" xr3:uid="{3B0F4E0E-88C1-DC46-A9AA-5045828E58C6}" name="RDCSWEM000000076351"/>
    <tableColumn id="4" xr3:uid="{EAE500C5-4838-D647-9866-DB6B6FE3197A}" name="RDCSWEM000000085409"/>
    <tableColumn id="5" xr3:uid="{C9868149-CB39-FB4E-8BA1-1E5C613458E6}" name="RDCSWEM000000086626"/>
    <tableColumn id="6" xr3:uid="{654520AA-F80C-A34E-B169-9DFA98046249}" name="RDCSWEM000000086688"/>
    <tableColumn id="7" xr3:uid="{417C07F2-635C-1740-986C-4DD7155BA862}" name="RDCSWEM000000091678"/>
    <tableColumn id="8" xr3:uid="{BF5ED5E7-3844-4049-A125-F0E2A1F12877}" name="RDCSWEM000000093082"/>
    <tableColumn id="9" xr3:uid="{AC1B9958-5904-8441-A9FF-B9E40DA63F7E}" name="SUMMA">
      <calculatedColumnFormula>SUM(Tabell11[[#This Row],[RDCSWEM000000074941]:[RDCSWEM000000093082]])</calculatedColumnFormula>
    </tableColumn>
    <tableColumn id="10" xr3:uid="{9C3D4332-C684-634D-81D8-47A992F031AB}" name="MEAN">
      <calculatedColumnFormula>AVERAGE(Tabell11[[#This Row],[RDCSWEM000000074941]:[RDCSWEM000000093082]])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45E4B35-A187-F045-84A6-F271C006B275}" name="Tabell14" displayName="Tabell14" ref="A26:L35" totalsRowShown="0">
  <autoFilter ref="A26:L35" xr:uid="{CB7EBF69-4586-E04E-8D9F-15E7C9CDB3F7}"/>
  <tableColumns count="12">
    <tableColumn id="1" xr3:uid="{E95CACF3-A114-714A-85E1-CB2EB59F7DE9}" name="GENE_BIOTYPE"/>
    <tableColumn id="2" xr3:uid="{CC9B0BC9-0ACA-8B45-97D9-B18C28ED9BE3}" name="comb_BTA125"/>
    <tableColumn id="3" xr3:uid="{7D35F65E-562F-4940-AB2A-B96906EA5E6A}" name="comb_BTA126"/>
    <tableColumn id="4" xr3:uid="{C7F6DE99-7CFC-A84D-926F-D14491C32B1F}" name="comb_BTA127"/>
    <tableColumn id="5" xr3:uid="{EED351AB-A56C-5241-8BCB-B12D7931D0FC}" name="comb_BTA128"/>
    <tableColumn id="6" xr3:uid="{BA5E62E6-D8A8-ED48-941E-99EE39351D6C}" name="comb_BTA129"/>
    <tableColumn id="7" xr3:uid="{D07FB006-F79D-CA4E-9F70-D6E868E18926}" name="comb_BTA130"/>
    <tableColumn id="8" xr3:uid="{B681C353-E57B-3040-B7AC-8BCDB818417F}" name="comb_BTA131"/>
    <tableColumn id="9" xr3:uid="{EDC16482-BF03-F54B-AE53-744126979127}" name="comb_BTA132"/>
    <tableColumn id="10" xr3:uid="{41892FF1-4FAA-0A48-A48C-AB27164C4DA0}" name="comb_BTA133"/>
    <tableColumn id="11" xr3:uid="{E16726C1-DA08-F249-96E6-E979B5DE67E3}" name="SUM">
      <calculatedColumnFormula>SUM(B27:J27)</calculatedColumnFormula>
    </tableColumn>
    <tableColumn id="12" xr3:uid="{83DE177C-50EE-7848-9FF9-82DD90AD0687}" name="MEAN">
      <calculatedColumnFormula>AVERAGE(B27:J27)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54B53A-38AF-3248-B61B-783915AA008E}" name="Tabell8" displayName="Tabell8" ref="A1:K54" totalsRowCount="1">
  <autoFilter ref="A1:K53" xr:uid="{87237158-0394-9242-84AC-FF771D458E21}"/>
  <tableColumns count="11">
    <tableColumn id="1" xr3:uid="{08237B4C-D74E-6A4B-B688-5CF40DEA9F39}" name="FILE" totalsRowLabel="SUM"/>
    <tableColumn id="2" xr3:uid="{F2974413-9C5C-BE47-A8A6-85BC04FF76B9}" name="Ensembl SVs" totalsRowFunction="custom">
      <totalsRowFormula>SUM(Tabell8[Ensembl SVs])</totalsRowFormula>
    </tableColumn>
    <tableColumn id="3" xr3:uid="{AA91D75B-1457-EB47-B9F7-FC863ABB5FD7}" name="estd223" totalsRowFunction="custom">
      <totalsRowFormula>SUM(Tabell8[estd223])</totalsRowFormula>
    </tableColumn>
    <tableColumn id="4" xr3:uid="{BE71277F-534E-0C41-8DF7-747F6DA798D7}" name="estd234" totalsRowFunction="custom">
      <totalsRowFormula>SUM(Tabell8[estd234])</totalsRowFormula>
    </tableColumn>
    <tableColumn id="5" xr3:uid="{324C0C5F-1257-D348-9AB2-395DEE18F120}" name="nstd119" totalsRowFunction="custom">
      <totalsRowFormula>SUM(Tabell8[nstd119])</totalsRowFormula>
    </tableColumn>
    <tableColumn id="6" xr3:uid="{4063869C-2281-E243-B6B9-7FC1DB16C921}" name="nstd131" totalsRowFunction="custom">
      <totalsRowFormula>SUM(Tabell8[nstd131])</totalsRowFormula>
    </tableColumn>
    <tableColumn id="8" xr3:uid="{2B3361E5-2F12-0F48-A6DA-B95F0D081B5E}" name="nstd135" totalsRowFunction="custom">
      <totalsRowFormula>SUM(Tabell8[nstd135])</totalsRowFormula>
    </tableColumn>
    <tableColumn id="10" xr3:uid="{66F26AB1-22C4-0542-B798-42D1B29365F2}" name="nstd56" totalsRowFunction="custom">
      <totalsRowFormula>SUM(Tabell8[nstd56])</totalsRowFormula>
    </tableColumn>
    <tableColumn id="11" xr3:uid="{D40B8603-4699-9849-A0D6-8633D994463E}" name="nstd60" totalsRowFunction="custom">
      <totalsRowFormula>SUM(Tabell8[nstd60])</totalsRowFormula>
    </tableColumn>
    <tableColumn id="12" xr3:uid="{48FC3ACB-FFAA-014C-95BA-D4BDB9F726DA}" name="nstd61" totalsRowFunction="custom">
      <totalsRowFormula>SUM(Tabell8[nstd61])</totalsRowFormula>
    </tableColumn>
    <tableColumn id="13" xr3:uid="{74CFFB06-5E1C-E144-BB65-E17B5D4E2821}" name="nstd69" totalsRowFunction="custom">
      <totalsRowFormula>SUM(Tabell8[nstd69])</totalsRowFormula>
    </tableColumn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6B19F8-148A-224F-AB5F-861D734F38CB}" name="Tabell1" displayName="Tabell1" ref="A1:B53" totalsRowShown="0">
  <autoFilter ref="A1:B53" xr:uid="{E2B6FA75-CF40-AF43-BF22-3215DDCC99AA}"/>
  <tableColumns count="2">
    <tableColumn id="1" xr3:uid="{6E139711-F24C-484D-AC67-29FDCA7B2352}" name="FILE"/>
    <tableColumn id="2" xr3:uid="{03C4764F-1ADE-FA4D-82AA-CF19C6E26994}" name="#SVs HIGH IMPACT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979453-C7ED-EC40-BE03-DE3925CF4BE5}" name="Tabell6" displayName="Tabell6" ref="D1:F4" totalsRowShown="0">
  <autoFilter ref="D1:F4" xr:uid="{8351E686-1C4F-1C46-A115-4E3C864CA2B7}"/>
  <tableColumns count="3">
    <tableColumn id="1" xr3:uid="{A47016D7-5F63-EA44-8234-DAB2C7C5855D}" name="Dataset"/>
    <tableColumn id="2" xr3:uid="{C77A7E2C-2480-E64C-A696-6B464C6F0257}" name="Sum"/>
    <tableColumn id="3" xr3:uid="{B55D1892-6DCC-7042-AFC3-2645E8683A4C}" name="Mean" dataDxfId="0">
      <calculatedColumnFormula>AVERAGE(B2:B37)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6DB3D24-18FA-3040-B98D-23583E020049}" name="Tabell9" displayName="Tabell9" ref="A44:M53" totalsRowCount="1">
  <autoFilter ref="A44:M52" xr:uid="{07061883-499B-FA40-8656-58BD32E10505}"/>
  <tableColumns count="13">
    <tableColumn id="1" xr3:uid="{CD5239CE-2ECF-004E-A9B2-59B70F01C68E}" name="File" totalsRowLabel="Sum"/>
    <tableColumn id="2" xr3:uid="{37387A5F-A396-C144-A52F-7A3B88EBFBF4}" name="Unfiltered # SVs" totalsRowFunction="custom">
      <totalsRowFormula>SUM(B45:B51)</totalsRowFormula>
    </tableColumn>
    <tableColumn id="3" xr3:uid="{77FCD55D-EAFD-6645-9DD1-A084ABEC3713}" name="Filtered # SVs" totalsRowFunction="custom">
      <totalsRowFormula>SUM(C45:C51)</totalsRowFormula>
    </tableColumn>
    <tableColumn id="4" xr3:uid="{F9E4F81B-3041-8E44-9302-D489BA33DA07}" name="Unfiltered DEL" totalsRowFunction="custom">
      <totalsRowFormula>SUM(D45:D51)</totalsRowFormula>
    </tableColumn>
    <tableColumn id="5" xr3:uid="{566B78C6-E563-694B-9FC1-FCD3D2F4DF06}" name="Unfiltered DUP" totalsRowFunction="custom">
      <totalsRowFormula>SUM(E45:E51)</totalsRowFormula>
    </tableColumn>
    <tableColumn id="6" xr3:uid="{474EFD3B-4403-B34C-80D3-919E2D33E6F2}" name="Unfiltered INV" totalsRowFunction="custom">
      <totalsRowFormula>SUM(F45:F51)</totalsRowFormula>
    </tableColumn>
    <tableColumn id="7" xr3:uid="{D3EE0C87-620A-FC46-A5AA-887B11E39875}" name="Unfiltered INS" totalsRowFunction="custom">
      <totalsRowFormula>SUM(G45:G51)</totalsRowFormula>
    </tableColumn>
    <tableColumn id="8" xr3:uid="{F0F07DCC-53EF-A547-9908-1A8F0827D661}" name="Unfiltered TRA" totalsRowFunction="custom">
      <totalsRowFormula>SUM(H45:H51)</totalsRowFormula>
    </tableColumn>
    <tableColumn id="9" xr3:uid="{01305FE2-F7D5-7541-8B13-F341625B7F21}" name="Filtered DEL" totalsRowFunction="custom">
      <totalsRowFormula>SUM(I45:I51)</totalsRowFormula>
    </tableColumn>
    <tableColumn id="10" xr3:uid="{E9250374-FB64-F743-B3BE-B05E6DCAF8F3}" name="Filtered DUP" totalsRowFunction="custom">
      <totalsRowFormula>SUM(J45:J51)</totalsRowFormula>
    </tableColumn>
    <tableColumn id="11" xr3:uid="{6257E58E-B636-524A-98C1-6602C10FC3BC}" name="Filtered INV" totalsRowFunction="custom">
      <totalsRowFormula>SUM(K45:K51)</totalsRowFormula>
    </tableColumn>
    <tableColumn id="12" xr3:uid="{AA69FDF2-F87E-4740-BF5A-E7C0338D3935}" name="Filtered INS" totalsRowFunction="custom">
      <totalsRowFormula>SUM(L45:L51)</totalsRowFormula>
    </tableColumn>
    <tableColumn id="13" xr3:uid="{99A19333-C2ED-1D4F-910F-964935522584}" name="Filtered TRA" totalsRowFunction="custom">
      <totalsRowFormula>SUM(M45:M51)</totalsRow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57A9CF9-D91E-0D4C-9409-432B2FFE0062}" name="Tabell913" displayName="Tabell913" ref="A56:M68" totalsRowCount="1">
  <autoFilter ref="A56:M67" xr:uid="{ED9DD123-BE3B-BA47-82D9-5897F985AF54}"/>
  <sortState xmlns:xlrd2="http://schemas.microsoft.com/office/spreadsheetml/2017/richdata2" ref="A57:M67">
    <sortCondition ref="A56:A67"/>
  </sortState>
  <tableColumns count="13">
    <tableColumn id="1" xr3:uid="{DDBE3DA3-E24C-3C44-82C4-402B06ACFF16}" name="File"/>
    <tableColumn id="2" xr3:uid="{A6E57485-7562-BF4B-B335-2D341264FB5F}" name="Unfiltered # SVs"/>
    <tableColumn id="3" xr3:uid="{E27A77B1-EFFC-5946-B9BD-EDF88B8407F0}" name="Filtered # SVs"/>
    <tableColumn id="4" xr3:uid="{E0CED519-2440-0F44-B78C-45231DA88B5B}" name="Unfiltered DEL"/>
    <tableColumn id="5" xr3:uid="{BCC09138-E13F-1442-B9AC-C21CB6B43FBD}" name="Unfiltered DUP"/>
    <tableColumn id="6" xr3:uid="{D7143CEB-9315-0346-914F-8D43230F6200}" name="Unfiltered INV"/>
    <tableColumn id="7" xr3:uid="{A288A6BA-009B-144D-B33F-9BA4A5DC309E}" name="Unfiltered INS"/>
    <tableColumn id="8" xr3:uid="{945930A9-AA57-8E4E-9E88-D7F9EA852E81}" name="Unfiltered TRA"/>
    <tableColumn id="9" xr3:uid="{FCA50A73-DCFC-9540-80EA-EA3526AA92C1}" name="Filtered DEL"/>
    <tableColumn id="10" xr3:uid="{033879D9-F827-8F4A-A000-958BE67AB382}" name="Filtered DUP"/>
    <tableColumn id="11" xr3:uid="{C486A931-AA3F-1D49-8907-99F37804D46C}" name="Filtered INV"/>
    <tableColumn id="12" xr3:uid="{5CE040C6-F414-D645-B0FA-1AB337FDF880}" name="Filtered INS"/>
    <tableColumn id="13" xr3:uid="{CE0E594C-C351-5A42-9631-79F4356CF4E0}" name="Filtered TRA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7C54B7D-75F2-D140-955D-4949299C1CDC}" name="Tabell13" displayName="Tabell13" ref="A1:D53" totalsRowShown="0">
  <autoFilter ref="A1:D53" xr:uid="{8B866970-8919-2044-B45F-91A13C80CC85}"/>
  <tableColumns count="4">
    <tableColumn id="1" xr3:uid="{C1235C49-C457-4547-BE9C-C4052439E30B}" name="File" dataDxfId="97"/>
    <tableColumn id="2" xr3:uid="{F8312FCC-15EC-C448-AEF3-63C51A005CC3}" name="Total read"/>
    <tableColumn id="3" xr3:uid="{76B80027-3780-1A43-BBFE-BFF56D4C3D03}" name="Read length"/>
    <tableColumn id="4" xr3:uid="{E9D3D9EB-F672-094F-8B34-BF394D61F9E1}" name="Read depth" dataDxfId="96">
      <calculatedColumnFormula>(Tabell13[[#This Row],[Total read]]/2715853792)*Tabell13[[#This Row],[Read length]]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77491D2-E479-5C4D-A058-9BE1D3EB71C0}" name="Tabell16" displayName="Tabell16" ref="F3:G6" totalsRowShown="0">
  <autoFilter ref="F3:G6" xr:uid="{80825030-C2B2-3E46-8A1C-02C578B41EE5}"/>
  <tableColumns count="2">
    <tableColumn id="1" xr3:uid="{F6461A43-FD87-8448-88BD-3334176B2593}" name="Dataset"/>
    <tableColumn id="2" xr3:uid="{36FB1856-A0CD-A647-B08B-D02734A57E94}" name="Mean read depth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0376F5-4EB5-5A4E-AFFD-784DB7654111}" name="Tabell5" displayName="Tabell5" ref="G1:AZ16">
  <autoFilter ref="G1:AZ16" xr:uid="{E57C31DD-BE64-E14A-AE9B-455DB27ED40A}"/>
  <tableColumns count="46">
    <tableColumn id="1" xr3:uid="{3EB2501A-D662-0341-851A-7A18F396318B}" name="Chromatin state" totalsRowLabel="Summa"/>
    <tableColumn id="2" xr3:uid="{4FE65E00-78C4-114D-AE29-87C1691E9E0D}" name="BTA125 L1" totalsRowFunction="custom" dataDxfId="95" totalsRowDxfId="94">
      <totalsRowFormula>SUM(Tabell5[BTA125 L1])</totalsRowFormula>
    </tableColumn>
    <tableColumn id="3" xr3:uid="{2DB7F669-E02F-7348-A6A7-ECF88959B6C7}" name="BTA125 L2" totalsRowFunction="custom" dataDxfId="93" totalsRowDxfId="92">
      <totalsRowFormula>SUM(Tabell5[BTA125 L2])</totalsRowFormula>
    </tableColumn>
    <tableColumn id="4" xr3:uid="{835D421E-2B60-3B48-8FD0-7D3962C2B6C7}" name="BTA125 L3" totalsRowFunction="custom" dataDxfId="91" totalsRowDxfId="90">
      <totalsRowFormula>SUM(Tabell5[BTA125 L3])</totalsRowFormula>
    </tableColumn>
    <tableColumn id="5" xr3:uid="{757115A8-8060-0147-8186-B4CDCF266300}" name="BTA125 L4" totalsRowFunction="custom" dataDxfId="89" totalsRowDxfId="88">
      <totalsRowFormula>SUM(Tabell5[BTA125 L4])</totalsRowFormula>
    </tableColumn>
    <tableColumn id="6" xr3:uid="{10C0D226-30A7-1B4A-8239-29A24E245B26}" name="BTA126 L1" totalsRowFunction="custom" dataDxfId="87" totalsRowDxfId="86">
      <totalsRowFormula>SUM(Tabell5[BTA126 L1])</totalsRowFormula>
    </tableColumn>
    <tableColumn id="7" xr3:uid="{9583457D-A277-0441-BFDF-00C87EB9A7D3}" name="BTA126 L2" totalsRowFunction="custom" dataDxfId="85" totalsRowDxfId="84">
      <totalsRowFormula>SUM(Tabell5[BTA126 L2])</totalsRowFormula>
    </tableColumn>
    <tableColumn id="8" xr3:uid="{F0D52BE2-BC38-0546-92AE-1AB5DE023C9C}" name="BTA126 L3" totalsRowFunction="custom" dataDxfId="83" totalsRowDxfId="82">
      <totalsRowFormula>SUM(Tabell5[BTA126 L3])</totalsRowFormula>
    </tableColumn>
    <tableColumn id="9" xr3:uid="{A96B0CC8-CF36-6A4F-BD51-A2FB73500887}" name="BTA126 L4" totalsRowFunction="custom" dataDxfId="81" totalsRowDxfId="80">
      <totalsRowFormula>SUM(Tabell5[BTA126 L4])</totalsRowFormula>
    </tableColumn>
    <tableColumn id="10" xr3:uid="{49E96DD8-3C8A-D74A-A97F-F73AF59C988B}" name="BTA127 L1" totalsRowFunction="custom" dataDxfId="79" totalsRowDxfId="78">
      <totalsRowFormula>SUM(Tabell5[BTA127 L1])</totalsRowFormula>
    </tableColumn>
    <tableColumn id="11" xr3:uid="{2A4F8246-DD09-2345-9632-1858C1D4C9FD}" name="BTA127 L2" totalsRowFunction="custom" dataDxfId="77" totalsRowDxfId="76">
      <totalsRowFormula>SUM(Tabell5[BTA127 L2])</totalsRowFormula>
    </tableColumn>
    <tableColumn id="12" xr3:uid="{CBE5C432-5537-4247-BC70-1A7AEA024CD6}" name="BTA127 L3" totalsRowFunction="custom" dataDxfId="75" totalsRowDxfId="74">
      <totalsRowFormula>SUM(Tabell5[BTA127 L3])</totalsRowFormula>
    </tableColumn>
    <tableColumn id="13" xr3:uid="{50DC8277-22FB-C747-AE35-A8E15FDC8182}" name="BTA127 L4" totalsRowFunction="custom" dataDxfId="73" totalsRowDxfId="72">
      <totalsRowFormula>SUM(Tabell5[BTA127 L4])</totalsRowFormula>
    </tableColumn>
    <tableColumn id="14" xr3:uid="{A6BE5A8B-AA6C-E145-8EE6-F967DDAF039E}" name="BTA128 L1" totalsRowFunction="custom" dataDxfId="71" totalsRowDxfId="70">
      <totalsRowFormula>SUM(Tabell5[BTA128 L1])</totalsRowFormula>
    </tableColumn>
    <tableColumn id="15" xr3:uid="{32DB5C17-482C-EB43-A1EE-68094AA858F5}" name="BTA128 L2" totalsRowFunction="custom" dataDxfId="69" totalsRowDxfId="68">
      <totalsRowFormula>SUM(Tabell5[BTA128 L2])</totalsRowFormula>
    </tableColumn>
    <tableColumn id="16" xr3:uid="{B3BEFF71-D40C-6743-97F1-4E3514D7AF9A}" name="BTA128 L3" totalsRowFunction="custom" dataDxfId="67" totalsRowDxfId="66">
      <totalsRowFormula>SUM(Tabell5[BTA128 L3])</totalsRowFormula>
    </tableColumn>
    <tableColumn id="17" xr3:uid="{3DC885B6-1B88-4146-A06E-7C5363446431}" name="BTA128 L4" totalsRowFunction="custom" dataDxfId="65" totalsRowDxfId="64">
      <totalsRowFormula>SUM(Tabell5[BTA128 L4])</totalsRowFormula>
    </tableColumn>
    <tableColumn id="18" xr3:uid="{56943E81-E593-8B46-AF1E-C9889381FFF2}" name="BTA129 L1" totalsRowFunction="custom" dataDxfId="63" totalsRowDxfId="62">
      <totalsRowFormula>SUM(Tabell5[BTA129 L1])</totalsRowFormula>
    </tableColumn>
    <tableColumn id="19" xr3:uid="{CC71A8CC-F78B-7244-8A2B-0A591CD524E9}" name="BTA129 L2" totalsRowFunction="custom" dataDxfId="61" totalsRowDxfId="60">
      <totalsRowFormula>SUM(Tabell5[BTA129 L2])</totalsRowFormula>
    </tableColumn>
    <tableColumn id="20" xr3:uid="{6CF8A0C9-7222-0D42-AAD9-D21EA5CDF006}" name="BTA129 L3" totalsRowFunction="custom" dataDxfId="59" totalsRowDxfId="58">
      <totalsRowFormula>SUM(Tabell5[BTA129 L3])</totalsRowFormula>
    </tableColumn>
    <tableColumn id="21" xr3:uid="{2DFFB578-1A09-804F-9EBB-AAB5240E7BAE}" name="BTA129 L4" totalsRowFunction="custom" dataDxfId="57" totalsRowDxfId="56">
      <totalsRowFormula>SUM(Tabell5[BTA129 L4])</totalsRowFormula>
    </tableColumn>
    <tableColumn id="22" xr3:uid="{F5CCDBE0-EC29-CE46-A023-7C4E7511B43B}" name="BTA130 L1" totalsRowFunction="custom" dataDxfId="55" totalsRowDxfId="54">
      <totalsRowFormula>SUM(Tabell5[BTA130 L1])</totalsRowFormula>
    </tableColumn>
    <tableColumn id="23" xr3:uid="{D6D052FA-4F49-194A-9DFC-8B63DFBAFF78}" name="BTA130 L2" totalsRowFunction="custom" dataDxfId="53" totalsRowDxfId="52">
      <totalsRowFormula>SUM(Tabell5[BTA130 L2])</totalsRowFormula>
    </tableColumn>
    <tableColumn id="24" xr3:uid="{083F4642-2B6C-CB4F-9FE5-604689D1E61E}" name="BTA130 L3" totalsRowFunction="custom" dataDxfId="51" totalsRowDxfId="50">
      <totalsRowFormula>SUM(Tabell5[BTA130 L3])</totalsRowFormula>
    </tableColumn>
    <tableColumn id="25" xr3:uid="{D6CF88F8-FFEB-E44F-B447-7E03F8EB5C86}" name="BTA130 L4" totalsRowFunction="custom" dataDxfId="49" totalsRowDxfId="48">
      <totalsRowFormula>SUM(Tabell5[BTA130 L4])</totalsRowFormula>
    </tableColumn>
    <tableColumn id="26" xr3:uid="{CE88C5FD-0B7C-B840-ACBE-E505B6B8A503}" name="BTA131 L1" totalsRowFunction="custom" dataDxfId="47" totalsRowDxfId="46">
      <totalsRowFormula>SUM(Tabell5[BTA131 L1])</totalsRowFormula>
    </tableColumn>
    <tableColumn id="27" xr3:uid="{DC3221C7-9B9E-EA47-BEBF-DF831E061FC5}" name="BTA131 L2" totalsRowFunction="custom" dataDxfId="45" totalsRowDxfId="44">
      <totalsRowFormula>SUM(Tabell5[BTA131 L2])</totalsRowFormula>
    </tableColumn>
    <tableColumn id="28" xr3:uid="{48A1AEE0-B9FE-F846-A1AA-2FD62FC92A4E}" name="BTA131 L3" totalsRowFunction="custom" dataDxfId="43" totalsRowDxfId="42">
      <totalsRowFormula>SUM(Tabell5[BTA131 L3])</totalsRowFormula>
    </tableColumn>
    <tableColumn id="29" xr3:uid="{AD4C0CE7-D04E-434E-A19A-839F58101327}" name="BTA131 L4" totalsRowFunction="custom" dataDxfId="41" totalsRowDxfId="40">
      <totalsRowFormula>SUM(Tabell5[BTA131 L4])</totalsRowFormula>
    </tableColumn>
    <tableColumn id="30" xr3:uid="{E2332289-CD86-8946-9671-C1BD68D641DF}" name="BTA132 L1" totalsRowFunction="custom" dataDxfId="39" totalsRowDxfId="38">
      <totalsRowFormula>SUM(Tabell5[BTA132 L1])</totalsRowFormula>
    </tableColumn>
    <tableColumn id="31" xr3:uid="{570425BB-4D8F-1346-B901-15DDC9F74286}" name="BTA132 L2" totalsRowFunction="custom" dataDxfId="37" totalsRowDxfId="36">
      <totalsRowFormula>SUM(Tabell5[BTA132 L2])</totalsRowFormula>
    </tableColumn>
    <tableColumn id="32" xr3:uid="{9D46442D-92AE-6B4F-9A06-20393668CEBD}" name="BTA132 L3" totalsRowFunction="custom" dataDxfId="35" totalsRowDxfId="34">
      <totalsRowFormula>SUM(Tabell5[BTA132 L3])</totalsRowFormula>
    </tableColumn>
    <tableColumn id="33" xr3:uid="{83B07CE5-E88C-0A47-90E0-9F45FAA81E80}" name="BTA132 L4" totalsRowFunction="custom" dataDxfId="33" totalsRowDxfId="32">
      <totalsRowFormula>SUM(Tabell5[BTA132 L4])</totalsRowFormula>
    </tableColumn>
    <tableColumn id="34" xr3:uid="{CF9D992B-5906-F848-A35D-8C688F57BD01}" name="BTA133 L1" totalsRowFunction="custom" dataDxfId="31" totalsRowDxfId="30">
      <totalsRowFormula>SUM(Tabell5[BTA133 L1])</totalsRowFormula>
    </tableColumn>
    <tableColumn id="35" xr3:uid="{45595BB0-CF45-7645-8403-BF201E9B6C6B}" name="BTA133 L2" totalsRowFunction="custom" dataDxfId="29" totalsRowDxfId="28">
      <totalsRowFormula>SUM(Tabell5[BTA133 L2])</totalsRowFormula>
    </tableColumn>
    <tableColumn id="36" xr3:uid="{92992222-F409-5A48-BE92-E58A8DC25CE0}" name="BTA133 L4" totalsRowFunction="custom" dataDxfId="27" totalsRowDxfId="26">
      <totalsRowFormula>SUM(Tabell5[BTA133 L4])</totalsRowFormula>
    </tableColumn>
    <tableColumn id="37" xr3:uid="{DB6D04FF-030A-A64D-B9FC-A8767C8F0303}" name="BTA133 L42" totalsRowFunction="custom" dataDxfId="25" totalsRowDxfId="24">
      <totalsRowFormula>SUM(Tabell5[BTA133 L42])</totalsRowFormula>
    </tableColumn>
    <tableColumn id="38" xr3:uid="{D39D8DC8-3733-B34D-8463-930BBDBD7D95}" name="RDCSWEM000000074941" totalsRowFunction="custom" dataDxfId="23" totalsRowDxfId="22">
      <totalsRowFormula>SUM(Tabell5[RDCSWEM000000074941])</totalsRowFormula>
    </tableColumn>
    <tableColumn id="39" xr3:uid="{1E4A7B18-AEA3-A64E-9CD9-D9BD79F5F18B}" name="RDCSWEM000000076351" totalsRowFunction="custom" dataDxfId="21" totalsRowDxfId="20">
      <totalsRowFormula>SUM(Tabell5[RDCSWEM000000076351])</totalsRowFormula>
    </tableColumn>
    <tableColumn id="40" xr3:uid="{6CDB295C-0810-7C43-B59D-8D9F60D4FDB6}" name="RDCSWEM000000085409" totalsRowFunction="custom" dataDxfId="19" totalsRowDxfId="18">
      <totalsRowFormula>SUM(Tabell5[RDCSWEM000000085409])</totalsRowFormula>
    </tableColumn>
    <tableColumn id="41" xr3:uid="{A9A8FAE2-ADF8-8542-8E1A-C78F81C3061E}" name="RDCSWEM000000086626" totalsRowFunction="custom" dataDxfId="17" totalsRowDxfId="16">
      <totalsRowFormula>SUM(Tabell5[RDCSWEM000000086626])</totalsRowFormula>
    </tableColumn>
    <tableColumn id="42" xr3:uid="{303EB50D-026F-A048-A7D2-00D392700D13}" name="RDCSWEM000000086688" totalsRowFunction="custom" dataDxfId="15" totalsRowDxfId="14">
      <totalsRowFormula>SUM(Tabell5[RDCSWEM000000086688])</totalsRowFormula>
    </tableColumn>
    <tableColumn id="43" xr3:uid="{499A2C5F-006E-484A-AB9E-4F81C70588EB}" name="RDCSWEM000000091678" totalsRowFunction="custom" dataDxfId="13" totalsRowDxfId="12">
      <totalsRowFormula>SUM(Tabell5[RDCSWEM000000091678])</totalsRowFormula>
    </tableColumn>
    <tableColumn id="44" xr3:uid="{0BD0CBD9-E847-8548-9632-70EDDB94800C}" name="RDCSWEM000000093082" totalsRowFunction="custom" dataDxfId="11" totalsRowDxfId="10">
      <totalsRowFormula>SUM(Tabell5[RDCSWEM000000093082])</totalsRowFormula>
    </tableColumn>
    <tableColumn id="45" xr3:uid="{0026589B-C913-8E4D-B227-41978CDF1A91}" name="SUMMA" dataDxfId="9" totalsRowDxfId="8">
      <calculatedColumnFormula>SUM(Tabell5[[#This Row],[BTA125 L1]:[RDCSWEM000000093082]])</calculatedColumnFormula>
    </tableColumn>
    <tableColumn id="46" xr3:uid="{C7B0EDED-1242-074F-AD93-E8618F5CCFD0}" name="MEAN" dataDxfId="7" totalsRowDxfId="6">
      <calculatedColumnFormula>AVERAGE(Tabell5[[#This Row],[BTA125 L1]:[RDCSWEM000000093082]])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32D6BB0-2285-7E4B-915E-0FBE2F3C7B07}" name="Tabell10" displayName="Tabell10" ref="B1:C17" totalsRowCount="1">
  <autoFilter ref="B1:C16" xr:uid="{E7A10E1E-53E2-5047-88F7-9943784A01E0}"/>
  <tableColumns count="2">
    <tableColumn id="1" xr3:uid="{C5DFB997-5B14-2C46-9E0D-B34E08AFF2BE}" name="Chromatin state" totalsRowLabel="Summa"/>
    <tableColumn id="2" xr3:uid="{EAFBD182-CE73-8547-AD20-A9CF0652301E}" name="Total in all files" totalsRowFunction="sum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F1596B-053A-CD41-AE8D-2C0D0C2966A0}" name="Tabell3" displayName="Tabell3" ref="G38:P53" totalsRowShown="0">
  <autoFilter ref="G38:P53" xr:uid="{7C1F3677-A444-7B43-8A94-A0CF54E3B175}"/>
  <sortState xmlns:xlrd2="http://schemas.microsoft.com/office/spreadsheetml/2017/richdata2" ref="G39:P53">
    <sortCondition descending="1" ref="O38:O53"/>
  </sortState>
  <tableColumns count="10">
    <tableColumn id="1" xr3:uid="{CF9423CF-5571-ED4A-8EDF-8832CC333885}" name="Chromatin state"/>
    <tableColumn id="2" xr3:uid="{50224E05-510D-8F4F-8975-E1354B7CFD95}" name="RDCSWEM000000074941"/>
    <tableColumn id="3" xr3:uid="{63E378E9-1278-2248-8B65-664CDF7A9C46}" name="RDCSWEM000000076351"/>
    <tableColumn id="4" xr3:uid="{1F55DAB3-6A97-164D-933B-E3707DD33B01}" name="RDCSWEM000000085409"/>
    <tableColumn id="5" xr3:uid="{0EEE7207-6D54-9A4B-B0D6-BE277372A48E}" name="RDCSWEM000000086626"/>
    <tableColumn id="6" xr3:uid="{EBED74A0-1BC7-CE4B-B1B5-C06AD700A126}" name="RDCSWEM000000086688"/>
    <tableColumn id="7" xr3:uid="{6B98F0E5-2061-8244-839B-405D98C3B603}" name="RDCSWEM000000091678"/>
    <tableColumn id="8" xr3:uid="{21979C8D-FBEB-7A42-B2E4-48B8BA656AE9}" name="RDCSWEM000000093082"/>
    <tableColumn id="9" xr3:uid="{36D9A059-2881-1948-AB4B-A6EC51A6F7DB}" name="SUM" dataDxfId="5">
      <calculatedColumnFormula>SUM(H39:N39)</calculatedColumnFormula>
    </tableColumn>
    <tableColumn id="10" xr3:uid="{2AF7BB39-AFBB-E54F-8958-B7FA2E2C41DC}" name="MEAN">
      <calculatedColumnFormula>AVERAGE(H39:N39)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F65A07-0F03-5F44-8E56-F7E46E89743A}" name="Tabell4" displayName="Tabell4" ref="G20:AS35" totalsRowShown="0">
  <autoFilter ref="G20:AS35" xr:uid="{83C561D6-B8C1-0943-97FE-A17845F832FA}"/>
  <sortState xmlns:xlrd2="http://schemas.microsoft.com/office/spreadsheetml/2017/richdata2" ref="G21:AS35">
    <sortCondition descending="1" ref="AR20:AR35"/>
  </sortState>
  <tableColumns count="39">
    <tableColumn id="1" xr3:uid="{68174AD1-D8B5-4247-ABE7-0A2F428FED0E}" name="Chromatin state"/>
    <tableColumn id="2" xr3:uid="{4906AAD6-77EA-6D41-8358-94930D067929}" name="BTA125 L1"/>
    <tableColumn id="3" xr3:uid="{4919730B-8609-D342-A493-2B27616057EF}" name="BTA125 L2"/>
    <tableColumn id="4" xr3:uid="{CE29E794-B916-D54D-BE74-76C88CA51E34}" name="BTA125 L3"/>
    <tableColumn id="5" xr3:uid="{5C0FF467-86FD-B646-AE7E-FB17B50728C0}" name="BTA125 L4"/>
    <tableColumn id="6" xr3:uid="{C4A67E96-CC12-1748-882C-6B68AC47352D}" name="BTA126 L1"/>
    <tableColumn id="7" xr3:uid="{86489DC3-5C11-7140-8B04-D441B37C058B}" name="BTA126 L2"/>
    <tableColumn id="8" xr3:uid="{9DC6E5EC-84AA-8041-83CB-5AFC34BB03D3}" name="BTA126 L3"/>
    <tableColumn id="9" xr3:uid="{A060D195-7804-3E46-97B3-8A431B945564}" name="BTA126 L4"/>
    <tableColumn id="10" xr3:uid="{1148EA9E-5609-C144-99F1-B364F799A527}" name="BTA127 L1"/>
    <tableColumn id="11" xr3:uid="{4723B6FE-4BA0-6B4D-A557-9B970245F5B7}" name="BTA127 L2"/>
    <tableColumn id="12" xr3:uid="{F3043624-2B54-EC44-8485-C5C72CC5C38A}" name="BTA127 L3"/>
    <tableColumn id="13" xr3:uid="{E9213A98-C1E7-E545-8383-2FAA16491DE5}" name="BTA127 L4"/>
    <tableColumn id="14" xr3:uid="{0790521F-B144-F14B-A762-EBEA56DC909D}" name="BTA128 L1"/>
    <tableColumn id="15" xr3:uid="{232A83B8-5685-9948-9272-3BFD5C7B0B52}" name="BTA128 L2"/>
    <tableColumn id="16" xr3:uid="{0296E939-23FF-1C4D-ADCD-0FBB5F17DE4D}" name="BTA128 L3"/>
    <tableColumn id="17" xr3:uid="{3D67C658-BB61-C743-963B-1B670474EE2E}" name="BTA128 L4"/>
    <tableColumn id="18" xr3:uid="{E6D17F26-F071-5342-B297-901A00A5F5F1}" name="BTA129 L1"/>
    <tableColumn id="19" xr3:uid="{B16EEB3D-A66B-CD4D-9D4D-B6D070203257}" name="BTA129 L2"/>
    <tableColumn id="20" xr3:uid="{77E5357D-6797-204C-B32F-B547803256EE}" name="BTA129 L3"/>
    <tableColumn id="21" xr3:uid="{C65381F0-C620-9D40-9361-71697C1920BF}" name="BTA129 L4"/>
    <tableColumn id="22" xr3:uid="{6ACEB036-32CD-3F44-933D-E1177B5373EC}" name="BTA130 L1"/>
    <tableColumn id="23" xr3:uid="{C70F3AD8-C8CB-AA46-A3AC-0CB2CF5C637B}" name="BTA130 L2"/>
    <tableColumn id="24" xr3:uid="{9988138E-8321-5445-A37A-B12B65DA7A5A}" name="BTA130 L3"/>
    <tableColumn id="25" xr3:uid="{467A9FEE-43CD-434F-BD2F-FCE96C1F789B}" name="BTA130 L4"/>
    <tableColumn id="26" xr3:uid="{A2DD88A3-C52F-2F44-A50F-FE850DCEC10A}" name="BTA131 L1"/>
    <tableColumn id="27" xr3:uid="{D77E999F-DFF5-0248-8DA9-BC7CB68F343E}" name="BTA131 L2"/>
    <tableColumn id="28" xr3:uid="{AAD2DB4A-1184-B94D-9F48-60DED695473A}" name="BTA131 L3"/>
    <tableColumn id="29" xr3:uid="{374C0DA6-1391-2A4B-8BB6-394D8E26C134}" name="BTA131 L4"/>
    <tableColumn id="30" xr3:uid="{72B1DA23-84BD-854B-A5CB-E51C2CA78CBA}" name="BTA132 L1"/>
    <tableColumn id="31" xr3:uid="{A5EC9852-C504-B54B-87F9-6AEF34CF018D}" name="BTA132 L2"/>
    <tableColumn id="32" xr3:uid="{02C774F1-E17E-5A46-A6D4-2C5FD6C295EE}" name="BTA132 L3"/>
    <tableColumn id="33" xr3:uid="{2BFDBB9C-9F22-AB49-9D03-3C464C5B2056}" name="BTA132 L4"/>
    <tableColumn id="34" xr3:uid="{3AD333DD-E9C5-7747-80BE-1CAA573D08F8}" name="BTA133 L1"/>
    <tableColumn id="35" xr3:uid="{5683F401-CDB9-4249-97A5-73E77A655477}" name="BTA133 L2"/>
    <tableColumn id="36" xr3:uid="{AC335D15-E2F2-2041-80AF-0CB590DA02BD}" name="BTA133 L4"/>
    <tableColumn id="37" xr3:uid="{CC678D09-2463-2C4D-ADB4-883F7097AA4C}" name="BTA133 L42"/>
    <tableColumn id="38" xr3:uid="{1393DFE6-520E-0749-8B53-DD14F8A60EEB}" name="SUMMA" dataDxfId="4">
      <calculatedColumnFormula>SUM(H21:AQ21)</calculatedColumnFormula>
    </tableColumn>
    <tableColumn id="39" xr3:uid="{F257E956-F46E-2748-81D5-3EF2B7A44ABA}" name="MEAN">
      <calculatedColumnFormula>AVERAGE(H21:AQ21)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324A-552D-B34B-9494-AC9A1A8ADE1D}">
  <dimension ref="A1:AD67"/>
  <sheetViews>
    <sheetView tabSelected="1" workbookViewId="0">
      <selection activeCell="A2" sqref="A2"/>
    </sheetView>
  </sheetViews>
  <sheetFormatPr baseColWidth="10" defaultRowHeight="16" x14ac:dyDescent="0.2"/>
  <cols>
    <col min="1" max="1" width="20.83203125" bestFit="1" customWidth="1"/>
    <col min="2" max="2" width="17" bestFit="1" customWidth="1"/>
    <col min="3" max="3" width="15" bestFit="1" customWidth="1"/>
    <col min="4" max="8" width="11.5" bestFit="1" customWidth="1"/>
    <col min="9" max="9" width="13.6640625" bestFit="1" customWidth="1"/>
    <col min="10" max="11" width="14.1640625" bestFit="1" customWidth="1"/>
    <col min="12" max="12" width="13.33203125" bestFit="1" customWidth="1"/>
    <col min="13" max="13" width="13.83203125" bestFit="1" customWidth="1"/>
    <col min="14" max="14" width="36" bestFit="1" customWidth="1"/>
    <col min="15" max="16" width="6.83203125" bestFit="1" customWidth="1"/>
    <col min="17" max="17" width="7.33203125" bestFit="1" customWidth="1"/>
    <col min="18" max="18" width="6.6640625" bestFit="1" customWidth="1"/>
    <col min="19" max="19" width="6.5" bestFit="1" customWidth="1"/>
    <col min="20" max="20" width="7" bestFit="1" customWidth="1"/>
    <col min="29" max="29" width="16.6640625" customWidth="1"/>
    <col min="30" max="65" width="32.83203125" customWidth="1"/>
    <col min="66" max="72" width="39.6640625" customWidth="1"/>
  </cols>
  <sheetData>
    <row r="1" spans="1:13" x14ac:dyDescent="0.2">
      <c r="A1" t="s">
        <v>279</v>
      </c>
    </row>
    <row r="2" spans="1:13" x14ac:dyDescent="0.2">
      <c r="A2" t="s">
        <v>163</v>
      </c>
      <c r="B2" t="s">
        <v>164</v>
      </c>
      <c r="C2" t="s">
        <v>165</v>
      </c>
      <c r="D2" t="s">
        <v>31</v>
      </c>
      <c r="E2" t="s">
        <v>32</v>
      </c>
      <c r="F2" t="s">
        <v>34</v>
      </c>
      <c r="G2" t="s">
        <v>35</v>
      </c>
      <c r="H2" t="s">
        <v>33</v>
      </c>
      <c r="I2" t="s">
        <v>166</v>
      </c>
      <c r="J2" t="s">
        <v>167</v>
      </c>
      <c r="K2" t="s">
        <v>168</v>
      </c>
      <c r="L2" t="s">
        <v>169</v>
      </c>
      <c r="M2" t="s">
        <v>170</v>
      </c>
    </row>
    <row r="3" spans="1:13" x14ac:dyDescent="0.2">
      <c r="A3" t="s">
        <v>24</v>
      </c>
      <c r="B3">
        <v>1614</v>
      </c>
      <c r="C3">
        <v>143</v>
      </c>
      <c r="D3">
        <v>831</v>
      </c>
      <c r="E3">
        <v>152</v>
      </c>
      <c r="F3">
        <v>192</v>
      </c>
      <c r="G3">
        <v>13</v>
      </c>
      <c r="H3">
        <v>426</v>
      </c>
      <c r="I3">
        <v>110</v>
      </c>
      <c r="J3">
        <v>4</v>
      </c>
      <c r="K3">
        <v>2</v>
      </c>
      <c r="L3">
        <v>14</v>
      </c>
      <c r="M3">
        <v>13</v>
      </c>
    </row>
    <row r="4" spans="1:13" x14ac:dyDescent="0.2">
      <c r="A4" t="s">
        <v>13</v>
      </c>
      <c r="B4">
        <v>1649</v>
      </c>
      <c r="C4">
        <v>139</v>
      </c>
      <c r="D4">
        <v>871</v>
      </c>
      <c r="E4">
        <v>148</v>
      </c>
      <c r="F4">
        <v>172</v>
      </c>
      <c r="G4">
        <v>12</v>
      </c>
      <c r="H4">
        <v>446</v>
      </c>
      <c r="I4">
        <v>108</v>
      </c>
      <c r="J4">
        <v>4</v>
      </c>
      <c r="K4">
        <v>5</v>
      </c>
      <c r="L4">
        <v>11</v>
      </c>
      <c r="M4">
        <v>11</v>
      </c>
    </row>
    <row r="5" spans="1:13" x14ac:dyDescent="0.2">
      <c r="A5" t="s">
        <v>14</v>
      </c>
      <c r="B5">
        <v>1540</v>
      </c>
      <c r="C5">
        <v>136</v>
      </c>
      <c r="D5">
        <v>786</v>
      </c>
      <c r="E5">
        <v>144</v>
      </c>
      <c r="F5">
        <v>171</v>
      </c>
      <c r="G5">
        <v>12</v>
      </c>
      <c r="H5">
        <v>427</v>
      </c>
      <c r="I5">
        <v>109</v>
      </c>
      <c r="J5">
        <v>2</v>
      </c>
      <c r="K5">
        <v>2</v>
      </c>
      <c r="L5">
        <v>12</v>
      </c>
      <c r="M5">
        <v>11</v>
      </c>
    </row>
    <row r="6" spans="1:13" x14ac:dyDescent="0.2">
      <c r="A6" t="s">
        <v>1</v>
      </c>
      <c r="B6">
        <v>1594</v>
      </c>
      <c r="C6">
        <v>160</v>
      </c>
      <c r="D6">
        <v>827</v>
      </c>
      <c r="E6">
        <v>161</v>
      </c>
      <c r="F6">
        <v>199</v>
      </c>
      <c r="G6">
        <v>12</v>
      </c>
      <c r="H6">
        <v>395</v>
      </c>
      <c r="I6">
        <v>125</v>
      </c>
      <c r="J6">
        <v>2</v>
      </c>
      <c r="K6">
        <v>2</v>
      </c>
      <c r="L6">
        <v>18</v>
      </c>
      <c r="M6">
        <v>13</v>
      </c>
    </row>
    <row r="7" spans="1:13" x14ac:dyDescent="0.2">
      <c r="A7" t="s">
        <v>2</v>
      </c>
      <c r="B7">
        <v>1758</v>
      </c>
      <c r="C7">
        <v>117</v>
      </c>
      <c r="D7">
        <v>945</v>
      </c>
      <c r="E7">
        <v>153</v>
      </c>
      <c r="F7">
        <v>188</v>
      </c>
      <c r="G7">
        <v>14</v>
      </c>
      <c r="H7">
        <v>458</v>
      </c>
      <c r="I7">
        <v>94</v>
      </c>
      <c r="J7">
        <v>1</v>
      </c>
      <c r="K7">
        <v>2</v>
      </c>
      <c r="L7">
        <v>8</v>
      </c>
      <c r="M7">
        <v>12</v>
      </c>
    </row>
    <row r="8" spans="1:13" x14ac:dyDescent="0.2">
      <c r="A8" t="s">
        <v>20</v>
      </c>
      <c r="B8">
        <v>1829</v>
      </c>
      <c r="C8">
        <v>90</v>
      </c>
      <c r="D8">
        <v>986</v>
      </c>
      <c r="E8">
        <v>153</v>
      </c>
      <c r="F8">
        <v>210</v>
      </c>
      <c r="G8">
        <v>15</v>
      </c>
      <c r="H8">
        <v>465</v>
      </c>
      <c r="I8">
        <v>71</v>
      </c>
      <c r="J8">
        <v>2</v>
      </c>
      <c r="K8">
        <v>0</v>
      </c>
      <c r="L8">
        <v>5</v>
      </c>
      <c r="M8">
        <v>12</v>
      </c>
    </row>
    <row r="9" spans="1:13" x14ac:dyDescent="0.2">
      <c r="A9" t="s">
        <v>19</v>
      </c>
      <c r="B9">
        <v>1703</v>
      </c>
      <c r="C9">
        <v>114</v>
      </c>
      <c r="D9">
        <v>922</v>
      </c>
      <c r="E9">
        <v>156</v>
      </c>
      <c r="F9">
        <v>187</v>
      </c>
      <c r="G9">
        <v>15</v>
      </c>
      <c r="H9">
        <v>423</v>
      </c>
      <c r="I9">
        <v>91</v>
      </c>
      <c r="J9">
        <v>4</v>
      </c>
      <c r="K9">
        <v>3</v>
      </c>
      <c r="L9">
        <v>8</v>
      </c>
      <c r="M9">
        <v>8</v>
      </c>
    </row>
    <row r="10" spans="1:13" x14ac:dyDescent="0.2">
      <c r="A10" t="s">
        <v>28</v>
      </c>
      <c r="B10">
        <v>1652</v>
      </c>
      <c r="C10">
        <v>95</v>
      </c>
      <c r="D10">
        <v>864</v>
      </c>
      <c r="E10">
        <v>157</v>
      </c>
      <c r="F10">
        <v>185</v>
      </c>
      <c r="G10">
        <v>18</v>
      </c>
      <c r="H10">
        <v>428</v>
      </c>
      <c r="I10">
        <v>76</v>
      </c>
      <c r="J10">
        <v>1</v>
      </c>
      <c r="K10">
        <v>2</v>
      </c>
      <c r="L10">
        <v>7</v>
      </c>
      <c r="M10">
        <v>9</v>
      </c>
    </row>
    <row r="11" spans="1:13" x14ac:dyDescent="0.2">
      <c r="A11" t="s">
        <v>15</v>
      </c>
      <c r="B11">
        <v>1464</v>
      </c>
      <c r="C11">
        <v>164</v>
      </c>
      <c r="D11">
        <v>781</v>
      </c>
      <c r="E11">
        <v>122</v>
      </c>
      <c r="F11">
        <v>158</v>
      </c>
      <c r="G11">
        <v>9</v>
      </c>
      <c r="H11">
        <v>394</v>
      </c>
      <c r="I11">
        <v>130</v>
      </c>
      <c r="J11">
        <v>2</v>
      </c>
      <c r="K11">
        <v>1</v>
      </c>
      <c r="L11">
        <v>17</v>
      </c>
      <c r="M11">
        <v>14</v>
      </c>
    </row>
    <row r="12" spans="1:13" x14ac:dyDescent="0.2">
      <c r="A12" t="s">
        <v>6</v>
      </c>
      <c r="B12">
        <v>1461</v>
      </c>
      <c r="C12">
        <v>153</v>
      </c>
      <c r="D12">
        <v>801</v>
      </c>
      <c r="E12">
        <v>123</v>
      </c>
      <c r="F12">
        <v>142</v>
      </c>
      <c r="G12">
        <v>12</v>
      </c>
      <c r="H12">
        <v>383</v>
      </c>
      <c r="I12">
        <v>123</v>
      </c>
      <c r="J12">
        <v>4</v>
      </c>
      <c r="K12">
        <v>2</v>
      </c>
      <c r="L12">
        <v>15</v>
      </c>
      <c r="M12">
        <v>9</v>
      </c>
    </row>
    <row r="13" spans="1:13" x14ac:dyDescent="0.2">
      <c r="A13" t="s">
        <v>7</v>
      </c>
      <c r="B13">
        <v>1362</v>
      </c>
      <c r="C13">
        <v>196</v>
      </c>
      <c r="D13">
        <v>698</v>
      </c>
      <c r="E13">
        <v>134</v>
      </c>
      <c r="F13">
        <v>147</v>
      </c>
      <c r="G13">
        <v>6</v>
      </c>
      <c r="H13">
        <v>377</v>
      </c>
      <c r="I13">
        <v>151</v>
      </c>
      <c r="J13">
        <v>4</v>
      </c>
      <c r="K13">
        <v>3</v>
      </c>
      <c r="L13">
        <v>23</v>
      </c>
      <c r="M13">
        <v>15</v>
      </c>
    </row>
    <row r="14" spans="1:13" x14ac:dyDescent="0.2">
      <c r="A14" t="s">
        <v>11</v>
      </c>
      <c r="B14">
        <v>1363</v>
      </c>
      <c r="C14">
        <v>120</v>
      </c>
      <c r="D14">
        <v>724</v>
      </c>
      <c r="E14">
        <v>107</v>
      </c>
      <c r="F14">
        <v>145</v>
      </c>
      <c r="G14">
        <v>14</v>
      </c>
      <c r="H14">
        <v>373</v>
      </c>
      <c r="I14">
        <v>93</v>
      </c>
      <c r="J14">
        <v>4</v>
      </c>
      <c r="K14">
        <v>1</v>
      </c>
      <c r="L14">
        <v>9</v>
      </c>
      <c r="M14">
        <v>13</v>
      </c>
    </row>
    <row r="15" spans="1:13" x14ac:dyDescent="0.2">
      <c r="A15" t="s">
        <v>21</v>
      </c>
      <c r="B15">
        <v>1705</v>
      </c>
      <c r="C15">
        <v>132</v>
      </c>
      <c r="D15">
        <v>908</v>
      </c>
      <c r="E15">
        <v>143</v>
      </c>
      <c r="F15">
        <v>200</v>
      </c>
      <c r="G15">
        <v>17</v>
      </c>
      <c r="H15">
        <v>437</v>
      </c>
      <c r="I15">
        <v>109</v>
      </c>
      <c r="J15">
        <v>3</v>
      </c>
      <c r="K15">
        <v>2</v>
      </c>
      <c r="L15">
        <v>9</v>
      </c>
      <c r="M15">
        <v>9</v>
      </c>
    </row>
    <row r="16" spans="1:13" x14ac:dyDescent="0.2">
      <c r="A16" t="s">
        <v>4</v>
      </c>
      <c r="B16">
        <v>1844</v>
      </c>
      <c r="C16">
        <v>136</v>
      </c>
      <c r="D16">
        <v>981</v>
      </c>
      <c r="E16">
        <v>162</v>
      </c>
      <c r="F16">
        <v>217</v>
      </c>
      <c r="G16">
        <v>23</v>
      </c>
      <c r="H16">
        <v>461</v>
      </c>
      <c r="I16">
        <v>106</v>
      </c>
      <c r="J16">
        <v>2</v>
      </c>
      <c r="K16">
        <v>3</v>
      </c>
      <c r="L16">
        <v>12</v>
      </c>
      <c r="M16">
        <v>13</v>
      </c>
    </row>
    <row r="17" spans="1:13" x14ac:dyDescent="0.2">
      <c r="A17" t="s">
        <v>3</v>
      </c>
      <c r="B17">
        <v>1638</v>
      </c>
      <c r="C17">
        <v>136</v>
      </c>
      <c r="D17">
        <v>875</v>
      </c>
      <c r="E17">
        <v>122</v>
      </c>
      <c r="F17">
        <v>178</v>
      </c>
      <c r="G17">
        <v>15</v>
      </c>
      <c r="H17">
        <v>448</v>
      </c>
      <c r="I17">
        <v>113</v>
      </c>
      <c r="J17">
        <v>4</v>
      </c>
      <c r="K17">
        <v>1</v>
      </c>
      <c r="L17">
        <v>8</v>
      </c>
      <c r="M17">
        <v>10</v>
      </c>
    </row>
    <row r="18" spans="1:13" x14ac:dyDescent="0.2">
      <c r="A18" t="s">
        <v>10</v>
      </c>
      <c r="B18">
        <v>1729</v>
      </c>
      <c r="C18">
        <v>135</v>
      </c>
      <c r="D18">
        <v>930</v>
      </c>
      <c r="E18">
        <v>167</v>
      </c>
      <c r="F18">
        <v>193</v>
      </c>
      <c r="G18">
        <v>11</v>
      </c>
      <c r="H18">
        <v>428</v>
      </c>
      <c r="I18">
        <v>101</v>
      </c>
      <c r="J18">
        <v>1</v>
      </c>
      <c r="K18">
        <v>5</v>
      </c>
      <c r="L18">
        <v>11</v>
      </c>
      <c r="M18">
        <v>17</v>
      </c>
    </row>
    <row r="19" spans="1:13" x14ac:dyDescent="0.2">
      <c r="A19" t="s">
        <v>8</v>
      </c>
      <c r="B19">
        <v>1412</v>
      </c>
      <c r="C19">
        <v>177</v>
      </c>
      <c r="D19">
        <v>746</v>
      </c>
      <c r="E19">
        <v>115</v>
      </c>
      <c r="F19">
        <v>144</v>
      </c>
      <c r="G19">
        <v>8</v>
      </c>
      <c r="H19">
        <v>399</v>
      </c>
      <c r="I19">
        <v>147</v>
      </c>
      <c r="J19">
        <v>2</v>
      </c>
      <c r="K19">
        <v>2</v>
      </c>
      <c r="L19">
        <v>14</v>
      </c>
      <c r="M19">
        <v>12</v>
      </c>
    </row>
    <row r="20" spans="1:13" x14ac:dyDescent="0.2">
      <c r="A20" t="s">
        <v>16</v>
      </c>
      <c r="B20">
        <v>1370</v>
      </c>
      <c r="C20">
        <v>104</v>
      </c>
      <c r="D20">
        <v>706</v>
      </c>
      <c r="E20">
        <v>136</v>
      </c>
      <c r="F20">
        <v>153</v>
      </c>
      <c r="G20">
        <v>9</v>
      </c>
      <c r="H20">
        <v>366</v>
      </c>
      <c r="I20">
        <v>82</v>
      </c>
      <c r="J20">
        <v>3</v>
      </c>
      <c r="K20">
        <v>1</v>
      </c>
      <c r="L20">
        <v>10</v>
      </c>
      <c r="M20">
        <v>8</v>
      </c>
    </row>
    <row r="21" spans="1:13" x14ac:dyDescent="0.2">
      <c r="A21" t="s">
        <v>17</v>
      </c>
      <c r="B21">
        <v>1256</v>
      </c>
      <c r="C21">
        <v>178</v>
      </c>
      <c r="D21">
        <v>632</v>
      </c>
      <c r="E21">
        <v>123</v>
      </c>
      <c r="F21">
        <v>140</v>
      </c>
      <c r="G21">
        <v>6</v>
      </c>
      <c r="H21">
        <v>355</v>
      </c>
      <c r="I21">
        <v>144</v>
      </c>
      <c r="J21">
        <v>3</v>
      </c>
      <c r="K21">
        <v>4</v>
      </c>
      <c r="L21">
        <v>14</v>
      </c>
      <c r="M21">
        <v>13</v>
      </c>
    </row>
    <row r="22" spans="1:13" x14ac:dyDescent="0.2">
      <c r="A22" t="s">
        <v>27</v>
      </c>
      <c r="B22">
        <v>1321</v>
      </c>
      <c r="C22">
        <v>96</v>
      </c>
      <c r="D22">
        <v>672</v>
      </c>
      <c r="E22">
        <v>117</v>
      </c>
      <c r="F22">
        <v>149</v>
      </c>
      <c r="G22">
        <v>13</v>
      </c>
      <c r="H22">
        <v>370</v>
      </c>
      <c r="I22">
        <v>80</v>
      </c>
      <c r="J22">
        <v>1</v>
      </c>
      <c r="K22">
        <v>0</v>
      </c>
      <c r="L22">
        <v>5</v>
      </c>
      <c r="M22">
        <v>10</v>
      </c>
    </row>
    <row r="23" spans="1:13" x14ac:dyDescent="0.2">
      <c r="A23" t="s">
        <v>155</v>
      </c>
      <c r="B23">
        <v>1706</v>
      </c>
      <c r="C23">
        <v>142</v>
      </c>
      <c r="D23">
        <v>908</v>
      </c>
      <c r="E23">
        <v>142</v>
      </c>
      <c r="F23">
        <v>171</v>
      </c>
      <c r="G23">
        <v>9</v>
      </c>
      <c r="H23">
        <v>476</v>
      </c>
      <c r="I23">
        <v>109</v>
      </c>
      <c r="J23">
        <v>4</v>
      </c>
      <c r="K23">
        <v>2</v>
      </c>
      <c r="L23">
        <v>14</v>
      </c>
      <c r="M23">
        <v>13</v>
      </c>
    </row>
    <row r="24" spans="1:13" x14ac:dyDescent="0.2">
      <c r="A24" t="s">
        <v>151</v>
      </c>
      <c r="B24">
        <v>1845</v>
      </c>
      <c r="C24">
        <v>175</v>
      </c>
      <c r="D24">
        <v>987</v>
      </c>
      <c r="E24">
        <v>177</v>
      </c>
      <c r="F24">
        <v>198</v>
      </c>
      <c r="G24">
        <v>16</v>
      </c>
      <c r="H24">
        <v>467</v>
      </c>
      <c r="I24">
        <v>139</v>
      </c>
      <c r="J24">
        <v>4</v>
      </c>
      <c r="K24">
        <v>2</v>
      </c>
      <c r="L24">
        <v>18</v>
      </c>
      <c r="M24">
        <v>12</v>
      </c>
    </row>
    <row r="25" spans="1:13" x14ac:dyDescent="0.2">
      <c r="A25" t="s">
        <v>152</v>
      </c>
      <c r="B25">
        <v>1677</v>
      </c>
      <c r="C25">
        <v>134</v>
      </c>
      <c r="D25">
        <v>890</v>
      </c>
      <c r="E25">
        <v>135</v>
      </c>
      <c r="F25">
        <v>185</v>
      </c>
      <c r="G25">
        <v>18</v>
      </c>
      <c r="H25">
        <v>449</v>
      </c>
      <c r="I25">
        <v>104</v>
      </c>
      <c r="J25">
        <v>2</v>
      </c>
      <c r="K25">
        <v>4</v>
      </c>
      <c r="L25">
        <v>11</v>
      </c>
      <c r="M25">
        <v>13</v>
      </c>
    </row>
    <row r="26" spans="1:13" x14ac:dyDescent="0.2">
      <c r="A26" t="s">
        <v>154</v>
      </c>
      <c r="B26">
        <v>1614</v>
      </c>
      <c r="C26">
        <v>175</v>
      </c>
      <c r="D26">
        <v>841</v>
      </c>
      <c r="E26">
        <v>137</v>
      </c>
      <c r="F26">
        <v>178</v>
      </c>
      <c r="G26">
        <v>15</v>
      </c>
      <c r="H26">
        <v>443</v>
      </c>
      <c r="I26">
        <v>135</v>
      </c>
      <c r="J26">
        <v>2</v>
      </c>
      <c r="K26">
        <v>7</v>
      </c>
      <c r="L26">
        <v>15</v>
      </c>
      <c r="M26">
        <v>16</v>
      </c>
    </row>
    <row r="27" spans="1:13" x14ac:dyDescent="0.2">
      <c r="A27" t="s">
        <v>0</v>
      </c>
      <c r="B27">
        <v>1645</v>
      </c>
      <c r="C27">
        <v>198</v>
      </c>
      <c r="D27">
        <v>878</v>
      </c>
      <c r="E27">
        <v>130</v>
      </c>
      <c r="F27">
        <v>183</v>
      </c>
      <c r="G27">
        <v>18</v>
      </c>
      <c r="H27">
        <v>436</v>
      </c>
      <c r="I27">
        <v>157</v>
      </c>
      <c r="J27">
        <v>3</v>
      </c>
      <c r="K27">
        <v>7</v>
      </c>
      <c r="L27">
        <v>15</v>
      </c>
      <c r="M27">
        <v>16</v>
      </c>
    </row>
    <row r="28" spans="1:13" x14ac:dyDescent="0.2">
      <c r="A28" t="s">
        <v>23</v>
      </c>
      <c r="B28">
        <v>1748</v>
      </c>
      <c r="C28">
        <v>186</v>
      </c>
      <c r="D28">
        <v>944</v>
      </c>
      <c r="E28">
        <v>155</v>
      </c>
      <c r="F28">
        <v>190</v>
      </c>
      <c r="G28">
        <v>17</v>
      </c>
      <c r="H28">
        <v>442</v>
      </c>
      <c r="I28">
        <v>152</v>
      </c>
      <c r="J28">
        <v>2</v>
      </c>
      <c r="K28">
        <v>6</v>
      </c>
      <c r="L28">
        <v>9</v>
      </c>
      <c r="M28">
        <v>17</v>
      </c>
    </row>
    <row r="29" spans="1:13" x14ac:dyDescent="0.2">
      <c r="A29" t="s">
        <v>22</v>
      </c>
      <c r="B29">
        <v>1523</v>
      </c>
      <c r="C29">
        <v>162</v>
      </c>
      <c r="D29">
        <v>811</v>
      </c>
      <c r="E29">
        <v>127</v>
      </c>
      <c r="F29">
        <v>163</v>
      </c>
      <c r="G29">
        <v>14</v>
      </c>
      <c r="H29">
        <v>408</v>
      </c>
      <c r="I29">
        <v>126</v>
      </c>
      <c r="J29">
        <v>3</v>
      </c>
      <c r="K29">
        <v>3</v>
      </c>
      <c r="L29">
        <v>17</v>
      </c>
      <c r="M29">
        <v>13</v>
      </c>
    </row>
    <row r="30" spans="1:13" x14ac:dyDescent="0.2">
      <c r="A30" t="s">
        <v>25</v>
      </c>
      <c r="B30">
        <v>1615</v>
      </c>
      <c r="C30">
        <v>137</v>
      </c>
      <c r="D30">
        <v>859</v>
      </c>
      <c r="E30">
        <v>152</v>
      </c>
      <c r="F30">
        <v>169</v>
      </c>
      <c r="G30">
        <v>14</v>
      </c>
      <c r="H30">
        <v>421</v>
      </c>
      <c r="I30">
        <v>111</v>
      </c>
      <c r="J30">
        <v>2</v>
      </c>
      <c r="K30">
        <v>1</v>
      </c>
      <c r="L30">
        <v>13</v>
      </c>
      <c r="M30">
        <v>10</v>
      </c>
    </row>
    <row r="31" spans="1:13" x14ac:dyDescent="0.2">
      <c r="A31" t="s">
        <v>9</v>
      </c>
      <c r="B31">
        <v>1296</v>
      </c>
      <c r="C31">
        <v>116</v>
      </c>
      <c r="D31">
        <v>693</v>
      </c>
      <c r="E31">
        <v>119</v>
      </c>
      <c r="F31">
        <v>120</v>
      </c>
      <c r="G31">
        <v>5</v>
      </c>
      <c r="H31">
        <v>359</v>
      </c>
      <c r="I31">
        <v>87</v>
      </c>
      <c r="J31">
        <v>4</v>
      </c>
      <c r="K31">
        <v>1</v>
      </c>
      <c r="L31">
        <v>14</v>
      </c>
      <c r="M31">
        <v>10</v>
      </c>
    </row>
    <row r="32" spans="1:13" x14ac:dyDescent="0.2">
      <c r="A32" t="s">
        <v>30</v>
      </c>
      <c r="B32">
        <v>1318</v>
      </c>
      <c r="C32">
        <v>129</v>
      </c>
      <c r="D32">
        <v>686</v>
      </c>
      <c r="E32">
        <v>122</v>
      </c>
      <c r="F32">
        <v>145</v>
      </c>
      <c r="G32">
        <v>7</v>
      </c>
      <c r="H32">
        <v>358</v>
      </c>
      <c r="I32">
        <v>100</v>
      </c>
      <c r="J32">
        <v>3</v>
      </c>
      <c r="K32">
        <v>3</v>
      </c>
      <c r="L32">
        <v>10</v>
      </c>
      <c r="M32">
        <v>13</v>
      </c>
    </row>
    <row r="33" spans="1:30" x14ac:dyDescent="0.2">
      <c r="A33" t="s">
        <v>29</v>
      </c>
      <c r="B33">
        <v>1212</v>
      </c>
      <c r="C33">
        <v>104</v>
      </c>
      <c r="D33">
        <v>639</v>
      </c>
      <c r="E33">
        <v>111</v>
      </c>
      <c r="F33">
        <v>117</v>
      </c>
      <c r="G33">
        <v>5</v>
      </c>
      <c r="H33">
        <v>340</v>
      </c>
      <c r="I33">
        <v>77</v>
      </c>
      <c r="J33">
        <v>5</v>
      </c>
      <c r="K33">
        <v>2</v>
      </c>
      <c r="L33">
        <v>13</v>
      </c>
      <c r="M33">
        <v>7</v>
      </c>
    </row>
    <row r="34" spans="1:30" x14ac:dyDescent="0.2">
      <c r="A34" t="s">
        <v>18</v>
      </c>
      <c r="B34">
        <v>1241</v>
      </c>
      <c r="C34">
        <v>184</v>
      </c>
      <c r="D34">
        <v>661</v>
      </c>
      <c r="E34">
        <v>89</v>
      </c>
      <c r="F34">
        <v>129</v>
      </c>
      <c r="G34">
        <v>10</v>
      </c>
      <c r="H34">
        <v>352</v>
      </c>
      <c r="I34">
        <v>154</v>
      </c>
      <c r="J34">
        <v>1</v>
      </c>
      <c r="K34">
        <v>4</v>
      </c>
      <c r="L34">
        <v>15</v>
      </c>
      <c r="M34">
        <v>10</v>
      </c>
    </row>
    <row r="35" spans="1:30" x14ac:dyDescent="0.2">
      <c r="A35" t="s">
        <v>26</v>
      </c>
      <c r="B35">
        <v>1537</v>
      </c>
      <c r="C35">
        <v>153</v>
      </c>
      <c r="D35">
        <v>802</v>
      </c>
      <c r="E35">
        <v>130</v>
      </c>
      <c r="F35">
        <v>172</v>
      </c>
      <c r="G35">
        <v>10</v>
      </c>
      <c r="H35">
        <v>423</v>
      </c>
      <c r="I35">
        <v>116</v>
      </c>
      <c r="J35">
        <v>2</v>
      </c>
      <c r="K35">
        <v>4</v>
      </c>
      <c r="L35">
        <v>18</v>
      </c>
      <c r="M35">
        <v>13</v>
      </c>
    </row>
    <row r="36" spans="1:30" x14ac:dyDescent="0.2">
      <c r="A36" t="s">
        <v>153</v>
      </c>
      <c r="B36">
        <v>1504</v>
      </c>
      <c r="C36">
        <v>177</v>
      </c>
      <c r="D36">
        <v>782</v>
      </c>
      <c r="E36">
        <v>131</v>
      </c>
      <c r="F36">
        <v>150</v>
      </c>
      <c r="G36">
        <v>12</v>
      </c>
      <c r="H36">
        <v>429</v>
      </c>
      <c r="I36">
        <v>148</v>
      </c>
      <c r="J36">
        <v>4</v>
      </c>
      <c r="K36">
        <v>3</v>
      </c>
      <c r="L36">
        <v>10</v>
      </c>
      <c r="M36">
        <v>12</v>
      </c>
    </row>
    <row r="37" spans="1:30" x14ac:dyDescent="0.2">
      <c r="A37" t="s">
        <v>12</v>
      </c>
      <c r="B37">
        <v>1414</v>
      </c>
      <c r="C37">
        <v>89</v>
      </c>
      <c r="D37">
        <v>740</v>
      </c>
      <c r="E37">
        <v>137</v>
      </c>
      <c r="F37">
        <v>143</v>
      </c>
      <c r="G37">
        <v>9</v>
      </c>
      <c r="H37">
        <v>385</v>
      </c>
      <c r="I37">
        <v>75</v>
      </c>
      <c r="J37">
        <v>1</v>
      </c>
      <c r="K37">
        <v>1</v>
      </c>
      <c r="L37">
        <v>4</v>
      </c>
      <c r="M37">
        <v>8</v>
      </c>
    </row>
    <row r="38" spans="1:30" ht="17" thickBot="1" x14ac:dyDescent="0.25">
      <c r="A38" t="s">
        <v>5</v>
      </c>
      <c r="B38">
        <v>1434</v>
      </c>
      <c r="C38">
        <v>101</v>
      </c>
      <c r="D38">
        <v>755</v>
      </c>
      <c r="E38">
        <v>118</v>
      </c>
      <c r="F38">
        <v>146</v>
      </c>
      <c r="G38">
        <v>8</v>
      </c>
      <c r="H38">
        <v>407</v>
      </c>
      <c r="I38">
        <v>79</v>
      </c>
      <c r="J38">
        <v>3</v>
      </c>
      <c r="K38">
        <v>0</v>
      </c>
      <c r="L38">
        <v>5</v>
      </c>
      <c r="M38">
        <v>14</v>
      </c>
    </row>
    <row r="39" spans="1:30" ht="17" thickTop="1" x14ac:dyDescent="0.2">
      <c r="A39" s="5" t="s">
        <v>278</v>
      </c>
      <c r="B39" s="6">
        <f>AVERAGE(B3:B38)</f>
        <v>1544.25</v>
      </c>
      <c r="C39" s="6">
        <f>AVERAGE(C3:C38)</f>
        <v>141.19444444444446</v>
      </c>
      <c r="D39" s="6">
        <f t="shared" ref="D39:M39" si="0">AVERAGE(D3:D38)</f>
        <v>815.61111111111109</v>
      </c>
      <c r="E39" s="6">
        <f t="shared" si="0"/>
        <v>136.30555555555554</v>
      </c>
      <c r="F39" s="6">
        <f t="shared" si="0"/>
        <v>167.47222222222223</v>
      </c>
      <c r="G39" s="6">
        <f t="shared" si="0"/>
        <v>12.25</v>
      </c>
      <c r="H39" s="6">
        <f t="shared" si="0"/>
        <v>412.61111111111109</v>
      </c>
      <c r="I39" s="6">
        <f t="shared" si="0"/>
        <v>112</v>
      </c>
      <c r="J39" s="6">
        <f t="shared" si="0"/>
        <v>2.7222222222222223</v>
      </c>
      <c r="K39" s="6">
        <f t="shared" si="0"/>
        <v>2.5833333333333335</v>
      </c>
      <c r="L39" s="6">
        <f t="shared" si="0"/>
        <v>11.972222222222221</v>
      </c>
      <c r="M39" s="6">
        <f t="shared" si="0"/>
        <v>11.916666666666666</v>
      </c>
    </row>
    <row r="40" spans="1:30" x14ac:dyDescent="0.2">
      <c r="A40" s="4" t="s">
        <v>277</v>
      </c>
      <c r="B40">
        <f t="shared" ref="B40:M40" si="1">SUM(B3:B38)</f>
        <v>55593</v>
      </c>
      <c r="C40">
        <f t="shared" si="1"/>
        <v>5083</v>
      </c>
      <c r="D40">
        <f t="shared" si="1"/>
        <v>29362</v>
      </c>
      <c r="E40">
        <f t="shared" si="1"/>
        <v>4907</v>
      </c>
      <c r="F40">
        <f t="shared" si="1"/>
        <v>6029</v>
      </c>
      <c r="G40">
        <f t="shared" si="1"/>
        <v>441</v>
      </c>
      <c r="H40">
        <f t="shared" si="1"/>
        <v>14854</v>
      </c>
      <c r="I40">
        <f t="shared" si="1"/>
        <v>4032</v>
      </c>
      <c r="J40">
        <f t="shared" si="1"/>
        <v>98</v>
      </c>
      <c r="K40">
        <f t="shared" si="1"/>
        <v>93</v>
      </c>
      <c r="L40">
        <f t="shared" si="1"/>
        <v>431</v>
      </c>
      <c r="M40">
        <f t="shared" si="1"/>
        <v>429</v>
      </c>
      <c r="AD40" s="1"/>
    </row>
    <row r="41" spans="1:30" x14ac:dyDescent="0.2">
      <c r="AD41" s="1"/>
    </row>
    <row r="42" spans="1:30" x14ac:dyDescent="0.2">
      <c r="AD42" s="1"/>
    </row>
    <row r="43" spans="1:30" x14ac:dyDescent="0.2">
      <c r="A43" t="s">
        <v>236</v>
      </c>
      <c r="AD43" s="1"/>
    </row>
    <row r="44" spans="1:30" x14ac:dyDescent="0.2">
      <c r="A44" t="s">
        <v>163</v>
      </c>
      <c r="B44" t="s">
        <v>164</v>
      </c>
      <c r="C44" t="s">
        <v>165</v>
      </c>
      <c r="D44" t="s">
        <v>171</v>
      </c>
      <c r="E44" t="s">
        <v>172</v>
      </c>
      <c r="F44" t="s">
        <v>173</v>
      </c>
      <c r="G44" t="s">
        <v>174</v>
      </c>
      <c r="H44" t="s">
        <v>175</v>
      </c>
      <c r="I44" t="s">
        <v>166</v>
      </c>
      <c r="J44" t="s">
        <v>167</v>
      </c>
      <c r="K44" t="s">
        <v>176</v>
      </c>
      <c r="L44" t="s">
        <v>169</v>
      </c>
      <c r="M44" t="s">
        <v>170</v>
      </c>
      <c r="AD44" s="1"/>
    </row>
    <row r="45" spans="1:30" x14ac:dyDescent="0.2">
      <c r="A45" t="s">
        <v>156</v>
      </c>
      <c r="B45">
        <v>6886</v>
      </c>
      <c r="C45">
        <v>2180</v>
      </c>
      <c r="D45">
        <v>3634</v>
      </c>
      <c r="E45">
        <v>626</v>
      </c>
      <c r="F45">
        <v>870</v>
      </c>
      <c r="G45">
        <v>231</v>
      </c>
      <c r="H45">
        <v>1525</v>
      </c>
      <c r="I45">
        <v>1829</v>
      </c>
      <c r="J45">
        <v>19</v>
      </c>
      <c r="K45">
        <v>31</v>
      </c>
      <c r="L45">
        <v>240</v>
      </c>
      <c r="M45">
        <v>61</v>
      </c>
      <c r="AD45" s="1"/>
    </row>
    <row r="46" spans="1:30" x14ac:dyDescent="0.2">
      <c r="A46" t="s">
        <v>157</v>
      </c>
      <c r="B46">
        <v>7447</v>
      </c>
      <c r="C46">
        <v>1787</v>
      </c>
      <c r="D46">
        <v>4029</v>
      </c>
      <c r="E46">
        <v>717</v>
      </c>
      <c r="F46">
        <v>852</v>
      </c>
      <c r="G46">
        <v>241</v>
      </c>
      <c r="H46">
        <v>1608</v>
      </c>
      <c r="I46">
        <v>1499</v>
      </c>
      <c r="J46">
        <v>13</v>
      </c>
      <c r="K46">
        <v>35</v>
      </c>
      <c r="L46">
        <v>190</v>
      </c>
      <c r="M46">
        <v>50</v>
      </c>
    </row>
    <row r="47" spans="1:30" x14ac:dyDescent="0.2">
      <c r="A47" t="s">
        <v>158</v>
      </c>
      <c r="B47">
        <v>6597</v>
      </c>
      <c r="C47">
        <v>1882</v>
      </c>
      <c r="D47">
        <v>3554</v>
      </c>
      <c r="E47">
        <v>632</v>
      </c>
      <c r="F47">
        <v>802</v>
      </c>
      <c r="G47">
        <v>190</v>
      </c>
      <c r="H47">
        <v>1419</v>
      </c>
      <c r="I47">
        <v>1544</v>
      </c>
      <c r="J47">
        <v>23</v>
      </c>
      <c r="K47">
        <v>33</v>
      </c>
      <c r="L47">
        <v>230</v>
      </c>
      <c r="M47">
        <v>52</v>
      </c>
    </row>
    <row r="48" spans="1:30" x14ac:dyDescent="0.2">
      <c r="A48" t="s">
        <v>159</v>
      </c>
      <c r="B48">
        <v>8347</v>
      </c>
      <c r="C48">
        <v>2318</v>
      </c>
      <c r="D48">
        <v>4491</v>
      </c>
      <c r="E48">
        <v>778</v>
      </c>
      <c r="F48">
        <v>1024</v>
      </c>
      <c r="G48">
        <v>331</v>
      </c>
      <c r="H48">
        <v>1723</v>
      </c>
      <c r="I48">
        <v>1889</v>
      </c>
      <c r="J48">
        <v>30</v>
      </c>
      <c r="K48">
        <v>38</v>
      </c>
      <c r="L48">
        <v>294</v>
      </c>
      <c r="M48">
        <v>67</v>
      </c>
    </row>
    <row r="49" spans="1:13" x14ac:dyDescent="0.2">
      <c r="A49" t="s">
        <v>160</v>
      </c>
      <c r="B49">
        <v>8604</v>
      </c>
      <c r="C49">
        <v>2730</v>
      </c>
      <c r="D49">
        <v>4573</v>
      </c>
      <c r="E49">
        <v>844</v>
      </c>
      <c r="F49">
        <v>1107</v>
      </c>
      <c r="G49">
        <v>345</v>
      </c>
      <c r="H49">
        <v>1735</v>
      </c>
      <c r="I49">
        <v>2207</v>
      </c>
      <c r="J49">
        <v>36</v>
      </c>
      <c r="K49">
        <v>55</v>
      </c>
      <c r="L49">
        <v>343</v>
      </c>
      <c r="M49">
        <v>89</v>
      </c>
    </row>
    <row r="50" spans="1:13" x14ac:dyDescent="0.2">
      <c r="A50" t="s">
        <v>161</v>
      </c>
      <c r="B50">
        <v>8874</v>
      </c>
      <c r="C50">
        <v>2861</v>
      </c>
      <c r="D50">
        <v>4736</v>
      </c>
      <c r="E50">
        <v>853</v>
      </c>
      <c r="F50">
        <v>1148</v>
      </c>
      <c r="G50">
        <v>365</v>
      </c>
      <c r="H50">
        <v>1772</v>
      </c>
      <c r="I50">
        <v>2344</v>
      </c>
      <c r="J50">
        <v>40</v>
      </c>
      <c r="K50">
        <v>38</v>
      </c>
      <c r="L50">
        <v>364</v>
      </c>
      <c r="M50">
        <v>75</v>
      </c>
    </row>
    <row r="51" spans="1:13" ht="17" thickBot="1" x14ac:dyDescent="0.25">
      <c r="A51" t="s">
        <v>162</v>
      </c>
      <c r="B51">
        <v>7867</v>
      </c>
      <c r="C51">
        <v>2599</v>
      </c>
      <c r="D51">
        <v>4196</v>
      </c>
      <c r="E51">
        <v>785</v>
      </c>
      <c r="F51">
        <v>980</v>
      </c>
      <c r="G51">
        <v>295</v>
      </c>
      <c r="H51">
        <v>1611</v>
      </c>
      <c r="I51">
        <v>2119</v>
      </c>
      <c r="J51">
        <v>26</v>
      </c>
      <c r="K51">
        <v>46</v>
      </c>
      <c r="L51">
        <v>330</v>
      </c>
      <c r="M51">
        <v>78</v>
      </c>
    </row>
    <row r="52" spans="1:13" x14ac:dyDescent="0.2">
      <c r="A52" s="7" t="s">
        <v>278</v>
      </c>
      <c r="B52" s="8">
        <f t="shared" ref="B52:M52" si="2">AVERAGE(B45:B51)</f>
        <v>7803.1428571428569</v>
      </c>
      <c r="C52" s="8">
        <f t="shared" si="2"/>
        <v>2336.7142857142858</v>
      </c>
      <c r="D52" s="8">
        <f t="shared" si="2"/>
        <v>4173.2857142857147</v>
      </c>
      <c r="E52" s="8">
        <f t="shared" si="2"/>
        <v>747.85714285714289</v>
      </c>
      <c r="F52" s="8">
        <f t="shared" si="2"/>
        <v>969</v>
      </c>
      <c r="G52" s="8">
        <f t="shared" si="2"/>
        <v>285.42857142857144</v>
      </c>
      <c r="H52" s="8">
        <f t="shared" si="2"/>
        <v>1627.5714285714287</v>
      </c>
      <c r="I52" s="8">
        <f t="shared" si="2"/>
        <v>1918.7142857142858</v>
      </c>
      <c r="J52" s="8">
        <f t="shared" si="2"/>
        <v>26.714285714285715</v>
      </c>
      <c r="K52" s="8">
        <f t="shared" si="2"/>
        <v>39.428571428571431</v>
      </c>
      <c r="L52" s="8">
        <f t="shared" si="2"/>
        <v>284.42857142857144</v>
      </c>
      <c r="M52" s="8">
        <f t="shared" si="2"/>
        <v>67.428571428571431</v>
      </c>
    </row>
    <row r="53" spans="1:13" x14ac:dyDescent="0.2">
      <c r="A53" t="s">
        <v>277</v>
      </c>
      <c r="B53">
        <f t="shared" ref="B53:M53" si="3">SUM(B45:B51)</f>
        <v>54622</v>
      </c>
      <c r="C53">
        <f t="shared" si="3"/>
        <v>16357</v>
      </c>
      <c r="D53">
        <f t="shared" si="3"/>
        <v>29213</v>
      </c>
      <c r="E53">
        <f t="shared" si="3"/>
        <v>5235</v>
      </c>
      <c r="F53">
        <f t="shared" si="3"/>
        <v>6783</v>
      </c>
      <c r="G53">
        <f t="shared" si="3"/>
        <v>1998</v>
      </c>
      <c r="H53">
        <f t="shared" si="3"/>
        <v>11393</v>
      </c>
      <c r="I53">
        <f t="shared" si="3"/>
        <v>13431</v>
      </c>
      <c r="J53">
        <f t="shared" si="3"/>
        <v>187</v>
      </c>
      <c r="K53">
        <f t="shared" si="3"/>
        <v>276</v>
      </c>
      <c r="L53">
        <f t="shared" si="3"/>
        <v>1991</v>
      </c>
      <c r="M53">
        <f t="shared" si="3"/>
        <v>472</v>
      </c>
    </row>
    <row r="55" spans="1:13" x14ac:dyDescent="0.2">
      <c r="A55" t="s">
        <v>237</v>
      </c>
    </row>
    <row r="56" spans="1:13" x14ac:dyDescent="0.2">
      <c r="A56" t="s">
        <v>163</v>
      </c>
      <c r="B56" t="s">
        <v>164</v>
      </c>
      <c r="C56" t="s">
        <v>165</v>
      </c>
      <c r="D56" t="s">
        <v>171</v>
      </c>
      <c r="E56" t="s">
        <v>172</v>
      </c>
      <c r="F56" t="s">
        <v>173</v>
      </c>
      <c r="G56" t="s">
        <v>174</v>
      </c>
      <c r="H56" t="s">
        <v>175</v>
      </c>
      <c r="I56" t="s">
        <v>166</v>
      </c>
      <c r="J56" t="s">
        <v>167</v>
      </c>
      <c r="K56" t="s">
        <v>176</v>
      </c>
      <c r="L56" t="s">
        <v>169</v>
      </c>
      <c r="M56" t="s">
        <v>170</v>
      </c>
    </row>
    <row r="57" spans="1:13" x14ac:dyDescent="0.2">
      <c r="A57" t="s">
        <v>246</v>
      </c>
      <c r="B57">
        <v>7872</v>
      </c>
      <c r="C57">
        <v>2318</v>
      </c>
      <c r="D57">
        <v>4198</v>
      </c>
      <c r="E57">
        <v>785</v>
      </c>
      <c r="F57">
        <v>981</v>
      </c>
      <c r="G57">
        <v>295</v>
      </c>
      <c r="H57">
        <v>1613</v>
      </c>
      <c r="I57">
        <v>1889</v>
      </c>
      <c r="J57">
        <v>30</v>
      </c>
      <c r="K57">
        <v>38</v>
      </c>
      <c r="L57">
        <v>294</v>
      </c>
      <c r="M57">
        <v>67</v>
      </c>
    </row>
    <row r="58" spans="1:13" x14ac:dyDescent="0.2">
      <c r="A58" t="s">
        <v>239</v>
      </c>
      <c r="B58">
        <v>8602</v>
      </c>
      <c r="C58">
        <v>2598</v>
      </c>
      <c r="D58">
        <v>4574</v>
      </c>
      <c r="E58">
        <v>843</v>
      </c>
      <c r="F58">
        <v>1107</v>
      </c>
      <c r="G58">
        <v>344</v>
      </c>
      <c r="H58">
        <v>1734</v>
      </c>
      <c r="I58">
        <v>2118</v>
      </c>
      <c r="J58">
        <v>26</v>
      </c>
      <c r="K58">
        <v>46</v>
      </c>
      <c r="L58">
        <v>330</v>
      </c>
      <c r="M58">
        <v>78</v>
      </c>
    </row>
    <row r="59" spans="1:13" x14ac:dyDescent="0.2">
      <c r="A59" t="s">
        <v>244</v>
      </c>
      <c r="B59">
        <v>7158</v>
      </c>
      <c r="C59">
        <v>2778</v>
      </c>
      <c r="D59">
        <v>3867</v>
      </c>
      <c r="E59">
        <v>689</v>
      </c>
      <c r="F59">
        <v>858</v>
      </c>
      <c r="G59">
        <v>245</v>
      </c>
      <c r="H59">
        <v>1499</v>
      </c>
      <c r="I59">
        <v>2254</v>
      </c>
      <c r="J59">
        <v>27</v>
      </c>
      <c r="K59">
        <v>50</v>
      </c>
      <c r="L59">
        <v>370</v>
      </c>
      <c r="M59">
        <v>77</v>
      </c>
    </row>
    <row r="60" spans="1:13" x14ac:dyDescent="0.2">
      <c r="A60" s="17" t="s">
        <v>245</v>
      </c>
      <c r="B60" s="17">
        <v>8869</v>
      </c>
      <c r="C60" s="17">
        <v>1787</v>
      </c>
      <c r="D60" s="17">
        <v>4733</v>
      </c>
      <c r="E60" s="17">
        <v>852</v>
      </c>
      <c r="F60" s="17">
        <v>1148</v>
      </c>
      <c r="G60" s="17">
        <v>365</v>
      </c>
      <c r="H60" s="17">
        <v>1771</v>
      </c>
      <c r="I60" s="17">
        <v>1499</v>
      </c>
      <c r="J60" s="17">
        <v>13</v>
      </c>
      <c r="K60" s="17">
        <v>35</v>
      </c>
      <c r="L60" s="17">
        <v>190</v>
      </c>
      <c r="M60" s="17">
        <v>50</v>
      </c>
    </row>
    <row r="61" spans="1:13" x14ac:dyDescent="0.2">
      <c r="A61" t="s">
        <v>238</v>
      </c>
      <c r="B61">
        <v>6882</v>
      </c>
      <c r="C61">
        <v>2181</v>
      </c>
      <c r="D61">
        <v>3633</v>
      </c>
      <c r="E61">
        <v>626</v>
      </c>
      <c r="F61">
        <v>870</v>
      </c>
      <c r="G61">
        <v>231</v>
      </c>
      <c r="H61">
        <v>1522</v>
      </c>
      <c r="I61">
        <v>1830</v>
      </c>
      <c r="J61">
        <v>19</v>
      </c>
      <c r="K61">
        <v>31</v>
      </c>
      <c r="L61">
        <v>240</v>
      </c>
      <c r="M61">
        <v>61</v>
      </c>
    </row>
    <row r="62" spans="1:13" x14ac:dyDescent="0.2">
      <c r="A62" t="s">
        <v>243</v>
      </c>
      <c r="B62">
        <v>8803</v>
      </c>
      <c r="C62">
        <v>2108</v>
      </c>
      <c r="D62">
        <v>4647</v>
      </c>
      <c r="E62">
        <v>823</v>
      </c>
      <c r="F62">
        <v>1076</v>
      </c>
      <c r="G62">
        <v>372</v>
      </c>
      <c r="H62">
        <v>1885</v>
      </c>
      <c r="I62">
        <v>1729</v>
      </c>
      <c r="J62">
        <v>27</v>
      </c>
      <c r="K62">
        <v>44</v>
      </c>
      <c r="L62">
        <v>244</v>
      </c>
      <c r="M62">
        <v>64</v>
      </c>
    </row>
    <row r="63" spans="1:13" x14ac:dyDescent="0.2">
      <c r="A63" t="s">
        <v>240</v>
      </c>
      <c r="B63">
        <v>8347</v>
      </c>
      <c r="C63">
        <v>2729</v>
      </c>
      <c r="D63">
        <v>4492</v>
      </c>
      <c r="E63">
        <v>778</v>
      </c>
      <c r="F63">
        <v>1024</v>
      </c>
      <c r="G63">
        <v>331</v>
      </c>
      <c r="H63">
        <v>1722</v>
      </c>
      <c r="I63">
        <v>2207</v>
      </c>
      <c r="J63">
        <v>36</v>
      </c>
      <c r="K63">
        <v>55</v>
      </c>
      <c r="L63">
        <v>342</v>
      </c>
      <c r="M63">
        <v>89</v>
      </c>
    </row>
    <row r="64" spans="1:13" x14ac:dyDescent="0.2">
      <c r="A64" s="17" t="s">
        <v>242</v>
      </c>
      <c r="B64" s="17">
        <v>6598</v>
      </c>
      <c r="C64" s="17">
        <v>2857</v>
      </c>
      <c r="D64" s="17">
        <v>3554</v>
      </c>
      <c r="E64" s="17">
        <v>632</v>
      </c>
      <c r="F64" s="17">
        <v>802</v>
      </c>
      <c r="G64" s="17">
        <v>190</v>
      </c>
      <c r="H64" s="17">
        <v>1420</v>
      </c>
      <c r="I64" s="17">
        <v>2340</v>
      </c>
      <c r="J64" s="17">
        <v>40</v>
      </c>
      <c r="K64" s="17">
        <v>38</v>
      </c>
      <c r="L64" s="17">
        <v>364</v>
      </c>
      <c r="M64" s="17">
        <v>75</v>
      </c>
    </row>
    <row r="65" spans="1:13" ht="17" thickBot="1" x14ac:dyDescent="0.25">
      <c r="A65" t="s">
        <v>241</v>
      </c>
      <c r="B65">
        <v>7447</v>
      </c>
      <c r="C65">
        <v>1881</v>
      </c>
      <c r="D65">
        <v>4028</v>
      </c>
      <c r="E65">
        <v>717</v>
      </c>
      <c r="F65">
        <v>850</v>
      </c>
      <c r="G65">
        <v>241</v>
      </c>
      <c r="H65">
        <v>1611</v>
      </c>
      <c r="I65">
        <v>1543</v>
      </c>
      <c r="J65">
        <v>23</v>
      </c>
      <c r="K65">
        <v>33</v>
      </c>
      <c r="L65">
        <v>230</v>
      </c>
      <c r="M65">
        <v>52</v>
      </c>
    </row>
    <row r="66" spans="1:13" x14ac:dyDescent="0.2">
      <c r="A66" s="7" t="s">
        <v>278</v>
      </c>
      <c r="B66" s="15">
        <f t="shared" ref="B66:M66" si="4">AVERAGE(B57:B65)</f>
        <v>7842</v>
      </c>
      <c r="C66" s="15">
        <f t="shared" si="4"/>
        <v>2359.6666666666665</v>
      </c>
      <c r="D66" s="15">
        <f t="shared" si="4"/>
        <v>4191.7777777777774</v>
      </c>
      <c r="E66" s="15">
        <f t="shared" si="4"/>
        <v>749.44444444444446</v>
      </c>
      <c r="F66" s="15">
        <f t="shared" si="4"/>
        <v>968.44444444444446</v>
      </c>
      <c r="G66" s="15">
        <f t="shared" si="4"/>
        <v>290.44444444444446</v>
      </c>
      <c r="H66" s="15">
        <f t="shared" si="4"/>
        <v>1641.8888888888889</v>
      </c>
      <c r="I66" s="15">
        <f t="shared" si="4"/>
        <v>1934.3333333333333</v>
      </c>
      <c r="J66" s="15">
        <f t="shared" si="4"/>
        <v>26.777777777777779</v>
      </c>
      <c r="K66" s="15">
        <f t="shared" si="4"/>
        <v>41.111111111111114</v>
      </c>
      <c r="L66" s="15">
        <f t="shared" si="4"/>
        <v>289.33333333333331</v>
      </c>
      <c r="M66" s="15">
        <f t="shared" si="4"/>
        <v>68.111111111111114</v>
      </c>
    </row>
    <row r="67" spans="1:13" x14ac:dyDescent="0.2">
      <c r="A67" s="13" t="s">
        <v>277</v>
      </c>
      <c r="B67" s="13">
        <f t="shared" ref="B67:M67" si="5">SUM(B57:B65)</f>
        <v>70578</v>
      </c>
      <c r="C67" s="13">
        <f t="shared" si="5"/>
        <v>21237</v>
      </c>
      <c r="D67" s="13">
        <f t="shared" si="5"/>
        <v>37726</v>
      </c>
      <c r="E67" s="13">
        <f t="shared" si="5"/>
        <v>6745</v>
      </c>
      <c r="F67" s="13">
        <f t="shared" si="5"/>
        <v>8716</v>
      </c>
      <c r="G67" s="13">
        <f t="shared" si="5"/>
        <v>2614</v>
      </c>
      <c r="H67" s="13">
        <f t="shared" si="5"/>
        <v>14777</v>
      </c>
      <c r="I67" s="13">
        <f t="shared" si="5"/>
        <v>17409</v>
      </c>
      <c r="J67" s="13">
        <f t="shared" si="5"/>
        <v>241</v>
      </c>
      <c r="K67" s="13">
        <f t="shared" si="5"/>
        <v>370</v>
      </c>
      <c r="L67" s="13">
        <f t="shared" si="5"/>
        <v>2604</v>
      </c>
      <c r="M67" s="13">
        <f t="shared" si="5"/>
        <v>613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BEB2-F02A-7C4B-9F39-63036C53B678}">
  <dimension ref="A1:G53"/>
  <sheetViews>
    <sheetView workbookViewId="0">
      <selection activeCell="H11" sqref="H11"/>
    </sheetView>
  </sheetViews>
  <sheetFormatPr baseColWidth="10" defaultRowHeight="16" x14ac:dyDescent="0.2"/>
  <cols>
    <col min="2" max="2" width="11.83203125" customWidth="1"/>
    <col min="3" max="3" width="13.33203125" customWidth="1"/>
    <col min="4" max="4" width="12.83203125" customWidth="1"/>
    <col min="7" max="7" width="17.5" customWidth="1"/>
  </cols>
  <sheetData>
    <row r="1" spans="1:7" x14ac:dyDescent="0.2">
      <c r="A1" t="s">
        <v>163</v>
      </c>
      <c r="B1" t="s">
        <v>247</v>
      </c>
      <c r="C1" t="s">
        <v>248</v>
      </c>
      <c r="D1" t="s">
        <v>249</v>
      </c>
    </row>
    <row r="2" spans="1:7" x14ac:dyDescent="0.2">
      <c r="A2" s="14" t="s">
        <v>24</v>
      </c>
      <c r="B2">
        <v>21673223</v>
      </c>
      <c r="C2">
        <v>149</v>
      </c>
      <c r="D2">
        <f>(Tabell13[[#This Row],[Total read]]/2715853792)*Tabell13[[#This Row],[Read length]]</f>
        <v>1.1890589384864796</v>
      </c>
    </row>
    <row r="3" spans="1:7" x14ac:dyDescent="0.2">
      <c r="A3" s="3" t="s">
        <v>13</v>
      </c>
      <c r="B3">
        <v>22164428</v>
      </c>
      <c r="C3">
        <v>149</v>
      </c>
      <c r="D3">
        <f>(Tabell13[[#This Row],[Total read]]/2715853792)*Tabell13[[#This Row],[Read length]]</f>
        <v>1.2160079389133773</v>
      </c>
      <c r="F3" t="s">
        <v>271</v>
      </c>
      <c r="G3" t="s">
        <v>270</v>
      </c>
    </row>
    <row r="4" spans="1:7" x14ac:dyDescent="0.2">
      <c r="A4" s="14" t="s">
        <v>14</v>
      </c>
      <c r="B4">
        <v>21387867</v>
      </c>
      <c r="C4">
        <v>149</v>
      </c>
      <c r="D4">
        <f>(Tabell13[[#This Row],[Total read]]/2715853792)*Tabell13[[#This Row],[Read length]]</f>
        <v>1.1734034403424911</v>
      </c>
      <c r="F4" t="s">
        <v>267</v>
      </c>
      <c r="G4">
        <f>AVERAGE(D2:D37)</f>
        <v>1.2053060766248425</v>
      </c>
    </row>
    <row r="5" spans="1:7" x14ac:dyDescent="0.2">
      <c r="A5" s="3" t="s">
        <v>1</v>
      </c>
      <c r="B5">
        <v>21728676</v>
      </c>
      <c r="C5">
        <v>149</v>
      </c>
      <c r="D5">
        <f>(Tabell13[[#This Row],[Total read]]/2715853792)*Tabell13[[#This Row],[Read length]]</f>
        <v>1.1921012587411037</v>
      </c>
      <c r="F5" t="s">
        <v>268</v>
      </c>
      <c r="G5">
        <f>AVERAGE(D38:D46)</f>
        <v>4.8212243918418816</v>
      </c>
    </row>
    <row r="6" spans="1:7" x14ac:dyDescent="0.2">
      <c r="A6" s="14" t="s">
        <v>2</v>
      </c>
      <c r="B6">
        <v>24009822</v>
      </c>
      <c r="C6">
        <v>149</v>
      </c>
      <c r="D6">
        <f>(Tabell13[[#This Row],[Total read]]/2715853792)*Tabell13[[#This Row],[Read length]]</f>
        <v>1.3172518669959388</v>
      </c>
      <c r="F6" s="1" t="s">
        <v>269</v>
      </c>
      <c r="G6">
        <f>AVERAGE(D47:D53)</f>
        <v>4.7883042599266066</v>
      </c>
    </row>
    <row r="7" spans="1:7" x14ac:dyDescent="0.2">
      <c r="A7" s="3" t="s">
        <v>20</v>
      </c>
      <c r="B7">
        <v>24530689</v>
      </c>
      <c r="C7">
        <v>149</v>
      </c>
      <c r="D7">
        <f>(Tabell13[[#This Row],[Total read]]/2715853792)*Tabell13[[#This Row],[Read length]]</f>
        <v>1.3458282149674718</v>
      </c>
    </row>
    <row r="8" spans="1:7" x14ac:dyDescent="0.2">
      <c r="A8" s="14" t="s">
        <v>19</v>
      </c>
      <c r="B8">
        <v>23344916</v>
      </c>
      <c r="C8">
        <v>149</v>
      </c>
      <c r="D8">
        <f>(Tabell13[[#This Row],[Total read]]/2715853792)*Tabell13[[#This Row],[Read length]]</f>
        <v>1.2807731013525783</v>
      </c>
    </row>
    <row r="9" spans="1:7" x14ac:dyDescent="0.2">
      <c r="A9" s="3" t="s">
        <v>28</v>
      </c>
      <c r="B9">
        <v>23826719</v>
      </c>
      <c r="C9">
        <v>149</v>
      </c>
      <c r="D9">
        <f>(Tabell13[[#This Row],[Total read]]/2715853792)*Tabell13[[#This Row],[Read length]]</f>
        <v>1.3072062794608643</v>
      </c>
    </row>
    <row r="10" spans="1:7" x14ac:dyDescent="0.2">
      <c r="A10" s="14" t="s">
        <v>15</v>
      </c>
      <c r="B10">
        <v>20465686</v>
      </c>
      <c r="C10">
        <v>149</v>
      </c>
      <c r="D10">
        <f>(Tabell13[[#This Row],[Total read]]/2715853792)*Tabell13[[#This Row],[Read length]]</f>
        <v>1.1228097856307575</v>
      </c>
    </row>
    <row r="11" spans="1:7" x14ac:dyDescent="0.2">
      <c r="A11" s="3" t="s">
        <v>6</v>
      </c>
      <c r="B11">
        <v>20914083</v>
      </c>
      <c r="C11">
        <v>149</v>
      </c>
      <c r="D11">
        <f>(Tabell13[[#This Row],[Total read]]/2715853792)*Tabell13[[#This Row],[Read length]]</f>
        <v>1.1474102089660649</v>
      </c>
    </row>
    <row r="12" spans="1:7" x14ac:dyDescent="0.2">
      <c r="A12" s="14" t="s">
        <v>7</v>
      </c>
      <c r="B12">
        <v>19458112</v>
      </c>
      <c r="C12">
        <v>149</v>
      </c>
      <c r="D12">
        <f>(Tabell13[[#This Row],[Total read]]/2715853792)*Tabell13[[#This Row],[Read length]]</f>
        <v>1.0675312111941555</v>
      </c>
    </row>
    <row r="13" spans="1:7" x14ac:dyDescent="0.2">
      <c r="A13" s="3" t="s">
        <v>11</v>
      </c>
      <c r="B13">
        <v>19830114</v>
      </c>
      <c r="C13">
        <v>149</v>
      </c>
      <c r="D13">
        <f>(Tabell13[[#This Row],[Total read]]/2715853792)*Tabell13[[#This Row],[Read length]]</f>
        <v>1.0879403724543357</v>
      </c>
    </row>
    <row r="14" spans="1:7" x14ac:dyDescent="0.2">
      <c r="A14" s="14" t="s">
        <v>21</v>
      </c>
      <c r="B14">
        <v>25007494</v>
      </c>
      <c r="C14">
        <v>149</v>
      </c>
      <c r="D14">
        <f>(Tabell13[[#This Row],[Total read]]/2715853792)*Tabell13[[#This Row],[Read length]]</f>
        <v>1.3719871875930498</v>
      </c>
    </row>
    <row r="15" spans="1:7" x14ac:dyDescent="0.2">
      <c r="A15" s="3" t="s">
        <v>4</v>
      </c>
      <c r="B15">
        <v>25716094</v>
      </c>
      <c r="C15">
        <v>149</v>
      </c>
      <c r="D15">
        <f>(Tabell13[[#This Row],[Total read]]/2715853792)*Tabell13[[#This Row],[Read length]]</f>
        <v>1.4108631389829986</v>
      </c>
    </row>
    <row r="16" spans="1:7" x14ac:dyDescent="0.2">
      <c r="A16" s="14" t="s">
        <v>3</v>
      </c>
      <c r="B16">
        <v>24075120</v>
      </c>
      <c r="C16">
        <v>149</v>
      </c>
      <c r="D16">
        <f>(Tabell13[[#This Row],[Total read]]/2715853792)*Tabell13[[#This Row],[Read length]]</f>
        <v>1.3208343138966738</v>
      </c>
    </row>
    <row r="17" spans="1:4" x14ac:dyDescent="0.2">
      <c r="A17" s="3" t="s">
        <v>10</v>
      </c>
      <c r="B17">
        <v>24506961</v>
      </c>
      <c r="C17">
        <v>149</v>
      </c>
      <c r="D17">
        <f>(Tabell13[[#This Row],[Total read]]/2715853792)*Tabell13[[#This Row],[Read length]]</f>
        <v>1.3445264247126303</v>
      </c>
    </row>
    <row r="18" spans="1:4" x14ac:dyDescent="0.2">
      <c r="A18" s="14" t="s">
        <v>8</v>
      </c>
      <c r="B18">
        <v>19408064</v>
      </c>
      <c r="C18">
        <v>149</v>
      </c>
      <c r="D18">
        <f>(Tabell13[[#This Row],[Total read]]/2715853792)*Tabell13[[#This Row],[Read length]]</f>
        <v>1.0647854256802349</v>
      </c>
    </row>
    <row r="19" spans="1:4" x14ac:dyDescent="0.2">
      <c r="A19" s="3" t="s">
        <v>16</v>
      </c>
      <c r="B19">
        <v>19731866</v>
      </c>
      <c r="C19">
        <v>149</v>
      </c>
      <c r="D19">
        <f>(Tabell13[[#This Row],[Total read]]/2715853792)*Tabell13[[#This Row],[Read length]]</f>
        <v>1.0825501883276638</v>
      </c>
    </row>
    <row r="20" spans="1:4" x14ac:dyDescent="0.2">
      <c r="A20" s="14" t="s">
        <v>17</v>
      </c>
      <c r="B20">
        <v>18439972</v>
      </c>
      <c r="C20">
        <v>149</v>
      </c>
      <c r="D20">
        <f>(Tabell13[[#This Row],[Total read]]/2715853792)*Tabell13[[#This Row],[Read length]]</f>
        <v>1.0116729538583349</v>
      </c>
    </row>
    <row r="21" spans="1:4" x14ac:dyDescent="0.2">
      <c r="A21" s="3" t="s">
        <v>27</v>
      </c>
      <c r="B21">
        <v>18708626</v>
      </c>
      <c r="C21">
        <v>149</v>
      </c>
      <c r="D21">
        <f>(Tabell13[[#This Row],[Total read]]/2715853792)*Tabell13[[#This Row],[Read length]]</f>
        <v>1.0264121294788757</v>
      </c>
    </row>
    <row r="22" spans="1:4" x14ac:dyDescent="0.2">
      <c r="A22" s="14" t="s">
        <v>155</v>
      </c>
      <c r="B22">
        <v>24859621</v>
      </c>
      <c r="C22">
        <v>149</v>
      </c>
      <c r="D22">
        <f>(Tabell13[[#This Row],[Total read]]/2715853792)*Tabell13[[#This Row],[Read length]]</f>
        <v>1.363874425019121</v>
      </c>
    </row>
    <row r="23" spans="1:4" x14ac:dyDescent="0.2">
      <c r="A23" s="3" t="s">
        <v>151</v>
      </c>
      <c r="B23">
        <v>25743266</v>
      </c>
      <c r="C23">
        <v>149</v>
      </c>
      <c r="D23">
        <f>(Tabell13[[#This Row],[Total read]]/2715853792)*Tabell13[[#This Row],[Read length]]</f>
        <v>1.4123538775536559</v>
      </c>
    </row>
    <row r="24" spans="1:4" x14ac:dyDescent="0.2">
      <c r="A24" s="14" t="s">
        <v>152</v>
      </c>
      <c r="B24">
        <v>24114899</v>
      </c>
      <c r="C24">
        <v>149</v>
      </c>
      <c r="D24">
        <f>(Tabell13[[#This Row],[Total read]]/2715853792)*Tabell13[[#This Row],[Read length]]</f>
        <v>1.3230167108347781</v>
      </c>
    </row>
    <row r="25" spans="1:4" x14ac:dyDescent="0.2">
      <c r="A25" s="3" t="s">
        <v>154</v>
      </c>
      <c r="B25">
        <v>24569393</v>
      </c>
      <c r="C25">
        <v>149</v>
      </c>
      <c r="D25">
        <f>(Tabell13[[#This Row],[Total read]]/2715853792)*Tabell13[[#This Row],[Read length]]</f>
        <v>1.3479516341356861</v>
      </c>
    </row>
    <row r="26" spans="1:4" x14ac:dyDescent="0.2">
      <c r="A26" s="14" t="s">
        <v>0</v>
      </c>
      <c r="B26">
        <v>23481553</v>
      </c>
      <c r="C26">
        <v>149</v>
      </c>
      <c r="D26">
        <f>(Tabell13[[#This Row],[Total read]]/2715853792)*Tabell13[[#This Row],[Read length]]</f>
        <v>1.2882694227893106</v>
      </c>
    </row>
    <row r="27" spans="1:4" x14ac:dyDescent="0.2">
      <c r="A27" s="3" t="s">
        <v>23</v>
      </c>
      <c r="B27">
        <v>24137387</v>
      </c>
      <c r="C27">
        <v>149</v>
      </c>
      <c r="D27">
        <f>(Tabell13[[#This Row],[Total read]]/2715853792)*Tabell13[[#This Row],[Read length]]</f>
        <v>1.3242504709178395</v>
      </c>
    </row>
    <row r="28" spans="1:4" x14ac:dyDescent="0.2">
      <c r="A28" s="14" t="s">
        <v>22</v>
      </c>
      <c r="B28">
        <v>22709748</v>
      </c>
      <c r="C28">
        <v>149</v>
      </c>
      <c r="D28">
        <f>(Tabell13[[#This Row],[Total read]]/2715853792)*Tabell13[[#This Row],[Read length]]</f>
        <v>1.2459258528450268</v>
      </c>
    </row>
    <row r="29" spans="1:4" x14ac:dyDescent="0.2">
      <c r="A29" s="3" t="s">
        <v>25</v>
      </c>
      <c r="B29">
        <v>23100056</v>
      </c>
      <c r="C29">
        <v>149</v>
      </c>
      <c r="D29">
        <f>(Tabell13[[#This Row],[Total read]]/2715853792)*Tabell13[[#This Row],[Read length]]</f>
        <v>1.2673393369476351</v>
      </c>
    </row>
    <row r="30" spans="1:4" x14ac:dyDescent="0.2">
      <c r="A30" s="14" t="s">
        <v>9</v>
      </c>
      <c r="B30">
        <v>19187138</v>
      </c>
      <c r="C30">
        <v>149</v>
      </c>
      <c r="D30">
        <f>(Tabell13[[#This Row],[Total read]]/2715853792)*Tabell13[[#This Row],[Read length]]</f>
        <v>1.0526647533167353</v>
      </c>
    </row>
    <row r="31" spans="1:4" x14ac:dyDescent="0.2">
      <c r="A31" s="3" t="s">
        <v>30</v>
      </c>
      <c r="B31">
        <v>19629432</v>
      </c>
      <c r="C31">
        <v>149</v>
      </c>
      <c r="D31">
        <f>(Tabell13[[#This Row],[Total read]]/2715853792)*Tabell13[[#This Row],[Read length]]</f>
        <v>1.0769303475081915</v>
      </c>
    </row>
    <row r="32" spans="1:4" x14ac:dyDescent="0.2">
      <c r="A32" s="14" t="s">
        <v>29</v>
      </c>
      <c r="B32">
        <v>18444559</v>
      </c>
      <c r="C32">
        <v>149</v>
      </c>
      <c r="D32">
        <f>(Tabell13[[#This Row],[Total read]]/2715853792)*Tabell13[[#This Row],[Read length]]</f>
        <v>1.0119246106308804</v>
      </c>
    </row>
    <row r="33" spans="1:4" x14ac:dyDescent="0.2">
      <c r="A33" s="3" t="s">
        <v>18</v>
      </c>
      <c r="B33">
        <v>18878478</v>
      </c>
      <c r="C33">
        <v>149</v>
      </c>
      <c r="D33">
        <f>(Tabell13[[#This Row],[Total read]]/2715853792)*Tabell13[[#This Row],[Read length]]</f>
        <v>1.0357307268476108</v>
      </c>
    </row>
    <row r="34" spans="1:4" x14ac:dyDescent="0.2">
      <c r="A34" s="14" t="s">
        <v>26</v>
      </c>
      <c r="B34">
        <v>21020245</v>
      </c>
      <c r="C34">
        <v>149</v>
      </c>
      <c r="D34">
        <f>(Tabell13[[#This Row],[Total read]]/2715853792)*Tabell13[[#This Row],[Read length]]</f>
        <v>1.1532345792052123</v>
      </c>
    </row>
    <row r="35" spans="1:4" x14ac:dyDescent="0.2">
      <c r="A35" s="3" t="s">
        <v>153</v>
      </c>
      <c r="B35">
        <v>21532898</v>
      </c>
      <c r="C35">
        <v>149</v>
      </c>
      <c r="D35">
        <f>(Tabell13[[#This Row],[Total read]]/2715853792)*Tabell13[[#This Row],[Read length]]</f>
        <v>1.1813602821517426</v>
      </c>
    </row>
    <row r="36" spans="1:4" x14ac:dyDescent="0.2">
      <c r="A36" s="14" t="s">
        <v>12</v>
      </c>
      <c r="B36">
        <v>20095431</v>
      </c>
      <c r="C36">
        <v>149</v>
      </c>
      <c r="D36">
        <f>(Tabell13[[#This Row],[Total read]]/2715853792)*Tabell13[[#This Row],[Read length]]</f>
        <v>1.102496470104529</v>
      </c>
    </row>
    <row r="37" spans="1:4" x14ac:dyDescent="0.2">
      <c r="A37" s="3" t="s">
        <v>5</v>
      </c>
      <c r="B37">
        <v>20464430</v>
      </c>
      <c r="C37">
        <v>149</v>
      </c>
      <c r="D37">
        <f>(Tabell13[[#This Row],[Total read]]/2715853792)*Tabell13[[#This Row],[Read length]]</f>
        <v>1.1227408776503092</v>
      </c>
    </row>
    <row r="38" spans="1:4" x14ac:dyDescent="0.2">
      <c r="A38" s="14" t="s">
        <v>260</v>
      </c>
      <c r="B38">
        <v>86954200</v>
      </c>
      <c r="C38">
        <v>149</v>
      </c>
      <c r="D38">
        <f>(Tabell13[[#This Row],[Total read]]/2715853792)*Tabell13[[#This Row],[Read length]]</f>
        <v>4.7705719056617024</v>
      </c>
    </row>
    <row r="39" spans="1:4" x14ac:dyDescent="0.2">
      <c r="A39" s="3" t="s">
        <v>239</v>
      </c>
      <c r="B39">
        <v>95712143</v>
      </c>
      <c r="C39">
        <v>149</v>
      </c>
      <c r="D39">
        <f>(Tabell13[[#This Row],[Total read]]/2715853792)*Tabell13[[#This Row],[Read length]]</f>
        <v>5.2510592981877284</v>
      </c>
    </row>
    <row r="40" spans="1:4" x14ac:dyDescent="0.2">
      <c r="A40" s="14" t="s">
        <v>261</v>
      </c>
      <c r="B40">
        <v>80668006</v>
      </c>
      <c r="C40">
        <v>149</v>
      </c>
      <c r="D40">
        <f>(Tabell13[[#This Row],[Total read]]/2715853792)*Tabell13[[#This Row],[Read length]]</f>
        <v>4.4256921817387731</v>
      </c>
    </row>
    <row r="41" spans="1:4" x14ac:dyDescent="0.2">
      <c r="A41" s="3" t="s">
        <v>262</v>
      </c>
      <c r="B41">
        <v>99305646</v>
      </c>
      <c r="C41">
        <v>149</v>
      </c>
      <c r="D41">
        <f>(Tabell13[[#This Row],[Total read]]/2715853792)*Tabell13[[#This Row],[Read length]]</f>
        <v>5.4482098033353923</v>
      </c>
    </row>
    <row r="42" spans="1:4" x14ac:dyDescent="0.2">
      <c r="A42" s="14" t="s">
        <v>263</v>
      </c>
      <c r="B42">
        <v>76288511</v>
      </c>
      <c r="C42">
        <v>149</v>
      </c>
      <c r="D42">
        <f>(Tabell13[[#This Row],[Total read]]/2715853792)*Tabell13[[#This Row],[Read length]]</f>
        <v>4.1854197646733997</v>
      </c>
    </row>
    <row r="43" spans="1:4" x14ac:dyDescent="0.2">
      <c r="A43" s="3" t="s">
        <v>243</v>
      </c>
      <c r="B43">
        <v>99287175</v>
      </c>
      <c r="C43">
        <v>149</v>
      </c>
      <c r="D43">
        <f>(Tabell13[[#This Row],[Total read]]/2715853792)*Tabell13[[#This Row],[Read length]]</f>
        <v>5.4471964280910754</v>
      </c>
    </row>
    <row r="44" spans="1:4" x14ac:dyDescent="0.2">
      <c r="A44" s="14" t="s">
        <v>264</v>
      </c>
      <c r="B44">
        <v>93428776</v>
      </c>
      <c r="C44">
        <v>149</v>
      </c>
      <c r="D44">
        <f>(Tabell13[[#This Row],[Total read]]/2715853792)*Tabell13[[#This Row],[Read length]]</f>
        <v>5.1257868391171479</v>
      </c>
    </row>
    <row r="45" spans="1:4" x14ac:dyDescent="0.2">
      <c r="A45" s="3" t="s">
        <v>265</v>
      </c>
      <c r="B45">
        <v>76139584</v>
      </c>
      <c r="C45">
        <v>149</v>
      </c>
      <c r="D45">
        <f>(Tabell13[[#This Row],[Total read]]/2715853792)*Tabell13[[#This Row],[Read length]]</f>
        <v>4.1772491764534569</v>
      </c>
    </row>
    <row r="46" spans="1:4" x14ac:dyDescent="0.2">
      <c r="A46" s="14" t="s">
        <v>266</v>
      </c>
      <c r="B46">
        <v>83113039</v>
      </c>
      <c r="C46">
        <v>149</v>
      </c>
      <c r="D46">
        <f>(Tabell13[[#This Row],[Total read]]/2715853792)*Tabell13[[#This Row],[Read length]]</f>
        <v>4.5598341293182543</v>
      </c>
    </row>
    <row r="47" spans="1:4" x14ac:dyDescent="0.2">
      <c r="A47" s="14" t="s">
        <v>156</v>
      </c>
      <c r="B47">
        <v>93428745</v>
      </c>
      <c r="C47">
        <v>149</v>
      </c>
      <c r="D47">
        <f>(Tabell13[[#This Row],[Total read]]/2715853792)*Tabell13[[#This Row],[Read length]]</f>
        <v>5.1257851383628532</v>
      </c>
    </row>
    <row r="48" spans="1:4" x14ac:dyDescent="0.2">
      <c r="A48" s="3" t="s">
        <v>157</v>
      </c>
      <c r="B48">
        <v>83113029</v>
      </c>
      <c r="C48">
        <v>149</v>
      </c>
      <c r="D48">
        <f>(Tabell13[[#This Row],[Total read]]/2715853792)*Tabell13[[#This Row],[Read length]]</f>
        <v>4.5598335806878367</v>
      </c>
    </row>
    <row r="49" spans="1:4" x14ac:dyDescent="0.2">
      <c r="A49" s="14" t="s">
        <v>158</v>
      </c>
      <c r="B49">
        <v>99305655</v>
      </c>
      <c r="C49">
        <v>149</v>
      </c>
      <c r="D49">
        <f>(Tabell13[[#This Row],[Total read]]/2715853792)*Tabell13[[#This Row],[Read length]]</f>
        <v>5.4482102971027686</v>
      </c>
    </row>
    <row r="50" spans="1:4" x14ac:dyDescent="0.2">
      <c r="A50" s="3" t="s">
        <v>159</v>
      </c>
      <c r="B50">
        <v>86954213</v>
      </c>
      <c r="C50">
        <v>149</v>
      </c>
      <c r="D50">
        <f>(Tabell13[[#This Row],[Total read]]/2715853792)*Tabell13[[#This Row],[Read length]]</f>
        <v>4.7705726188812445</v>
      </c>
    </row>
    <row r="51" spans="1:4" x14ac:dyDescent="0.2">
      <c r="A51" s="14" t="s">
        <v>160</v>
      </c>
      <c r="B51">
        <v>76139599</v>
      </c>
      <c r="C51">
        <v>149</v>
      </c>
      <c r="D51">
        <f>(Tabell13[[#This Row],[Total read]]/2715853792)*Tabell13[[#This Row],[Read length]]</f>
        <v>4.1772499993990841</v>
      </c>
    </row>
    <row r="52" spans="1:4" x14ac:dyDescent="0.2">
      <c r="A52" s="3" t="s">
        <v>161</v>
      </c>
      <c r="B52">
        <v>76288526</v>
      </c>
      <c r="C52">
        <v>149</v>
      </c>
      <c r="D52">
        <f>(Tabell13[[#This Row],[Total read]]/2715853792)*Tabell13[[#This Row],[Read length]]</f>
        <v>4.185420587619026</v>
      </c>
    </row>
    <row r="53" spans="1:4" x14ac:dyDescent="0.2">
      <c r="A53" s="14" t="s">
        <v>162</v>
      </c>
      <c r="B53">
        <v>95712112</v>
      </c>
      <c r="C53">
        <v>149</v>
      </c>
      <c r="D53">
        <f>(Tabell13[[#This Row],[Total read]]/2715853792)*Tabell13[[#This Row],[Read length]]</f>
        <v>5.2510575974334337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3EEC-6BC4-2943-A696-7044327C8DC6}">
  <dimension ref="B1:AZ70"/>
  <sheetViews>
    <sheetView topLeftCell="C41" workbookViewId="0">
      <selection activeCell="F21" sqref="F21"/>
    </sheetView>
  </sheetViews>
  <sheetFormatPr baseColWidth="10" defaultRowHeight="16" x14ac:dyDescent="0.2"/>
  <cols>
    <col min="2" max="2" width="16.6640625" customWidth="1"/>
    <col min="3" max="3" width="16.1640625" customWidth="1"/>
    <col min="6" max="6" width="16.33203125" bestFit="1" customWidth="1"/>
    <col min="7" max="7" width="16.6640625" customWidth="1"/>
    <col min="8" max="14" width="24.5" customWidth="1"/>
    <col min="15" max="16" width="15.33203125" customWidth="1"/>
    <col min="17" max="42" width="12.1640625" customWidth="1"/>
    <col min="43" max="43" width="13.1640625" customWidth="1"/>
  </cols>
  <sheetData>
    <row r="1" spans="2:52" x14ac:dyDescent="0.2">
      <c r="B1" t="s">
        <v>52</v>
      </c>
      <c r="C1" t="s">
        <v>96</v>
      </c>
      <c r="F1" t="s">
        <v>191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s="9" t="s">
        <v>177</v>
      </c>
      <c r="AZ1" t="s">
        <v>178</v>
      </c>
    </row>
    <row r="2" spans="2:52" x14ac:dyDescent="0.2">
      <c r="B2" t="s">
        <v>37</v>
      </c>
      <c r="C2">
        <v>19896</v>
      </c>
      <c r="G2" t="s">
        <v>37</v>
      </c>
      <c r="H2" s="1">
        <v>341</v>
      </c>
      <c r="I2" s="1">
        <v>160</v>
      </c>
      <c r="J2" s="1">
        <v>5</v>
      </c>
      <c r="K2" s="1">
        <v>102</v>
      </c>
      <c r="L2" s="1">
        <v>6</v>
      </c>
      <c r="M2" s="1">
        <v>45</v>
      </c>
      <c r="N2" s="1">
        <v>12</v>
      </c>
      <c r="O2" s="1">
        <v>9</v>
      </c>
      <c r="P2" s="1">
        <v>386</v>
      </c>
      <c r="Q2" s="1">
        <v>7</v>
      </c>
      <c r="R2" s="1">
        <v>9</v>
      </c>
      <c r="S2" s="1">
        <v>69</v>
      </c>
      <c r="T2" s="1">
        <v>30</v>
      </c>
      <c r="U2" s="1">
        <v>7</v>
      </c>
      <c r="V2" s="1">
        <v>10</v>
      </c>
      <c r="W2" s="1">
        <v>10</v>
      </c>
      <c r="X2" s="1">
        <v>11</v>
      </c>
      <c r="Y2" s="1">
        <v>24</v>
      </c>
      <c r="Z2" s="1">
        <v>5</v>
      </c>
      <c r="AA2" s="1">
        <v>5</v>
      </c>
      <c r="AB2" s="1">
        <v>300</v>
      </c>
      <c r="AC2" s="1">
        <v>402</v>
      </c>
      <c r="AD2" s="1">
        <v>322</v>
      </c>
      <c r="AE2" s="1">
        <v>6</v>
      </c>
      <c r="AF2" s="1">
        <v>5</v>
      </c>
      <c r="AG2" s="1">
        <v>7</v>
      </c>
      <c r="AH2" s="1">
        <v>189</v>
      </c>
      <c r="AI2" s="1">
        <v>145</v>
      </c>
      <c r="AJ2" s="1">
        <v>6</v>
      </c>
      <c r="AK2" s="1">
        <v>8</v>
      </c>
      <c r="AL2" s="1">
        <v>5</v>
      </c>
      <c r="AM2" s="1">
        <v>6</v>
      </c>
      <c r="AN2" s="1">
        <v>14</v>
      </c>
      <c r="AO2" s="1">
        <v>180</v>
      </c>
      <c r="AP2" s="1">
        <v>5</v>
      </c>
      <c r="AQ2" s="1">
        <v>5</v>
      </c>
      <c r="AR2" s="1">
        <v>976</v>
      </c>
      <c r="AS2" s="1">
        <v>1204</v>
      </c>
      <c r="AT2" s="1">
        <v>2125</v>
      </c>
      <c r="AU2" s="1">
        <v>1337</v>
      </c>
      <c r="AV2" s="1">
        <v>1300</v>
      </c>
      <c r="AW2" s="1">
        <v>217</v>
      </c>
      <c r="AX2" s="1">
        <v>646</v>
      </c>
      <c r="AY2" s="10">
        <f>SUM(Tabell5[[#This Row],[BTA125 L1]:[RDCSWEM000000093082]])</f>
        <v>10663</v>
      </c>
      <c r="AZ2" s="1">
        <f>AVERAGE(Tabell5[[#This Row],[BTA125 L1]:[RDCSWEM000000093082]])</f>
        <v>247.97674418604652</v>
      </c>
    </row>
    <row r="3" spans="2:52" x14ac:dyDescent="0.2">
      <c r="B3" t="s">
        <v>38</v>
      </c>
      <c r="C3">
        <v>42213</v>
      </c>
      <c r="G3" t="s">
        <v>38</v>
      </c>
      <c r="H3" s="1">
        <v>780</v>
      </c>
      <c r="I3" s="1">
        <v>483</v>
      </c>
      <c r="J3" s="1">
        <v>67</v>
      </c>
      <c r="K3" s="1">
        <v>237</v>
      </c>
      <c r="L3" s="1">
        <v>68</v>
      </c>
      <c r="M3" s="1">
        <v>157</v>
      </c>
      <c r="N3" s="1">
        <v>72</v>
      </c>
      <c r="O3" s="1">
        <v>68</v>
      </c>
      <c r="P3" s="1">
        <v>767</v>
      </c>
      <c r="Q3" s="1">
        <v>67</v>
      </c>
      <c r="R3" s="1">
        <v>66</v>
      </c>
      <c r="S3" s="1">
        <v>225</v>
      </c>
      <c r="T3" s="1">
        <v>120</v>
      </c>
      <c r="U3" s="1">
        <v>69</v>
      </c>
      <c r="V3" s="1">
        <v>66</v>
      </c>
      <c r="W3" s="1">
        <v>65</v>
      </c>
      <c r="X3" s="1">
        <v>68</v>
      </c>
      <c r="Y3" s="1">
        <v>86</v>
      </c>
      <c r="Z3" s="1">
        <v>66</v>
      </c>
      <c r="AA3" s="1">
        <v>66</v>
      </c>
      <c r="AB3" s="1">
        <v>1016</v>
      </c>
      <c r="AC3" s="1">
        <v>781</v>
      </c>
      <c r="AD3" s="1">
        <v>652</v>
      </c>
      <c r="AE3" s="1">
        <v>67</v>
      </c>
      <c r="AF3" s="1">
        <v>68</v>
      </c>
      <c r="AG3" s="1">
        <v>68</v>
      </c>
      <c r="AH3" s="1">
        <v>581</v>
      </c>
      <c r="AI3" s="1">
        <v>335</v>
      </c>
      <c r="AJ3" s="1">
        <v>63</v>
      </c>
      <c r="AK3" s="1">
        <v>67</v>
      </c>
      <c r="AL3" s="1">
        <v>66</v>
      </c>
      <c r="AM3" s="1">
        <v>65</v>
      </c>
      <c r="AN3" s="1">
        <v>69</v>
      </c>
      <c r="AO3" s="1">
        <v>421</v>
      </c>
      <c r="AP3" s="1">
        <v>64</v>
      </c>
      <c r="AQ3" s="1">
        <v>66</v>
      </c>
      <c r="AR3" s="1">
        <v>2289</v>
      </c>
      <c r="AS3" s="1">
        <v>2327</v>
      </c>
      <c r="AT3" s="1">
        <v>4257</v>
      </c>
      <c r="AU3" s="1">
        <v>2627</v>
      </c>
      <c r="AV3" s="1">
        <v>1795</v>
      </c>
      <c r="AW3" s="1">
        <v>615</v>
      </c>
      <c r="AX3" s="1">
        <v>1448</v>
      </c>
      <c r="AY3" s="10">
        <f>SUM(Tabell5[[#This Row],[BTA125 L1]:[RDCSWEM000000093082]])</f>
        <v>23470</v>
      </c>
      <c r="AZ3" s="1">
        <f>AVERAGE(Tabell5[[#This Row],[BTA125 L1]:[RDCSWEM000000093082]])</f>
        <v>545.81395348837214</v>
      </c>
    </row>
    <row r="4" spans="2:52" x14ac:dyDescent="0.2">
      <c r="B4" t="s">
        <v>39</v>
      </c>
      <c r="C4">
        <v>39505</v>
      </c>
      <c r="G4" t="s">
        <v>39</v>
      </c>
      <c r="H4" s="1">
        <v>658</v>
      </c>
      <c r="I4" s="1">
        <v>355</v>
      </c>
      <c r="J4" s="1">
        <v>30</v>
      </c>
      <c r="K4" s="1">
        <v>218</v>
      </c>
      <c r="L4" s="1">
        <v>27</v>
      </c>
      <c r="M4" s="1">
        <v>151</v>
      </c>
      <c r="N4" s="1">
        <v>26</v>
      </c>
      <c r="O4" s="1">
        <v>26</v>
      </c>
      <c r="P4" s="1">
        <v>660</v>
      </c>
      <c r="Q4" s="1">
        <v>27</v>
      </c>
      <c r="R4" s="1">
        <v>28</v>
      </c>
      <c r="S4" s="1">
        <v>176</v>
      </c>
      <c r="T4" s="1">
        <v>115</v>
      </c>
      <c r="U4" s="1">
        <v>28</v>
      </c>
      <c r="V4" s="1">
        <v>27</v>
      </c>
      <c r="W4" s="1">
        <v>28</v>
      </c>
      <c r="X4" s="1">
        <v>27</v>
      </c>
      <c r="Y4" s="1">
        <v>47</v>
      </c>
      <c r="Z4" s="1">
        <v>28</v>
      </c>
      <c r="AA4" s="1">
        <v>29</v>
      </c>
      <c r="AB4" s="1">
        <v>825</v>
      </c>
      <c r="AC4" s="1">
        <v>673</v>
      </c>
      <c r="AD4" s="1">
        <v>619</v>
      </c>
      <c r="AE4" s="1">
        <v>31</v>
      </c>
      <c r="AF4" s="1">
        <v>29</v>
      </c>
      <c r="AG4" s="1">
        <v>29</v>
      </c>
      <c r="AH4" s="1">
        <v>467</v>
      </c>
      <c r="AI4" s="1">
        <v>400</v>
      </c>
      <c r="AJ4" s="1">
        <v>25</v>
      </c>
      <c r="AK4" s="1">
        <v>25</v>
      </c>
      <c r="AL4" s="1">
        <v>25</v>
      </c>
      <c r="AM4" s="1">
        <v>26</v>
      </c>
      <c r="AN4" s="1">
        <v>29</v>
      </c>
      <c r="AO4" s="1">
        <v>397</v>
      </c>
      <c r="AP4" s="1">
        <v>26</v>
      </c>
      <c r="AQ4" s="1">
        <v>26</v>
      </c>
      <c r="AR4" s="1">
        <v>2149</v>
      </c>
      <c r="AS4" s="1">
        <v>2275</v>
      </c>
      <c r="AT4" s="1">
        <v>4262</v>
      </c>
      <c r="AU4" s="1">
        <v>2339</v>
      </c>
      <c r="AV4" s="1">
        <v>2034</v>
      </c>
      <c r="AW4" s="1">
        <v>592</v>
      </c>
      <c r="AX4" s="1">
        <v>1439</v>
      </c>
      <c r="AY4" s="10">
        <f>SUM(Tabell5[[#This Row],[BTA125 L1]:[RDCSWEM000000093082]])</f>
        <v>21453</v>
      </c>
      <c r="AZ4" s="1">
        <f>AVERAGE(Tabell5[[#This Row],[BTA125 L1]:[RDCSWEM000000093082]])</f>
        <v>498.90697674418607</v>
      </c>
    </row>
    <row r="5" spans="2:52" x14ac:dyDescent="0.2">
      <c r="B5" t="s">
        <v>40</v>
      </c>
      <c r="C5">
        <v>11413</v>
      </c>
      <c r="G5" t="s">
        <v>40</v>
      </c>
      <c r="H5" s="1">
        <v>189</v>
      </c>
      <c r="I5" s="1">
        <v>88</v>
      </c>
      <c r="J5" s="1">
        <v>6</v>
      </c>
      <c r="K5" s="1">
        <v>94</v>
      </c>
      <c r="L5" s="1">
        <v>6</v>
      </c>
      <c r="M5" s="1">
        <v>44</v>
      </c>
      <c r="N5" s="1">
        <v>6</v>
      </c>
      <c r="O5" s="1">
        <v>7</v>
      </c>
      <c r="P5" s="1">
        <v>194</v>
      </c>
      <c r="Q5" s="1">
        <v>5</v>
      </c>
      <c r="R5" s="1">
        <v>7</v>
      </c>
      <c r="S5" s="1">
        <v>40</v>
      </c>
      <c r="T5" s="1">
        <v>26</v>
      </c>
      <c r="U5" s="1">
        <v>6</v>
      </c>
      <c r="V5" s="1">
        <v>5</v>
      </c>
      <c r="W5" s="1">
        <v>5</v>
      </c>
      <c r="X5" s="1">
        <v>6</v>
      </c>
      <c r="Y5" s="1">
        <v>21</v>
      </c>
      <c r="Z5" s="1">
        <v>6</v>
      </c>
      <c r="AA5" s="1">
        <v>5</v>
      </c>
      <c r="AB5" s="1">
        <v>188</v>
      </c>
      <c r="AC5" s="1">
        <v>198</v>
      </c>
      <c r="AD5" s="1">
        <v>182</v>
      </c>
      <c r="AE5" s="1">
        <v>6</v>
      </c>
      <c r="AF5" s="1">
        <v>5</v>
      </c>
      <c r="AG5" s="1">
        <v>6</v>
      </c>
      <c r="AH5" s="1">
        <v>126</v>
      </c>
      <c r="AI5" s="1">
        <v>143</v>
      </c>
      <c r="AJ5" s="1">
        <v>5</v>
      </c>
      <c r="AK5" s="1">
        <v>6</v>
      </c>
      <c r="AL5" s="1">
        <v>5</v>
      </c>
      <c r="AM5" s="1">
        <v>5</v>
      </c>
      <c r="AN5" s="1">
        <v>17</v>
      </c>
      <c r="AO5" s="1">
        <v>111</v>
      </c>
      <c r="AP5" s="1">
        <v>7</v>
      </c>
      <c r="AQ5" s="1">
        <v>5</v>
      </c>
      <c r="AR5" s="1">
        <v>603</v>
      </c>
      <c r="AS5" s="1">
        <v>727</v>
      </c>
      <c r="AT5" s="1">
        <v>1066</v>
      </c>
      <c r="AU5" s="1">
        <v>762</v>
      </c>
      <c r="AV5" s="1">
        <v>731</v>
      </c>
      <c r="AW5" s="1">
        <v>152</v>
      </c>
      <c r="AX5" s="1">
        <v>359</v>
      </c>
      <c r="AY5" s="10">
        <f>SUM(Tabell5[[#This Row],[BTA125 L1]:[RDCSWEM000000093082]])</f>
        <v>6181</v>
      </c>
      <c r="AZ5" s="1">
        <f>AVERAGE(Tabell5[[#This Row],[BTA125 L1]:[RDCSWEM000000093082]])</f>
        <v>143.74418604651163</v>
      </c>
    </row>
    <row r="6" spans="2:52" x14ac:dyDescent="0.2">
      <c r="B6" t="s">
        <v>41</v>
      </c>
      <c r="C6">
        <v>45749</v>
      </c>
      <c r="G6" t="s">
        <v>41</v>
      </c>
      <c r="H6" s="1">
        <v>706</v>
      </c>
      <c r="I6" s="1">
        <v>298</v>
      </c>
      <c r="J6" s="1">
        <v>26</v>
      </c>
      <c r="K6" s="1">
        <v>511</v>
      </c>
      <c r="L6" s="1">
        <v>28</v>
      </c>
      <c r="M6" s="1">
        <v>247</v>
      </c>
      <c r="N6" s="1">
        <v>28</v>
      </c>
      <c r="O6" s="1">
        <v>28</v>
      </c>
      <c r="P6" s="1">
        <v>693</v>
      </c>
      <c r="Q6" s="1">
        <v>26</v>
      </c>
      <c r="R6" s="1">
        <v>26</v>
      </c>
      <c r="S6" s="1">
        <v>172</v>
      </c>
      <c r="T6" s="1">
        <v>149</v>
      </c>
      <c r="U6" s="1">
        <v>31</v>
      </c>
      <c r="V6" s="1">
        <v>29</v>
      </c>
      <c r="W6" s="1">
        <v>32</v>
      </c>
      <c r="X6" s="1">
        <v>32</v>
      </c>
      <c r="Y6" s="1">
        <v>39</v>
      </c>
      <c r="Z6" s="1">
        <v>28</v>
      </c>
      <c r="AA6" s="1">
        <v>27</v>
      </c>
      <c r="AB6" s="1">
        <v>792</v>
      </c>
      <c r="AC6" s="1">
        <v>717</v>
      </c>
      <c r="AD6" s="1">
        <v>897</v>
      </c>
      <c r="AE6" s="1">
        <v>27</v>
      </c>
      <c r="AF6" s="1">
        <v>25</v>
      </c>
      <c r="AG6" s="1">
        <v>24</v>
      </c>
      <c r="AH6" s="1">
        <v>463</v>
      </c>
      <c r="AI6" s="1">
        <v>509</v>
      </c>
      <c r="AJ6" s="1">
        <v>25</v>
      </c>
      <c r="AK6" s="1">
        <v>25</v>
      </c>
      <c r="AL6" s="1">
        <v>27</v>
      </c>
      <c r="AM6" s="1">
        <v>25</v>
      </c>
      <c r="AN6" s="1">
        <v>42</v>
      </c>
      <c r="AO6" s="1">
        <v>493</v>
      </c>
      <c r="AP6" s="1">
        <v>28</v>
      </c>
      <c r="AQ6" s="1">
        <v>32</v>
      </c>
      <c r="AR6" s="1">
        <v>2282</v>
      </c>
      <c r="AS6" s="1">
        <v>2696</v>
      </c>
      <c r="AT6" s="1">
        <v>4639</v>
      </c>
      <c r="AU6" s="1">
        <v>2825</v>
      </c>
      <c r="AV6" s="1">
        <v>2662</v>
      </c>
      <c r="AW6" s="1">
        <v>663</v>
      </c>
      <c r="AX6" s="1">
        <v>1771</v>
      </c>
      <c r="AY6" s="10">
        <f>SUM(Tabell5[[#This Row],[BTA125 L1]:[RDCSWEM000000093082]])</f>
        <v>24845</v>
      </c>
      <c r="AZ6" s="1">
        <f>AVERAGE(Tabell5[[#This Row],[BTA125 L1]:[RDCSWEM000000093082]])</f>
        <v>577.79069767441865</v>
      </c>
    </row>
    <row r="7" spans="2:52" x14ac:dyDescent="0.2">
      <c r="B7" t="s">
        <v>42</v>
      </c>
      <c r="C7">
        <v>79352</v>
      </c>
      <c r="G7" t="s">
        <v>42</v>
      </c>
      <c r="H7" s="1">
        <v>1220</v>
      </c>
      <c r="I7" s="1">
        <v>628</v>
      </c>
      <c r="J7" s="1">
        <v>54</v>
      </c>
      <c r="K7" s="1">
        <v>698</v>
      </c>
      <c r="L7" s="1">
        <v>60</v>
      </c>
      <c r="M7" s="1">
        <v>399</v>
      </c>
      <c r="N7" s="1">
        <v>63</v>
      </c>
      <c r="O7" s="1">
        <v>62</v>
      </c>
      <c r="P7" s="1">
        <v>1224</v>
      </c>
      <c r="Q7" s="1">
        <v>56</v>
      </c>
      <c r="R7" s="1">
        <v>50</v>
      </c>
      <c r="S7" s="1">
        <v>330</v>
      </c>
      <c r="T7" s="1">
        <v>251</v>
      </c>
      <c r="U7" s="1">
        <v>61</v>
      </c>
      <c r="V7" s="1">
        <v>61</v>
      </c>
      <c r="W7" s="1">
        <v>65</v>
      </c>
      <c r="X7" s="1">
        <v>52</v>
      </c>
      <c r="Y7" s="1">
        <v>77</v>
      </c>
      <c r="Z7" s="1">
        <v>55</v>
      </c>
      <c r="AA7" s="1">
        <v>58</v>
      </c>
      <c r="AB7" s="1">
        <v>1523</v>
      </c>
      <c r="AC7" s="1">
        <v>1261</v>
      </c>
      <c r="AD7" s="1">
        <v>1388</v>
      </c>
      <c r="AE7" s="1">
        <v>56</v>
      </c>
      <c r="AF7" s="1">
        <v>62</v>
      </c>
      <c r="AG7" s="1">
        <v>57</v>
      </c>
      <c r="AH7" s="1">
        <v>851</v>
      </c>
      <c r="AI7" s="1">
        <v>743</v>
      </c>
      <c r="AJ7" s="1">
        <v>49</v>
      </c>
      <c r="AK7" s="1">
        <v>48</v>
      </c>
      <c r="AL7" s="1">
        <v>51</v>
      </c>
      <c r="AM7" s="1">
        <v>49</v>
      </c>
      <c r="AN7" s="1">
        <v>56</v>
      </c>
      <c r="AO7" s="1">
        <v>825</v>
      </c>
      <c r="AP7" s="1">
        <v>44</v>
      </c>
      <c r="AQ7" s="1">
        <v>55</v>
      </c>
      <c r="AR7" s="1">
        <v>4131</v>
      </c>
      <c r="AS7" s="1">
        <v>4580</v>
      </c>
      <c r="AT7" s="1">
        <v>8074</v>
      </c>
      <c r="AU7" s="1">
        <v>4855</v>
      </c>
      <c r="AV7" s="1">
        <v>4182</v>
      </c>
      <c r="AW7" s="1">
        <v>1323</v>
      </c>
      <c r="AX7" s="1">
        <v>3132</v>
      </c>
      <c r="AY7" s="10">
        <f>SUM(Tabell5[[#This Row],[BTA125 L1]:[RDCSWEM000000093082]])</f>
        <v>42919</v>
      </c>
      <c r="AZ7" s="1">
        <f>AVERAGE(Tabell5[[#This Row],[BTA125 L1]:[RDCSWEM000000093082]])</f>
        <v>998.11627906976742</v>
      </c>
    </row>
    <row r="8" spans="2:52" x14ac:dyDescent="0.2">
      <c r="B8" t="s">
        <v>43</v>
      </c>
      <c r="C8">
        <v>164652</v>
      </c>
      <c r="G8" t="s">
        <v>43</v>
      </c>
      <c r="H8" s="1">
        <v>2787</v>
      </c>
      <c r="I8" s="1">
        <v>1625</v>
      </c>
      <c r="J8" s="1">
        <v>151</v>
      </c>
      <c r="K8" s="1">
        <v>735</v>
      </c>
      <c r="L8" s="1">
        <v>175</v>
      </c>
      <c r="M8" s="1">
        <v>521</v>
      </c>
      <c r="N8" s="1">
        <v>188</v>
      </c>
      <c r="O8" s="1">
        <v>161</v>
      </c>
      <c r="P8" s="1">
        <v>2779</v>
      </c>
      <c r="Q8" s="1">
        <v>152</v>
      </c>
      <c r="R8" s="1">
        <v>118</v>
      </c>
      <c r="S8" s="1">
        <v>647</v>
      </c>
      <c r="T8" s="1">
        <v>334</v>
      </c>
      <c r="U8" s="1">
        <v>195</v>
      </c>
      <c r="V8" s="1">
        <v>157</v>
      </c>
      <c r="W8" s="1">
        <v>178</v>
      </c>
      <c r="X8" s="1">
        <v>133</v>
      </c>
      <c r="Y8" s="1">
        <v>183</v>
      </c>
      <c r="Z8" s="1">
        <v>116</v>
      </c>
      <c r="AA8" s="1">
        <v>119</v>
      </c>
      <c r="AB8" s="1">
        <v>3266</v>
      </c>
      <c r="AC8" s="1">
        <v>2863</v>
      </c>
      <c r="AD8" s="1">
        <v>2072</v>
      </c>
      <c r="AE8" s="1">
        <v>186</v>
      </c>
      <c r="AF8" s="1">
        <v>164</v>
      </c>
      <c r="AG8" s="1">
        <v>173</v>
      </c>
      <c r="AH8" s="1">
        <v>1687</v>
      </c>
      <c r="AI8" s="1">
        <v>1113</v>
      </c>
      <c r="AJ8" s="1">
        <v>113</v>
      </c>
      <c r="AK8" s="1">
        <v>123</v>
      </c>
      <c r="AL8" s="1">
        <v>116</v>
      </c>
      <c r="AM8" s="1">
        <v>130</v>
      </c>
      <c r="AN8" s="1">
        <v>144</v>
      </c>
      <c r="AO8" s="1">
        <v>1204</v>
      </c>
      <c r="AP8" s="1">
        <v>139</v>
      </c>
      <c r="AQ8" s="1">
        <v>149</v>
      </c>
      <c r="AR8" s="1">
        <v>9506</v>
      </c>
      <c r="AS8" s="1">
        <v>9312</v>
      </c>
      <c r="AT8" s="1">
        <v>16105</v>
      </c>
      <c r="AU8" s="1">
        <v>10720</v>
      </c>
      <c r="AV8" s="1">
        <v>7354</v>
      </c>
      <c r="AW8" s="1">
        <v>3167</v>
      </c>
      <c r="AX8" s="1">
        <v>6311</v>
      </c>
      <c r="AY8" s="10">
        <f>SUM(Tabell5[[#This Row],[BTA125 L1]:[RDCSWEM000000093082]])</f>
        <v>87571</v>
      </c>
      <c r="AZ8" s="1">
        <f>AVERAGE(Tabell5[[#This Row],[BTA125 L1]:[RDCSWEM000000093082]])</f>
        <v>2036.5348837209303</v>
      </c>
    </row>
    <row r="9" spans="2:52" x14ac:dyDescent="0.2">
      <c r="B9" t="s">
        <v>44</v>
      </c>
      <c r="C9">
        <v>20521</v>
      </c>
      <c r="G9" t="s">
        <v>44</v>
      </c>
      <c r="H9" s="1">
        <v>259</v>
      </c>
      <c r="I9" s="1">
        <v>106</v>
      </c>
      <c r="J9" s="1">
        <v>2</v>
      </c>
      <c r="K9" s="1">
        <v>87</v>
      </c>
      <c r="L9" s="1">
        <v>33</v>
      </c>
      <c r="M9" s="1">
        <v>5</v>
      </c>
      <c r="N9" s="1">
        <v>3</v>
      </c>
      <c r="O9" s="1">
        <v>307</v>
      </c>
      <c r="P9" s="1">
        <v>3</v>
      </c>
      <c r="Q9" s="1">
        <v>1</v>
      </c>
      <c r="R9" s="1">
        <v>64</v>
      </c>
      <c r="S9" s="1">
        <v>12</v>
      </c>
      <c r="T9" s="1">
        <v>3</v>
      </c>
      <c r="U9" s="1">
        <v>3</v>
      </c>
      <c r="V9" s="1">
        <v>5</v>
      </c>
      <c r="W9" s="1">
        <v>3</v>
      </c>
      <c r="X9" s="1">
        <v>16</v>
      </c>
      <c r="Y9" s="1">
        <v>240</v>
      </c>
      <c r="Z9" s="1">
        <v>318</v>
      </c>
      <c r="AA9" s="1">
        <v>296</v>
      </c>
      <c r="AB9" s="1">
        <v>1</v>
      </c>
      <c r="AC9" s="1">
        <v>1</v>
      </c>
      <c r="AD9" s="1">
        <v>159</v>
      </c>
      <c r="AE9" s="1">
        <v>128</v>
      </c>
      <c r="AF9" s="1">
        <v>1</v>
      </c>
      <c r="AG9" s="1">
        <v>2</v>
      </c>
      <c r="AH9" s="1">
        <v>9</v>
      </c>
      <c r="AI9" s="1">
        <v>152</v>
      </c>
      <c r="AJ9" s="1">
        <v>1</v>
      </c>
      <c r="AK9" s="1">
        <v>798</v>
      </c>
      <c r="AL9" s="1">
        <v>1051</v>
      </c>
      <c r="AM9" s="1">
        <v>1822</v>
      </c>
      <c r="AN9" s="1">
        <v>1097</v>
      </c>
      <c r="AO9" s="1">
        <v>1193</v>
      </c>
      <c r="AP9" s="1">
        <v>181</v>
      </c>
      <c r="AQ9" s="1">
        <v>554</v>
      </c>
      <c r="AR9" s="1">
        <v>1012</v>
      </c>
      <c r="AS9" s="1">
        <v>1166</v>
      </c>
      <c r="AT9" s="1">
        <v>2299</v>
      </c>
      <c r="AU9" s="1">
        <v>1412</v>
      </c>
      <c r="AV9" s="1">
        <v>1232</v>
      </c>
      <c r="AW9" s="1">
        <v>231</v>
      </c>
      <c r="AX9" s="1">
        <v>679</v>
      </c>
      <c r="AY9" s="10">
        <f>SUM(Tabell5[[#This Row],[BTA125 L1]:[RDCSWEM000000093082]])</f>
        <v>16947</v>
      </c>
      <c r="AZ9" s="1">
        <f>AVERAGE(Tabell5[[#This Row],[BTA125 L1]:[RDCSWEM000000093082]])</f>
        <v>394.11627906976742</v>
      </c>
    </row>
    <row r="10" spans="2:52" x14ac:dyDescent="0.2">
      <c r="B10" t="s">
        <v>45</v>
      </c>
      <c r="C10">
        <v>16798</v>
      </c>
      <c r="G10" t="s">
        <v>45</v>
      </c>
      <c r="H10" s="1">
        <v>259</v>
      </c>
      <c r="I10" s="3">
        <v>106</v>
      </c>
      <c r="J10" s="3">
        <v>2</v>
      </c>
      <c r="K10" s="3">
        <v>87</v>
      </c>
      <c r="L10" s="3">
        <v>0</v>
      </c>
      <c r="M10" s="3">
        <v>33</v>
      </c>
      <c r="N10" s="3">
        <v>5</v>
      </c>
      <c r="O10" s="3">
        <v>3</v>
      </c>
      <c r="P10" s="3">
        <v>307</v>
      </c>
      <c r="Q10" s="3">
        <v>3</v>
      </c>
      <c r="R10" s="3">
        <v>1</v>
      </c>
      <c r="S10" s="3">
        <v>64</v>
      </c>
      <c r="T10" s="3">
        <v>12</v>
      </c>
      <c r="U10" s="3">
        <v>3</v>
      </c>
      <c r="V10" s="3">
        <v>3</v>
      </c>
      <c r="W10" s="3">
        <v>5</v>
      </c>
      <c r="X10" s="3">
        <v>3</v>
      </c>
      <c r="Y10" s="3">
        <v>16</v>
      </c>
      <c r="Z10" s="3">
        <v>0</v>
      </c>
      <c r="AA10" s="3">
        <v>0</v>
      </c>
      <c r="AB10" s="3">
        <v>240</v>
      </c>
      <c r="AC10" s="3">
        <v>318</v>
      </c>
      <c r="AD10" s="3">
        <v>296</v>
      </c>
      <c r="AE10" s="3">
        <v>0</v>
      </c>
      <c r="AF10" s="3">
        <v>1</v>
      </c>
      <c r="AG10" s="3">
        <v>1</v>
      </c>
      <c r="AH10" s="3">
        <v>159</v>
      </c>
      <c r="AI10" s="3">
        <v>128</v>
      </c>
      <c r="AJ10" s="3">
        <v>1</v>
      </c>
      <c r="AK10" s="3">
        <v>2</v>
      </c>
      <c r="AL10" s="3">
        <v>0</v>
      </c>
      <c r="AM10" s="3">
        <v>0</v>
      </c>
      <c r="AN10" s="3">
        <v>9</v>
      </c>
      <c r="AO10" s="3">
        <v>152</v>
      </c>
      <c r="AP10" s="3">
        <v>1</v>
      </c>
      <c r="AQ10" s="3">
        <v>0</v>
      </c>
      <c r="AR10" s="3">
        <v>798</v>
      </c>
      <c r="AS10" s="3">
        <v>1051</v>
      </c>
      <c r="AT10" s="3">
        <v>1822</v>
      </c>
      <c r="AU10" s="3">
        <v>1097</v>
      </c>
      <c r="AV10" s="3">
        <v>1193</v>
      </c>
      <c r="AW10" s="3">
        <v>181</v>
      </c>
      <c r="AX10" s="3">
        <v>554</v>
      </c>
      <c r="AY10" s="11">
        <f>SUM(Tabell5[[#This Row],[BTA125 L1]:[RDCSWEM000000093082]])</f>
        <v>8916</v>
      </c>
      <c r="AZ10" s="3">
        <f>AVERAGE(Tabell5[[#This Row],[BTA125 L1]:[RDCSWEM000000093082]])</f>
        <v>207.34883720930233</v>
      </c>
    </row>
    <row r="11" spans="2:52" x14ac:dyDescent="0.2">
      <c r="B11" t="s">
        <v>46</v>
      </c>
      <c r="C11">
        <v>55819</v>
      </c>
      <c r="G11" t="s">
        <v>46</v>
      </c>
      <c r="H11" s="1">
        <v>1063</v>
      </c>
      <c r="I11" s="1">
        <v>528</v>
      </c>
      <c r="J11" s="1">
        <v>1</v>
      </c>
      <c r="K11" s="1">
        <v>280</v>
      </c>
      <c r="L11" s="1">
        <v>108</v>
      </c>
      <c r="M11" s="1">
        <v>5</v>
      </c>
      <c r="N11" s="1">
        <v>5</v>
      </c>
      <c r="O11" s="1">
        <v>1097</v>
      </c>
      <c r="P11" s="1">
        <v>1</v>
      </c>
      <c r="Q11" s="1">
        <v>219</v>
      </c>
      <c r="R11" s="1">
        <v>103</v>
      </c>
      <c r="S11" s="1">
        <v>1</v>
      </c>
      <c r="T11" s="1">
        <v>4</v>
      </c>
      <c r="U11" s="1">
        <v>1</v>
      </c>
      <c r="V11" s="1">
        <v>53</v>
      </c>
      <c r="W11" s="1">
        <v>3</v>
      </c>
      <c r="X11" s="1">
        <v>856</v>
      </c>
      <c r="Y11" s="1">
        <v>1103</v>
      </c>
      <c r="Z11" s="1">
        <v>1005</v>
      </c>
      <c r="AA11" s="1">
        <v>4</v>
      </c>
      <c r="AB11" s="1">
        <v>1</v>
      </c>
      <c r="AC11" s="1">
        <v>1</v>
      </c>
      <c r="AD11" s="1">
        <v>762</v>
      </c>
      <c r="AE11" s="1">
        <v>528</v>
      </c>
      <c r="AF11" s="1">
        <v>1</v>
      </c>
      <c r="AG11" s="1">
        <v>4</v>
      </c>
      <c r="AH11" s="1">
        <v>4</v>
      </c>
      <c r="AI11" s="1">
        <v>662</v>
      </c>
      <c r="AJ11" s="1">
        <v>1</v>
      </c>
      <c r="AK11" s="1">
        <v>2</v>
      </c>
      <c r="AL11" s="1">
        <v>3273</v>
      </c>
      <c r="AM11" s="1">
        <v>3467</v>
      </c>
      <c r="AN11" s="1">
        <v>5684</v>
      </c>
      <c r="AO11" s="1">
        <v>3714</v>
      </c>
      <c r="AP11" s="1">
        <v>2916</v>
      </c>
      <c r="AQ11" s="1">
        <v>665</v>
      </c>
      <c r="AR11" s="1">
        <v>1883</v>
      </c>
      <c r="AS11" s="3">
        <v>3467</v>
      </c>
      <c r="AT11" s="3">
        <v>5684</v>
      </c>
      <c r="AU11" s="3">
        <v>3714</v>
      </c>
      <c r="AV11" s="3">
        <v>2916</v>
      </c>
      <c r="AW11" s="3">
        <v>665</v>
      </c>
      <c r="AX11" s="3">
        <v>1883</v>
      </c>
      <c r="AY11" s="11">
        <f>SUM(Tabell5[[#This Row],[BTA125 L1]:[RDCSWEM000000093082]])</f>
        <v>48337</v>
      </c>
      <c r="AZ11" s="3">
        <f>AVERAGE(Tabell5[[#This Row],[BTA125 L1]:[RDCSWEM000000093082]])</f>
        <v>1124.1162790697674</v>
      </c>
    </row>
    <row r="12" spans="2:52" x14ac:dyDescent="0.2">
      <c r="B12" t="s">
        <v>47</v>
      </c>
      <c r="C12">
        <v>42012</v>
      </c>
      <c r="G12" s="3" t="s">
        <v>47</v>
      </c>
      <c r="H12" s="3">
        <v>811</v>
      </c>
      <c r="I12" s="3">
        <v>384</v>
      </c>
      <c r="J12" s="3">
        <v>1</v>
      </c>
      <c r="K12" s="3">
        <v>197</v>
      </c>
      <c r="L12" s="3">
        <v>2</v>
      </c>
      <c r="M12" s="3">
        <v>74</v>
      </c>
      <c r="N12" s="3">
        <v>4</v>
      </c>
      <c r="O12" s="3">
        <v>5</v>
      </c>
      <c r="P12" s="3">
        <v>837</v>
      </c>
      <c r="Q12" s="3">
        <v>0</v>
      </c>
      <c r="R12" s="3">
        <v>0</v>
      </c>
      <c r="S12" s="1">
        <v>152</v>
      </c>
      <c r="T12" s="1">
        <v>74</v>
      </c>
      <c r="U12" s="1">
        <v>2</v>
      </c>
      <c r="V12" s="3">
        <v>0</v>
      </c>
      <c r="W12" s="1">
        <v>3</v>
      </c>
      <c r="X12" s="3">
        <v>0</v>
      </c>
      <c r="Y12" s="1">
        <v>43</v>
      </c>
      <c r="Z12" s="1">
        <v>3</v>
      </c>
      <c r="AA12" s="1">
        <v>1</v>
      </c>
      <c r="AB12" s="1">
        <v>659</v>
      </c>
      <c r="AC12" s="1">
        <v>843</v>
      </c>
      <c r="AD12" s="1">
        <v>761</v>
      </c>
      <c r="AE12" s="1">
        <v>3</v>
      </c>
      <c r="AF12" s="1">
        <v>1</v>
      </c>
      <c r="AG12" s="1">
        <v>1</v>
      </c>
      <c r="AH12" s="1">
        <v>587</v>
      </c>
      <c r="AI12" s="1">
        <v>418</v>
      </c>
      <c r="AJ12" s="3">
        <v>0</v>
      </c>
      <c r="AK12" s="3">
        <v>0</v>
      </c>
      <c r="AL12" s="1">
        <v>2</v>
      </c>
      <c r="AM12" s="3">
        <v>0</v>
      </c>
      <c r="AN12" s="1">
        <v>4</v>
      </c>
      <c r="AO12" s="1">
        <v>517</v>
      </c>
      <c r="AP12" s="1">
        <v>3</v>
      </c>
      <c r="AQ12" s="3">
        <v>0</v>
      </c>
      <c r="AR12" s="1">
        <v>2490</v>
      </c>
      <c r="AS12" s="1">
        <v>2668</v>
      </c>
      <c r="AT12" s="1">
        <v>4187</v>
      </c>
      <c r="AU12" s="1">
        <v>2796</v>
      </c>
      <c r="AV12" s="1">
        <v>2228</v>
      </c>
      <c r="AW12" s="1">
        <v>462</v>
      </c>
      <c r="AX12" s="1">
        <v>1398</v>
      </c>
      <c r="AY12" s="11">
        <f>SUM(Tabell5[[#This Row],[BTA125 L1]:[RDCSWEM000000093082]])</f>
        <v>22621</v>
      </c>
      <c r="AZ12" s="3">
        <f>AVERAGE(Tabell5[[#This Row],[BTA125 L1]:[RDCSWEM000000093082]])</f>
        <v>526.06976744186045</v>
      </c>
    </row>
    <row r="13" spans="2:52" x14ac:dyDescent="0.2">
      <c r="B13" t="s">
        <v>48</v>
      </c>
      <c r="C13">
        <v>12861</v>
      </c>
      <c r="G13" t="s">
        <v>48</v>
      </c>
      <c r="H13" s="1">
        <v>216</v>
      </c>
      <c r="I13" s="1">
        <v>101</v>
      </c>
      <c r="J13" s="1">
        <v>2</v>
      </c>
      <c r="K13" s="1">
        <v>77</v>
      </c>
      <c r="L13" s="1">
        <v>3</v>
      </c>
      <c r="M13" s="1">
        <v>17</v>
      </c>
      <c r="N13" s="1">
        <v>2</v>
      </c>
      <c r="O13" s="1">
        <v>2</v>
      </c>
      <c r="P13" s="1">
        <v>227</v>
      </c>
      <c r="Q13" s="1">
        <v>1</v>
      </c>
      <c r="R13" s="1">
        <v>1</v>
      </c>
      <c r="S13" s="1">
        <v>55</v>
      </c>
      <c r="T13" s="1">
        <v>21</v>
      </c>
      <c r="U13" s="1">
        <v>3</v>
      </c>
      <c r="V13" s="3">
        <v>0</v>
      </c>
      <c r="W13" s="1">
        <v>1</v>
      </c>
      <c r="X13" s="1">
        <v>1</v>
      </c>
      <c r="Y13" s="1">
        <v>15</v>
      </c>
      <c r="Z13" s="1">
        <v>1</v>
      </c>
      <c r="AA13" s="1">
        <v>2</v>
      </c>
      <c r="AB13" s="1">
        <v>237</v>
      </c>
      <c r="AC13" s="1">
        <v>234</v>
      </c>
      <c r="AD13" s="1">
        <v>222</v>
      </c>
      <c r="AE13" s="1">
        <v>3</v>
      </c>
      <c r="AF13" s="1">
        <v>1</v>
      </c>
      <c r="AG13" s="1">
        <v>3</v>
      </c>
      <c r="AH13" s="1">
        <v>180</v>
      </c>
      <c r="AI13" s="1">
        <v>120</v>
      </c>
      <c r="AJ13" s="3">
        <v>0</v>
      </c>
      <c r="AK13" s="1">
        <v>2</v>
      </c>
      <c r="AL13" s="1">
        <v>1</v>
      </c>
      <c r="AM13" s="3">
        <v>0</v>
      </c>
      <c r="AN13" s="1">
        <v>1</v>
      </c>
      <c r="AO13" s="1">
        <v>144</v>
      </c>
      <c r="AP13" s="1">
        <v>2</v>
      </c>
      <c r="AQ13" s="1">
        <v>3</v>
      </c>
      <c r="AR13" s="1">
        <v>714</v>
      </c>
      <c r="AS13" s="1">
        <v>783</v>
      </c>
      <c r="AT13" s="1">
        <v>1404</v>
      </c>
      <c r="AU13" s="1">
        <v>801</v>
      </c>
      <c r="AV13" s="1">
        <v>706</v>
      </c>
      <c r="AW13" s="1">
        <v>139</v>
      </c>
      <c r="AX13" s="1">
        <v>446</v>
      </c>
      <c r="AY13" s="11">
        <f>SUM(Tabell5[[#This Row],[BTA125 L1]:[RDCSWEM000000093082]])</f>
        <v>6894</v>
      </c>
      <c r="AZ13" s="3">
        <f>AVERAGE(Tabell5[[#This Row],[BTA125 L1]:[RDCSWEM000000093082]])</f>
        <v>160.32558139534885</v>
      </c>
    </row>
    <row r="14" spans="2:52" x14ac:dyDescent="0.2">
      <c r="B14" t="s">
        <v>49</v>
      </c>
      <c r="C14">
        <v>141478</v>
      </c>
      <c r="G14" t="s">
        <v>49</v>
      </c>
      <c r="H14" s="1">
        <v>2904</v>
      </c>
      <c r="I14" s="1">
        <v>1462</v>
      </c>
      <c r="J14" s="1">
        <v>4</v>
      </c>
      <c r="K14" s="1">
        <v>736</v>
      </c>
      <c r="L14" s="1">
        <v>5</v>
      </c>
      <c r="M14" s="1">
        <v>410</v>
      </c>
      <c r="N14" s="1">
        <v>24</v>
      </c>
      <c r="O14" s="1">
        <v>17</v>
      </c>
      <c r="P14" s="1">
        <v>2880</v>
      </c>
      <c r="Q14" s="1">
        <v>15</v>
      </c>
      <c r="R14" s="1">
        <v>5</v>
      </c>
      <c r="S14" s="1">
        <v>548</v>
      </c>
      <c r="T14" s="1">
        <v>221</v>
      </c>
      <c r="U14" s="1">
        <v>21</v>
      </c>
      <c r="V14" s="1">
        <v>9</v>
      </c>
      <c r="W14" s="1">
        <v>18</v>
      </c>
      <c r="X14" s="1">
        <v>16</v>
      </c>
      <c r="Y14" s="1">
        <v>73</v>
      </c>
      <c r="Z14" s="1">
        <v>8</v>
      </c>
      <c r="AA14" s="1">
        <v>4</v>
      </c>
      <c r="AB14" s="1">
        <v>2720</v>
      </c>
      <c r="AC14" s="1">
        <v>2914</v>
      </c>
      <c r="AD14" s="1">
        <v>2264</v>
      </c>
      <c r="AE14" s="1">
        <v>5</v>
      </c>
      <c r="AF14" s="1">
        <v>10</v>
      </c>
      <c r="AG14" s="1">
        <v>17</v>
      </c>
      <c r="AH14" s="1">
        <v>1669</v>
      </c>
      <c r="AI14" s="1">
        <v>1174</v>
      </c>
      <c r="AJ14" s="1">
        <v>4</v>
      </c>
      <c r="AK14" s="1">
        <v>11</v>
      </c>
      <c r="AL14" s="1">
        <v>4</v>
      </c>
      <c r="AM14" s="1">
        <v>6</v>
      </c>
      <c r="AN14" s="1">
        <v>14</v>
      </c>
      <c r="AO14" s="1">
        <v>1389</v>
      </c>
      <c r="AP14" s="1">
        <v>6</v>
      </c>
      <c r="AQ14" s="1">
        <v>9</v>
      </c>
      <c r="AR14" s="1">
        <v>8207</v>
      </c>
      <c r="AS14" s="1">
        <v>8656</v>
      </c>
      <c r="AT14" s="1">
        <v>14245</v>
      </c>
      <c r="AU14" s="1">
        <v>9765</v>
      </c>
      <c r="AV14" s="1">
        <v>7007</v>
      </c>
      <c r="AW14" s="1">
        <v>1736</v>
      </c>
      <c r="AX14" s="1">
        <v>4676</v>
      </c>
      <c r="AY14" s="10">
        <f>SUM(Tabell5[[#This Row],[BTA125 L1]:[RDCSWEM000000093082]])</f>
        <v>75888</v>
      </c>
      <c r="AZ14" s="1">
        <f>AVERAGE(Tabell5[[#This Row],[BTA125 L1]:[RDCSWEM000000093082]])</f>
        <v>1764.8372093023256</v>
      </c>
    </row>
    <row r="15" spans="2:52" x14ac:dyDescent="0.2">
      <c r="B15" t="s">
        <v>50</v>
      </c>
      <c r="C15">
        <v>73301</v>
      </c>
      <c r="G15" t="s">
        <v>50</v>
      </c>
      <c r="H15" s="1">
        <v>1519</v>
      </c>
      <c r="I15" s="1">
        <v>779</v>
      </c>
      <c r="J15" s="1">
        <v>2</v>
      </c>
      <c r="K15" s="1">
        <v>374</v>
      </c>
      <c r="L15" s="1">
        <v>3</v>
      </c>
      <c r="M15" s="1">
        <v>222</v>
      </c>
      <c r="N15" s="1">
        <v>12</v>
      </c>
      <c r="O15" s="1">
        <v>9</v>
      </c>
      <c r="P15" s="1">
        <v>1485</v>
      </c>
      <c r="Q15" s="1">
        <v>7</v>
      </c>
      <c r="R15" s="1">
        <v>2</v>
      </c>
      <c r="S15" s="1">
        <v>283</v>
      </c>
      <c r="T15" s="1">
        <v>106</v>
      </c>
      <c r="U15" s="1">
        <v>11</v>
      </c>
      <c r="V15" s="1">
        <v>5</v>
      </c>
      <c r="W15" s="1">
        <v>7</v>
      </c>
      <c r="X15" s="1">
        <v>9</v>
      </c>
      <c r="Y15" s="1">
        <v>42</v>
      </c>
      <c r="Z15" s="1">
        <v>4</v>
      </c>
      <c r="AA15" s="1">
        <v>1</v>
      </c>
      <c r="AB15" s="1">
        <v>1448</v>
      </c>
      <c r="AC15" s="1">
        <v>1497</v>
      </c>
      <c r="AD15" s="1">
        <v>1170</v>
      </c>
      <c r="AE15" s="1">
        <v>5</v>
      </c>
      <c r="AF15" s="1">
        <v>2</v>
      </c>
      <c r="AG15" s="1">
        <v>4</v>
      </c>
      <c r="AH15" s="1">
        <v>873</v>
      </c>
      <c r="AI15" s="1">
        <v>632</v>
      </c>
      <c r="AJ15" s="1">
        <v>2</v>
      </c>
      <c r="AK15" s="1">
        <v>5</v>
      </c>
      <c r="AL15" s="1">
        <v>5</v>
      </c>
      <c r="AM15" s="1">
        <v>5</v>
      </c>
      <c r="AN15" s="1">
        <v>6</v>
      </c>
      <c r="AO15" s="1">
        <v>736</v>
      </c>
      <c r="AP15" s="1">
        <v>4</v>
      </c>
      <c r="AQ15" s="1">
        <v>5</v>
      </c>
      <c r="AR15" s="1">
        <v>4296</v>
      </c>
      <c r="AS15" s="1">
        <v>4534</v>
      </c>
      <c r="AT15" s="1">
        <v>7310</v>
      </c>
      <c r="AU15" s="1">
        <v>5071</v>
      </c>
      <c r="AV15" s="1">
        <v>3620</v>
      </c>
      <c r="AW15" s="1">
        <v>921</v>
      </c>
      <c r="AX15" s="1">
        <v>2361</v>
      </c>
      <c r="AY15" s="10">
        <f>SUM(Tabell5[[#This Row],[BTA125 L1]:[RDCSWEM000000093082]])</f>
        <v>39394</v>
      </c>
      <c r="AZ15" s="1">
        <f>AVERAGE(Tabell5[[#This Row],[BTA125 L1]:[RDCSWEM000000093082]])</f>
        <v>916.1395348837209</v>
      </c>
    </row>
    <row r="16" spans="2:52" x14ac:dyDescent="0.2">
      <c r="B16" t="s">
        <v>51</v>
      </c>
      <c r="C16">
        <v>31718</v>
      </c>
      <c r="G16" t="s">
        <v>51</v>
      </c>
      <c r="H16" s="1">
        <v>555</v>
      </c>
      <c r="I16" s="1">
        <v>275</v>
      </c>
      <c r="J16" s="1">
        <v>27</v>
      </c>
      <c r="K16" s="1">
        <v>176</v>
      </c>
      <c r="L16" s="1">
        <v>24</v>
      </c>
      <c r="M16" s="1">
        <v>117</v>
      </c>
      <c r="N16" s="1">
        <v>25</v>
      </c>
      <c r="O16" s="1">
        <v>25</v>
      </c>
      <c r="P16" s="1">
        <v>558</v>
      </c>
      <c r="Q16" s="1">
        <v>25</v>
      </c>
      <c r="R16" s="1">
        <v>26</v>
      </c>
      <c r="S16" s="1">
        <v>141</v>
      </c>
      <c r="T16" s="1">
        <v>82</v>
      </c>
      <c r="U16" s="1">
        <v>26</v>
      </c>
      <c r="V16" s="1">
        <v>24</v>
      </c>
      <c r="W16" s="1">
        <v>26</v>
      </c>
      <c r="X16" s="1">
        <v>27</v>
      </c>
      <c r="Y16" s="1">
        <v>44</v>
      </c>
      <c r="Z16" s="1">
        <v>28</v>
      </c>
      <c r="AA16" s="1">
        <v>25</v>
      </c>
      <c r="AB16" s="1">
        <v>630</v>
      </c>
      <c r="AC16" s="1">
        <v>566</v>
      </c>
      <c r="AD16" s="1">
        <v>505</v>
      </c>
      <c r="AE16" s="1">
        <v>29</v>
      </c>
      <c r="AF16" s="1">
        <v>26</v>
      </c>
      <c r="AG16" s="1">
        <v>27</v>
      </c>
      <c r="AH16" s="1">
        <v>380</v>
      </c>
      <c r="AI16" s="1">
        <v>303</v>
      </c>
      <c r="AJ16" s="1">
        <v>25</v>
      </c>
      <c r="AK16" s="1">
        <v>24</v>
      </c>
      <c r="AL16" s="1">
        <v>24</v>
      </c>
      <c r="AM16" s="1">
        <v>24</v>
      </c>
      <c r="AN16" s="1">
        <v>29</v>
      </c>
      <c r="AO16" s="1">
        <v>331</v>
      </c>
      <c r="AP16" s="1">
        <v>24</v>
      </c>
      <c r="AQ16" s="1">
        <v>24</v>
      </c>
      <c r="AR16" s="1">
        <v>1709</v>
      </c>
      <c r="AS16" s="1">
        <v>1843</v>
      </c>
      <c r="AT16" s="1">
        <v>3347</v>
      </c>
      <c r="AU16" s="1">
        <v>1922</v>
      </c>
      <c r="AV16" s="1">
        <v>1687</v>
      </c>
      <c r="AW16" s="1">
        <v>435</v>
      </c>
      <c r="AX16" s="1">
        <v>1118</v>
      </c>
      <c r="AY16" s="10">
        <f>SUM(Tabell5[[#This Row],[BTA125 L1]:[RDCSWEM000000093082]])</f>
        <v>17288</v>
      </c>
      <c r="AZ16" s="1">
        <f>AVERAGE(Tabell5[[#This Row],[BTA125 L1]:[RDCSWEM000000093082]])</f>
        <v>402.04651162790697</v>
      </c>
    </row>
    <row r="17" spans="2:45" x14ac:dyDescent="0.2">
      <c r="B17" t="s">
        <v>36</v>
      </c>
      <c r="C17">
        <f>SUBTOTAL(109,Tabell10[Total in all files])</f>
        <v>797288</v>
      </c>
      <c r="H17" s="1"/>
    </row>
    <row r="18" spans="2:45" x14ac:dyDescent="0.2">
      <c r="H18" s="1"/>
    </row>
    <row r="19" spans="2:45" x14ac:dyDescent="0.2">
      <c r="G19" s="2"/>
      <c r="H19" s="1"/>
    </row>
    <row r="20" spans="2:45" x14ac:dyDescent="0.2">
      <c r="F20" t="s">
        <v>272</v>
      </c>
      <c r="G20" t="s">
        <v>52</v>
      </c>
      <c r="H20" t="s">
        <v>53</v>
      </c>
      <c r="I20" t="s">
        <v>54</v>
      </c>
      <c r="J20" t="s">
        <v>55</v>
      </c>
      <c r="K20" t="s">
        <v>56</v>
      </c>
      <c r="L20" t="s">
        <v>57</v>
      </c>
      <c r="M20" t="s">
        <v>58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  <c r="S20" t="s">
        <v>64</v>
      </c>
      <c r="T20" t="s">
        <v>65</v>
      </c>
      <c r="U20" t="s">
        <v>66</v>
      </c>
      <c r="V20" t="s">
        <v>67</v>
      </c>
      <c r="W20" t="s">
        <v>68</v>
      </c>
      <c r="X20" t="s">
        <v>69</v>
      </c>
      <c r="Y20" t="s">
        <v>70</v>
      </c>
      <c r="Z20" t="s">
        <v>71</v>
      </c>
      <c r="AA20" t="s">
        <v>72</v>
      </c>
      <c r="AB20" t="s">
        <v>73</v>
      </c>
      <c r="AC20" t="s">
        <v>74</v>
      </c>
      <c r="AD20" t="s">
        <v>75</v>
      </c>
      <c r="AE20" t="s">
        <v>76</v>
      </c>
      <c r="AF20" t="s">
        <v>77</v>
      </c>
      <c r="AG20" t="s">
        <v>78</v>
      </c>
      <c r="AH20" t="s">
        <v>79</v>
      </c>
      <c r="AI20" t="s">
        <v>80</v>
      </c>
      <c r="AJ20" t="s">
        <v>81</v>
      </c>
      <c r="AK20" t="s">
        <v>82</v>
      </c>
      <c r="AL20" t="s">
        <v>83</v>
      </c>
      <c r="AM20" t="s">
        <v>84</v>
      </c>
      <c r="AN20" t="s">
        <v>85</v>
      </c>
      <c r="AO20" t="s">
        <v>86</v>
      </c>
      <c r="AP20" t="s">
        <v>87</v>
      </c>
      <c r="AQ20" t="s">
        <v>88</v>
      </c>
      <c r="AR20" s="9" t="s">
        <v>177</v>
      </c>
      <c r="AS20" t="s">
        <v>178</v>
      </c>
    </row>
    <row r="21" spans="2:45" x14ac:dyDescent="0.2">
      <c r="G21" t="s">
        <v>46</v>
      </c>
      <c r="H21">
        <v>1063</v>
      </c>
      <c r="I21">
        <v>528</v>
      </c>
      <c r="J21">
        <v>1</v>
      </c>
      <c r="K21">
        <v>280</v>
      </c>
      <c r="L21">
        <v>108</v>
      </c>
      <c r="M21">
        <v>5</v>
      </c>
      <c r="N21">
        <v>5</v>
      </c>
      <c r="O21">
        <v>1097</v>
      </c>
      <c r="P21">
        <v>1</v>
      </c>
      <c r="Q21">
        <v>219</v>
      </c>
      <c r="R21">
        <v>103</v>
      </c>
      <c r="S21">
        <v>1</v>
      </c>
      <c r="T21">
        <v>4</v>
      </c>
      <c r="U21">
        <v>1</v>
      </c>
      <c r="V21">
        <v>53</v>
      </c>
      <c r="W21">
        <v>3</v>
      </c>
      <c r="X21">
        <v>856</v>
      </c>
      <c r="Y21">
        <v>1103</v>
      </c>
      <c r="Z21">
        <v>1005</v>
      </c>
      <c r="AA21">
        <v>4</v>
      </c>
      <c r="AB21">
        <v>1</v>
      </c>
      <c r="AC21">
        <v>1</v>
      </c>
      <c r="AD21">
        <v>762</v>
      </c>
      <c r="AE21">
        <v>528</v>
      </c>
      <c r="AF21">
        <v>1</v>
      </c>
      <c r="AG21">
        <v>4</v>
      </c>
      <c r="AH21">
        <v>4</v>
      </c>
      <c r="AI21">
        <v>662</v>
      </c>
      <c r="AJ21">
        <v>1</v>
      </c>
      <c r="AK21">
        <v>2</v>
      </c>
      <c r="AL21">
        <v>3273</v>
      </c>
      <c r="AM21">
        <v>3467</v>
      </c>
      <c r="AN21">
        <v>5684</v>
      </c>
      <c r="AO21">
        <v>3714</v>
      </c>
      <c r="AP21">
        <v>2916</v>
      </c>
      <c r="AQ21">
        <v>665</v>
      </c>
      <c r="AR21" s="9">
        <f t="shared" ref="AR21:AR35" si="0">SUM(H21:AQ21)</f>
        <v>28125</v>
      </c>
      <c r="AS21">
        <f t="shared" ref="AS21:AS35" si="1">AVERAGE(H21:AQ21)</f>
        <v>781.25</v>
      </c>
    </row>
    <row r="22" spans="2:45" x14ac:dyDescent="0.2">
      <c r="G22" t="s">
        <v>43</v>
      </c>
      <c r="H22">
        <v>2787</v>
      </c>
      <c r="I22">
        <v>1625</v>
      </c>
      <c r="J22">
        <v>151</v>
      </c>
      <c r="K22">
        <v>735</v>
      </c>
      <c r="L22">
        <v>175</v>
      </c>
      <c r="M22">
        <v>521</v>
      </c>
      <c r="N22">
        <v>188</v>
      </c>
      <c r="O22">
        <v>161</v>
      </c>
      <c r="P22">
        <v>2779</v>
      </c>
      <c r="Q22">
        <v>152</v>
      </c>
      <c r="R22">
        <v>118</v>
      </c>
      <c r="S22">
        <v>647</v>
      </c>
      <c r="T22">
        <v>334</v>
      </c>
      <c r="U22">
        <v>195</v>
      </c>
      <c r="V22">
        <v>157</v>
      </c>
      <c r="W22">
        <v>178</v>
      </c>
      <c r="X22">
        <v>133</v>
      </c>
      <c r="Y22">
        <v>183</v>
      </c>
      <c r="Z22">
        <v>116</v>
      </c>
      <c r="AA22">
        <v>119</v>
      </c>
      <c r="AB22">
        <v>3266</v>
      </c>
      <c r="AC22">
        <v>2863</v>
      </c>
      <c r="AD22">
        <v>2072</v>
      </c>
      <c r="AE22">
        <v>186</v>
      </c>
      <c r="AF22">
        <v>164</v>
      </c>
      <c r="AG22">
        <v>173</v>
      </c>
      <c r="AH22">
        <v>1687</v>
      </c>
      <c r="AI22">
        <v>1113</v>
      </c>
      <c r="AJ22">
        <v>113</v>
      </c>
      <c r="AK22">
        <v>123</v>
      </c>
      <c r="AL22">
        <v>116</v>
      </c>
      <c r="AM22">
        <v>130</v>
      </c>
      <c r="AN22">
        <v>144</v>
      </c>
      <c r="AO22">
        <v>1204</v>
      </c>
      <c r="AP22">
        <v>139</v>
      </c>
      <c r="AQ22">
        <v>149</v>
      </c>
      <c r="AR22" s="9">
        <f t="shared" si="0"/>
        <v>25096</v>
      </c>
      <c r="AS22">
        <f t="shared" si="1"/>
        <v>697.11111111111109</v>
      </c>
    </row>
    <row r="23" spans="2:45" x14ac:dyDescent="0.2">
      <c r="G23" t="s">
        <v>49</v>
      </c>
      <c r="H23">
        <v>2904</v>
      </c>
      <c r="I23">
        <v>1462</v>
      </c>
      <c r="J23">
        <v>4</v>
      </c>
      <c r="K23">
        <v>736</v>
      </c>
      <c r="L23">
        <v>5</v>
      </c>
      <c r="M23">
        <v>410</v>
      </c>
      <c r="N23">
        <v>24</v>
      </c>
      <c r="O23">
        <v>17</v>
      </c>
      <c r="P23">
        <v>2880</v>
      </c>
      <c r="Q23">
        <v>15</v>
      </c>
      <c r="R23">
        <v>5</v>
      </c>
      <c r="S23">
        <v>548</v>
      </c>
      <c r="T23">
        <v>221</v>
      </c>
      <c r="U23">
        <v>21</v>
      </c>
      <c r="V23">
        <v>9</v>
      </c>
      <c r="W23">
        <v>18</v>
      </c>
      <c r="X23">
        <v>16</v>
      </c>
      <c r="Y23">
        <v>73</v>
      </c>
      <c r="Z23">
        <v>8</v>
      </c>
      <c r="AA23">
        <v>4</v>
      </c>
      <c r="AB23">
        <v>2720</v>
      </c>
      <c r="AC23">
        <v>2914</v>
      </c>
      <c r="AD23">
        <v>2264</v>
      </c>
      <c r="AE23">
        <v>5</v>
      </c>
      <c r="AF23">
        <v>10</v>
      </c>
      <c r="AG23">
        <v>17</v>
      </c>
      <c r="AH23">
        <v>1669</v>
      </c>
      <c r="AI23">
        <v>1174</v>
      </c>
      <c r="AJ23">
        <v>4</v>
      </c>
      <c r="AK23">
        <v>11</v>
      </c>
      <c r="AL23">
        <v>4</v>
      </c>
      <c r="AM23">
        <v>6</v>
      </c>
      <c r="AN23">
        <v>14</v>
      </c>
      <c r="AO23">
        <v>1389</v>
      </c>
      <c r="AP23">
        <v>6</v>
      </c>
      <c r="AQ23">
        <v>9</v>
      </c>
      <c r="AR23" s="9">
        <f t="shared" si="0"/>
        <v>21596</v>
      </c>
      <c r="AS23">
        <f t="shared" si="1"/>
        <v>599.88888888888891</v>
      </c>
    </row>
    <row r="24" spans="2:45" x14ac:dyDescent="0.2">
      <c r="G24" t="s">
        <v>42</v>
      </c>
      <c r="H24">
        <v>1220</v>
      </c>
      <c r="I24">
        <v>628</v>
      </c>
      <c r="J24">
        <v>54</v>
      </c>
      <c r="K24">
        <v>698</v>
      </c>
      <c r="L24">
        <v>60</v>
      </c>
      <c r="M24">
        <v>399</v>
      </c>
      <c r="N24">
        <v>63</v>
      </c>
      <c r="O24">
        <v>62</v>
      </c>
      <c r="P24">
        <v>1224</v>
      </c>
      <c r="Q24">
        <v>56</v>
      </c>
      <c r="R24">
        <v>50</v>
      </c>
      <c r="S24">
        <v>330</v>
      </c>
      <c r="T24">
        <v>251</v>
      </c>
      <c r="U24">
        <v>61</v>
      </c>
      <c r="V24">
        <v>61</v>
      </c>
      <c r="W24">
        <v>65</v>
      </c>
      <c r="X24">
        <v>52</v>
      </c>
      <c r="Y24">
        <v>77</v>
      </c>
      <c r="Z24">
        <v>55</v>
      </c>
      <c r="AA24">
        <v>58</v>
      </c>
      <c r="AB24">
        <v>1523</v>
      </c>
      <c r="AC24">
        <v>1261</v>
      </c>
      <c r="AD24">
        <v>1388</v>
      </c>
      <c r="AE24">
        <v>56</v>
      </c>
      <c r="AF24">
        <v>62</v>
      </c>
      <c r="AG24">
        <v>57</v>
      </c>
      <c r="AH24">
        <v>851</v>
      </c>
      <c r="AI24">
        <v>743</v>
      </c>
      <c r="AJ24">
        <v>49</v>
      </c>
      <c r="AK24">
        <v>48</v>
      </c>
      <c r="AL24">
        <v>51</v>
      </c>
      <c r="AM24">
        <v>49</v>
      </c>
      <c r="AN24">
        <v>56</v>
      </c>
      <c r="AO24">
        <v>825</v>
      </c>
      <c r="AP24">
        <v>44</v>
      </c>
      <c r="AQ24">
        <v>55</v>
      </c>
      <c r="AR24" s="9">
        <f t="shared" si="0"/>
        <v>12642</v>
      </c>
      <c r="AS24">
        <f t="shared" si="1"/>
        <v>351.16666666666669</v>
      </c>
    </row>
    <row r="25" spans="2:45" x14ac:dyDescent="0.2">
      <c r="G25" t="s">
        <v>50</v>
      </c>
      <c r="H25">
        <v>1519</v>
      </c>
      <c r="I25">
        <v>779</v>
      </c>
      <c r="J25">
        <v>2</v>
      </c>
      <c r="K25">
        <v>374</v>
      </c>
      <c r="L25">
        <v>3</v>
      </c>
      <c r="M25">
        <v>222</v>
      </c>
      <c r="N25">
        <v>12</v>
      </c>
      <c r="O25">
        <v>9</v>
      </c>
      <c r="P25">
        <v>1485</v>
      </c>
      <c r="Q25">
        <v>7</v>
      </c>
      <c r="R25">
        <v>2</v>
      </c>
      <c r="S25">
        <v>283</v>
      </c>
      <c r="T25">
        <v>106</v>
      </c>
      <c r="U25">
        <v>11</v>
      </c>
      <c r="V25">
        <v>5</v>
      </c>
      <c r="W25">
        <v>7</v>
      </c>
      <c r="X25">
        <v>9</v>
      </c>
      <c r="Y25">
        <v>42</v>
      </c>
      <c r="Z25">
        <v>4</v>
      </c>
      <c r="AA25">
        <v>1</v>
      </c>
      <c r="AB25">
        <v>1448</v>
      </c>
      <c r="AC25">
        <v>1497</v>
      </c>
      <c r="AD25">
        <v>1170</v>
      </c>
      <c r="AE25">
        <v>5</v>
      </c>
      <c r="AF25">
        <v>2</v>
      </c>
      <c r="AG25">
        <v>4</v>
      </c>
      <c r="AH25">
        <v>873</v>
      </c>
      <c r="AI25">
        <v>632</v>
      </c>
      <c r="AJ25">
        <v>2</v>
      </c>
      <c r="AK25">
        <v>5</v>
      </c>
      <c r="AL25">
        <v>5</v>
      </c>
      <c r="AM25">
        <v>5</v>
      </c>
      <c r="AN25">
        <v>6</v>
      </c>
      <c r="AO25">
        <v>736</v>
      </c>
      <c r="AP25">
        <v>4</v>
      </c>
      <c r="AQ25">
        <v>5</v>
      </c>
      <c r="AR25" s="9">
        <f t="shared" si="0"/>
        <v>11281</v>
      </c>
      <c r="AS25">
        <f t="shared" si="1"/>
        <v>313.36111111111109</v>
      </c>
    </row>
    <row r="26" spans="2:45" x14ac:dyDescent="0.2">
      <c r="G26" t="s">
        <v>44</v>
      </c>
      <c r="H26">
        <v>259</v>
      </c>
      <c r="I26">
        <v>106</v>
      </c>
      <c r="J26">
        <v>2</v>
      </c>
      <c r="K26">
        <v>87</v>
      </c>
      <c r="L26">
        <v>33</v>
      </c>
      <c r="M26">
        <v>5</v>
      </c>
      <c r="N26">
        <v>3</v>
      </c>
      <c r="O26">
        <v>307</v>
      </c>
      <c r="P26">
        <v>3</v>
      </c>
      <c r="Q26">
        <v>1</v>
      </c>
      <c r="R26">
        <v>64</v>
      </c>
      <c r="S26">
        <v>12</v>
      </c>
      <c r="T26">
        <v>3</v>
      </c>
      <c r="U26">
        <v>3</v>
      </c>
      <c r="V26">
        <v>5</v>
      </c>
      <c r="W26">
        <v>3</v>
      </c>
      <c r="X26">
        <v>16</v>
      </c>
      <c r="Y26">
        <v>240</v>
      </c>
      <c r="Z26">
        <v>318</v>
      </c>
      <c r="AA26">
        <v>296</v>
      </c>
      <c r="AB26">
        <v>1</v>
      </c>
      <c r="AC26">
        <v>1</v>
      </c>
      <c r="AD26">
        <v>159</v>
      </c>
      <c r="AE26">
        <v>128</v>
      </c>
      <c r="AF26">
        <v>1</v>
      </c>
      <c r="AG26">
        <v>2</v>
      </c>
      <c r="AH26">
        <v>9</v>
      </c>
      <c r="AI26">
        <v>152</v>
      </c>
      <c r="AJ26">
        <v>1</v>
      </c>
      <c r="AK26">
        <v>798</v>
      </c>
      <c r="AL26">
        <v>1051</v>
      </c>
      <c r="AM26">
        <v>1822</v>
      </c>
      <c r="AN26">
        <v>1097</v>
      </c>
      <c r="AO26">
        <v>1193</v>
      </c>
      <c r="AP26">
        <v>181</v>
      </c>
      <c r="AQ26">
        <v>554</v>
      </c>
      <c r="AR26" s="9">
        <f t="shared" si="0"/>
        <v>8916</v>
      </c>
      <c r="AS26">
        <f t="shared" si="1"/>
        <v>247.66666666666666</v>
      </c>
    </row>
    <row r="27" spans="2:45" x14ac:dyDescent="0.2">
      <c r="G27" t="s">
        <v>38</v>
      </c>
      <c r="H27">
        <v>780</v>
      </c>
      <c r="I27">
        <v>483</v>
      </c>
      <c r="J27">
        <v>67</v>
      </c>
      <c r="K27">
        <v>237</v>
      </c>
      <c r="L27">
        <v>68</v>
      </c>
      <c r="M27">
        <v>157</v>
      </c>
      <c r="N27">
        <v>72</v>
      </c>
      <c r="O27">
        <v>68</v>
      </c>
      <c r="P27">
        <v>767</v>
      </c>
      <c r="Q27">
        <v>67</v>
      </c>
      <c r="R27">
        <v>66</v>
      </c>
      <c r="S27">
        <v>225</v>
      </c>
      <c r="T27">
        <v>120</v>
      </c>
      <c r="U27">
        <v>69</v>
      </c>
      <c r="V27">
        <v>66</v>
      </c>
      <c r="W27">
        <v>65</v>
      </c>
      <c r="X27">
        <v>68</v>
      </c>
      <c r="Y27">
        <v>86</v>
      </c>
      <c r="Z27">
        <v>66</v>
      </c>
      <c r="AA27">
        <v>66</v>
      </c>
      <c r="AB27">
        <v>1016</v>
      </c>
      <c r="AC27">
        <v>781</v>
      </c>
      <c r="AD27">
        <v>652</v>
      </c>
      <c r="AE27">
        <v>67</v>
      </c>
      <c r="AF27">
        <v>68</v>
      </c>
      <c r="AG27">
        <v>68</v>
      </c>
      <c r="AH27">
        <v>581</v>
      </c>
      <c r="AI27">
        <v>335</v>
      </c>
      <c r="AJ27">
        <v>63</v>
      </c>
      <c r="AK27">
        <v>67</v>
      </c>
      <c r="AL27">
        <v>66</v>
      </c>
      <c r="AM27">
        <v>65</v>
      </c>
      <c r="AN27">
        <v>69</v>
      </c>
      <c r="AO27">
        <v>421</v>
      </c>
      <c r="AP27">
        <v>64</v>
      </c>
      <c r="AQ27">
        <v>66</v>
      </c>
      <c r="AR27" s="9">
        <f t="shared" si="0"/>
        <v>8112</v>
      </c>
      <c r="AS27">
        <f t="shared" si="1"/>
        <v>225.33333333333334</v>
      </c>
    </row>
    <row r="28" spans="2:45" x14ac:dyDescent="0.2">
      <c r="G28" t="s">
        <v>41</v>
      </c>
      <c r="H28">
        <v>706</v>
      </c>
      <c r="I28">
        <v>298</v>
      </c>
      <c r="J28">
        <v>26</v>
      </c>
      <c r="K28">
        <v>511</v>
      </c>
      <c r="L28">
        <v>28</v>
      </c>
      <c r="M28">
        <v>247</v>
      </c>
      <c r="N28">
        <v>28</v>
      </c>
      <c r="O28">
        <v>28</v>
      </c>
      <c r="P28">
        <v>693</v>
      </c>
      <c r="Q28">
        <v>26</v>
      </c>
      <c r="R28">
        <v>26</v>
      </c>
      <c r="S28">
        <v>172</v>
      </c>
      <c r="T28">
        <v>149</v>
      </c>
      <c r="U28">
        <v>31</v>
      </c>
      <c r="V28">
        <v>29</v>
      </c>
      <c r="W28">
        <v>32</v>
      </c>
      <c r="X28">
        <v>32</v>
      </c>
      <c r="Y28">
        <v>39</v>
      </c>
      <c r="Z28">
        <v>28</v>
      </c>
      <c r="AA28">
        <v>27</v>
      </c>
      <c r="AB28">
        <v>792</v>
      </c>
      <c r="AC28">
        <v>717</v>
      </c>
      <c r="AD28">
        <v>897</v>
      </c>
      <c r="AE28">
        <v>27</v>
      </c>
      <c r="AF28">
        <v>25</v>
      </c>
      <c r="AG28">
        <v>24</v>
      </c>
      <c r="AH28">
        <v>463</v>
      </c>
      <c r="AI28">
        <v>509</v>
      </c>
      <c r="AJ28">
        <v>25</v>
      </c>
      <c r="AK28">
        <v>25</v>
      </c>
      <c r="AL28">
        <v>27</v>
      </c>
      <c r="AM28">
        <v>25</v>
      </c>
      <c r="AN28">
        <v>42</v>
      </c>
      <c r="AO28">
        <v>493</v>
      </c>
      <c r="AP28">
        <v>28</v>
      </c>
      <c r="AQ28">
        <v>32</v>
      </c>
      <c r="AR28" s="9">
        <f t="shared" si="0"/>
        <v>7307</v>
      </c>
      <c r="AS28">
        <f t="shared" si="1"/>
        <v>202.97222222222223</v>
      </c>
    </row>
    <row r="29" spans="2:45" x14ac:dyDescent="0.2">
      <c r="G29" t="s">
        <v>47</v>
      </c>
      <c r="H29">
        <v>811</v>
      </c>
      <c r="I29">
        <v>384</v>
      </c>
      <c r="J29">
        <v>1</v>
      </c>
      <c r="K29">
        <v>197</v>
      </c>
      <c r="L29">
        <v>2</v>
      </c>
      <c r="M29">
        <v>74</v>
      </c>
      <c r="N29">
        <v>4</v>
      </c>
      <c r="O29">
        <v>5</v>
      </c>
      <c r="P29">
        <v>837</v>
      </c>
      <c r="Q29">
        <v>0</v>
      </c>
      <c r="R29">
        <v>0</v>
      </c>
      <c r="S29">
        <v>152</v>
      </c>
      <c r="T29">
        <v>74</v>
      </c>
      <c r="U29">
        <v>2</v>
      </c>
      <c r="V29">
        <v>0</v>
      </c>
      <c r="W29">
        <v>3</v>
      </c>
      <c r="X29">
        <v>0</v>
      </c>
      <c r="Y29">
        <v>43</v>
      </c>
      <c r="Z29">
        <v>3</v>
      </c>
      <c r="AA29">
        <v>1</v>
      </c>
      <c r="AB29">
        <v>659</v>
      </c>
      <c r="AC29">
        <v>843</v>
      </c>
      <c r="AD29">
        <v>761</v>
      </c>
      <c r="AE29">
        <v>3</v>
      </c>
      <c r="AF29">
        <v>1</v>
      </c>
      <c r="AG29">
        <v>1</v>
      </c>
      <c r="AH29">
        <v>587</v>
      </c>
      <c r="AI29">
        <v>418</v>
      </c>
      <c r="AJ29">
        <v>0</v>
      </c>
      <c r="AK29">
        <v>0</v>
      </c>
      <c r="AL29">
        <v>2</v>
      </c>
      <c r="AM29">
        <v>0</v>
      </c>
      <c r="AN29">
        <v>4</v>
      </c>
      <c r="AO29">
        <v>517</v>
      </c>
      <c r="AP29">
        <v>3</v>
      </c>
      <c r="AQ29">
        <v>0</v>
      </c>
      <c r="AR29" s="9">
        <f t="shared" si="0"/>
        <v>6392</v>
      </c>
      <c r="AS29">
        <f t="shared" si="1"/>
        <v>177.55555555555554</v>
      </c>
    </row>
    <row r="30" spans="2:45" x14ac:dyDescent="0.2">
      <c r="G30" t="s">
        <v>39</v>
      </c>
      <c r="H30">
        <v>658</v>
      </c>
      <c r="I30">
        <v>355</v>
      </c>
      <c r="J30">
        <v>30</v>
      </c>
      <c r="K30">
        <v>218</v>
      </c>
      <c r="L30">
        <v>27</v>
      </c>
      <c r="M30">
        <v>151</v>
      </c>
      <c r="N30">
        <v>26</v>
      </c>
      <c r="O30">
        <v>26</v>
      </c>
      <c r="P30">
        <v>660</v>
      </c>
      <c r="Q30">
        <v>27</v>
      </c>
      <c r="R30">
        <v>28</v>
      </c>
      <c r="S30">
        <v>176</v>
      </c>
      <c r="T30">
        <v>115</v>
      </c>
      <c r="U30">
        <v>28</v>
      </c>
      <c r="V30">
        <v>27</v>
      </c>
      <c r="W30">
        <v>28</v>
      </c>
      <c r="X30">
        <v>27</v>
      </c>
      <c r="Y30">
        <v>47</v>
      </c>
      <c r="Z30">
        <v>28</v>
      </c>
      <c r="AA30">
        <v>29</v>
      </c>
      <c r="AB30">
        <v>825</v>
      </c>
      <c r="AC30">
        <v>673</v>
      </c>
      <c r="AD30">
        <v>619</v>
      </c>
      <c r="AE30">
        <v>31</v>
      </c>
      <c r="AF30">
        <v>29</v>
      </c>
      <c r="AG30">
        <v>29</v>
      </c>
      <c r="AH30">
        <v>467</v>
      </c>
      <c r="AI30">
        <v>400</v>
      </c>
      <c r="AJ30">
        <v>25</v>
      </c>
      <c r="AK30">
        <v>25</v>
      </c>
      <c r="AL30">
        <v>25</v>
      </c>
      <c r="AM30">
        <v>26</v>
      </c>
      <c r="AN30">
        <v>29</v>
      </c>
      <c r="AO30">
        <v>397</v>
      </c>
      <c r="AP30">
        <v>26</v>
      </c>
      <c r="AQ30">
        <v>26</v>
      </c>
      <c r="AR30" s="9">
        <f t="shared" si="0"/>
        <v>6363</v>
      </c>
      <c r="AS30">
        <f t="shared" si="1"/>
        <v>176.75</v>
      </c>
    </row>
    <row r="31" spans="2:45" x14ac:dyDescent="0.2">
      <c r="G31" t="s">
        <v>51</v>
      </c>
      <c r="H31">
        <v>555</v>
      </c>
      <c r="I31">
        <v>275</v>
      </c>
      <c r="J31">
        <v>27</v>
      </c>
      <c r="K31">
        <v>176</v>
      </c>
      <c r="L31">
        <v>24</v>
      </c>
      <c r="M31">
        <v>117</v>
      </c>
      <c r="N31">
        <v>25</v>
      </c>
      <c r="O31">
        <v>25</v>
      </c>
      <c r="P31">
        <v>558</v>
      </c>
      <c r="Q31">
        <v>25</v>
      </c>
      <c r="R31">
        <v>26</v>
      </c>
      <c r="S31">
        <v>141</v>
      </c>
      <c r="T31">
        <v>82</v>
      </c>
      <c r="U31">
        <v>26</v>
      </c>
      <c r="V31">
        <v>24</v>
      </c>
      <c r="W31">
        <v>26</v>
      </c>
      <c r="X31">
        <v>27</v>
      </c>
      <c r="Y31">
        <v>44</v>
      </c>
      <c r="Z31">
        <v>28</v>
      </c>
      <c r="AA31">
        <v>25</v>
      </c>
      <c r="AB31">
        <v>630</v>
      </c>
      <c r="AC31">
        <v>566</v>
      </c>
      <c r="AD31">
        <v>505</v>
      </c>
      <c r="AE31">
        <v>29</v>
      </c>
      <c r="AF31">
        <v>26</v>
      </c>
      <c r="AG31">
        <v>27</v>
      </c>
      <c r="AH31">
        <v>380</v>
      </c>
      <c r="AI31">
        <v>303</v>
      </c>
      <c r="AJ31">
        <v>25</v>
      </c>
      <c r="AK31">
        <v>24</v>
      </c>
      <c r="AL31">
        <v>24</v>
      </c>
      <c r="AM31">
        <v>24</v>
      </c>
      <c r="AN31">
        <v>29</v>
      </c>
      <c r="AO31">
        <v>331</v>
      </c>
      <c r="AP31">
        <v>24</v>
      </c>
      <c r="AQ31">
        <v>24</v>
      </c>
      <c r="AR31" s="9">
        <f t="shared" si="0"/>
        <v>5227</v>
      </c>
      <c r="AS31">
        <f t="shared" si="1"/>
        <v>145.19444444444446</v>
      </c>
    </row>
    <row r="32" spans="2:45" x14ac:dyDescent="0.2">
      <c r="G32" t="s">
        <v>37</v>
      </c>
      <c r="H32">
        <v>341</v>
      </c>
      <c r="I32">
        <v>160</v>
      </c>
      <c r="J32">
        <v>5</v>
      </c>
      <c r="K32">
        <v>102</v>
      </c>
      <c r="L32">
        <v>6</v>
      </c>
      <c r="M32">
        <v>45</v>
      </c>
      <c r="N32">
        <v>12</v>
      </c>
      <c r="O32">
        <v>9</v>
      </c>
      <c r="P32">
        <v>386</v>
      </c>
      <c r="Q32">
        <v>7</v>
      </c>
      <c r="R32">
        <v>9</v>
      </c>
      <c r="S32">
        <v>69</v>
      </c>
      <c r="T32">
        <v>30</v>
      </c>
      <c r="U32">
        <v>7</v>
      </c>
      <c r="V32">
        <v>10</v>
      </c>
      <c r="W32">
        <v>10</v>
      </c>
      <c r="X32">
        <v>11</v>
      </c>
      <c r="Y32">
        <v>24</v>
      </c>
      <c r="Z32">
        <v>5</v>
      </c>
      <c r="AA32">
        <v>5</v>
      </c>
      <c r="AB32">
        <v>300</v>
      </c>
      <c r="AC32">
        <v>402</v>
      </c>
      <c r="AD32">
        <v>322</v>
      </c>
      <c r="AE32">
        <v>6</v>
      </c>
      <c r="AF32">
        <v>5</v>
      </c>
      <c r="AG32">
        <v>7</v>
      </c>
      <c r="AH32">
        <v>189</v>
      </c>
      <c r="AI32">
        <v>145</v>
      </c>
      <c r="AJ32">
        <v>6</v>
      </c>
      <c r="AK32">
        <v>8</v>
      </c>
      <c r="AL32">
        <v>5</v>
      </c>
      <c r="AM32">
        <v>6</v>
      </c>
      <c r="AN32">
        <v>14</v>
      </c>
      <c r="AO32">
        <v>180</v>
      </c>
      <c r="AP32">
        <v>5</v>
      </c>
      <c r="AQ32">
        <v>5</v>
      </c>
      <c r="AR32" s="9">
        <f t="shared" si="0"/>
        <v>2858</v>
      </c>
      <c r="AS32">
        <f t="shared" si="1"/>
        <v>79.388888888888886</v>
      </c>
    </row>
    <row r="33" spans="6:45" x14ac:dyDescent="0.2">
      <c r="G33" t="s">
        <v>45</v>
      </c>
      <c r="H33">
        <v>259</v>
      </c>
      <c r="I33">
        <v>106</v>
      </c>
      <c r="J33">
        <v>2</v>
      </c>
      <c r="K33">
        <v>87</v>
      </c>
      <c r="L33">
        <v>0</v>
      </c>
      <c r="M33">
        <v>33</v>
      </c>
      <c r="N33">
        <v>5</v>
      </c>
      <c r="O33">
        <v>3</v>
      </c>
      <c r="P33">
        <v>307</v>
      </c>
      <c r="Q33">
        <v>3</v>
      </c>
      <c r="R33">
        <v>1</v>
      </c>
      <c r="S33">
        <v>64</v>
      </c>
      <c r="T33">
        <v>12</v>
      </c>
      <c r="U33">
        <v>3</v>
      </c>
      <c r="V33">
        <v>3</v>
      </c>
      <c r="W33">
        <v>5</v>
      </c>
      <c r="X33">
        <v>3</v>
      </c>
      <c r="Y33">
        <v>16</v>
      </c>
      <c r="Z33">
        <v>0</v>
      </c>
      <c r="AA33">
        <v>0</v>
      </c>
      <c r="AB33">
        <v>240</v>
      </c>
      <c r="AC33">
        <v>318</v>
      </c>
      <c r="AD33">
        <v>296</v>
      </c>
      <c r="AE33">
        <v>0</v>
      </c>
      <c r="AF33">
        <v>1</v>
      </c>
      <c r="AG33">
        <v>1</v>
      </c>
      <c r="AH33">
        <v>159</v>
      </c>
      <c r="AI33">
        <v>128</v>
      </c>
      <c r="AJ33">
        <v>1</v>
      </c>
      <c r="AK33">
        <v>2</v>
      </c>
      <c r="AL33">
        <v>0</v>
      </c>
      <c r="AM33">
        <v>0</v>
      </c>
      <c r="AN33">
        <v>9</v>
      </c>
      <c r="AO33">
        <v>152</v>
      </c>
      <c r="AP33">
        <v>1</v>
      </c>
      <c r="AQ33">
        <v>0</v>
      </c>
      <c r="AR33" s="9">
        <f t="shared" si="0"/>
        <v>2220</v>
      </c>
      <c r="AS33">
        <f t="shared" si="1"/>
        <v>61.666666666666664</v>
      </c>
    </row>
    <row r="34" spans="6:45" x14ac:dyDescent="0.2">
      <c r="G34" t="s">
        <v>48</v>
      </c>
      <c r="H34">
        <v>216</v>
      </c>
      <c r="I34">
        <v>101</v>
      </c>
      <c r="J34">
        <v>2</v>
      </c>
      <c r="K34">
        <v>77</v>
      </c>
      <c r="L34">
        <v>3</v>
      </c>
      <c r="M34">
        <v>17</v>
      </c>
      <c r="N34">
        <v>2</v>
      </c>
      <c r="O34">
        <v>2</v>
      </c>
      <c r="P34">
        <v>227</v>
      </c>
      <c r="Q34">
        <v>1</v>
      </c>
      <c r="R34">
        <v>1</v>
      </c>
      <c r="S34">
        <v>55</v>
      </c>
      <c r="T34">
        <v>21</v>
      </c>
      <c r="U34">
        <v>3</v>
      </c>
      <c r="V34">
        <v>0</v>
      </c>
      <c r="W34">
        <v>1</v>
      </c>
      <c r="X34">
        <v>1</v>
      </c>
      <c r="Y34">
        <v>15</v>
      </c>
      <c r="Z34">
        <v>1</v>
      </c>
      <c r="AA34">
        <v>2</v>
      </c>
      <c r="AB34">
        <v>237</v>
      </c>
      <c r="AC34">
        <v>234</v>
      </c>
      <c r="AD34">
        <v>222</v>
      </c>
      <c r="AE34">
        <v>3</v>
      </c>
      <c r="AF34">
        <v>1</v>
      </c>
      <c r="AG34">
        <v>3</v>
      </c>
      <c r="AH34">
        <v>180</v>
      </c>
      <c r="AI34">
        <v>120</v>
      </c>
      <c r="AJ34">
        <v>0</v>
      </c>
      <c r="AK34">
        <v>2</v>
      </c>
      <c r="AL34">
        <v>1</v>
      </c>
      <c r="AM34">
        <v>0</v>
      </c>
      <c r="AN34">
        <v>1</v>
      </c>
      <c r="AO34">
        <v>144</v>
      </c>
      <c r="AP34">
        <v>2</v>
      </c>
      <c r="AQ34">
        <v>3</v>
      </c>
      <c r="AR34" s="9">
        <f t="shared" si="0"/>
        <v>1901</v>
      </c>
      <c r="AS34">
        <f t="shared" si="1"/>
        <v>52.805555555555557</v>
      </c>
    </row>
    <row r="35" spans="6:45" x14ac:dyDescent="0.2">
      <c r="G35" t="s">
        <v>40</v>
      </c>
      <c r="H35">
        <v>189</v>
      </c>
      <c r="I35">
        <v>88</v>
      </c>
      <c r="J35">
        <v>6</v>
      </c>
      <c r="K35">
        <v>94</v>
      </c>
      <c r="L35">
        <v>6</v>
      </c>
      <c r="M35">
        <v>44</v>
      </c>
      <c r="N35">
        <v>6</v>
      </c>
      <c r="O35">
        <v>7</v>
      </c>
      <c r="P35">
        <v>194</v>
      </c>
      <c r="Q35">
        <v>5</v>
      </c>
      <c r="R35">
        <v>7</v>
      </c>
      <c r="S35">
        <v>40</v>
      </c>
      <c r="T35">
        <v>26</v>
      </c>
      <c r="U35">
        <v>6</v>
      </c>
      <c r="V35">
        <v>5</v>
      </c>
      <c r="W35">
        <v>5</v>
      </c>
      <c r="X35">
        <v>6</v>
      </c>
      <c r="Y35">
        <v>21</v>
      </c>
      <c r="Z35">
        <v>6</v>
      </c>
      <c r="AA35">
        <v>5</v>
      </c>
      <c r="AB35">
        <v>188</v>
      </c>
      <c r="AC35">
        <v>198</v>
      </c>
      <c r="AD35">
        <v>182</v>
      </c>
      <c r="AE35">
        <v>6</v>
      </c>
      <c r="AF35">
        <v>5</v>
      </c>
      <c r="AG35">
        <v>6</v>
      </c>
      <c r="AH35">
        <v>126</v>
      </c>
      <c r="AI35">
        <v>143</v>
      </c>
      <c r="AJ35">
        <v>5</v>
      </c>
      <c r="AK35">
        <v>6</v>
      </c>
      <c r="AL35">
        <v>5</v>
      </c>
      <c r="AM35">
        <v>5</v>
      </c>
      <c r="AN35">
        <v>17</v>
      </c>
      <c r="AO35">
        <v>111</v>
      </c>
      <c r="AP35">
        <v>7</v>
      </c>
      <c r="AQ35">
        <v>5</v>
      </c>
      <c r="AR35" s="9">
        <f t="shared" si="0"/>
        <v>1781</v>
      </c>
      <c r="AS35">
        <f t="shared" si="1"/>
        <v>49.472222222222221</v>
      </c>
    </row>
    <row r="36" spans="6:45" x14ac:dyDescent="0.2">
      <c r="G36" s="2"/>
    </row>
    <row r="37" spans="6:45" x14ac:dyDescent="0.2">
      <c r="G37" s="2"/>
    </row>
    <row r="38" spans="6:45" x14ac:dyDescent="0.2">
      <c r="F38" t="s">
        <v>192</v>
      </c>
      <c r="G38" t="s">
        <v>52</v>
      </c>
      <c r="H38" t="s">
        <v>89</v>
      </c>
      <c r="I38" t="s">
        <v>90</v>
      </c>
      <c r="J38" t="s">
        <v>91</v>
      </c>
      <c r="K38" t="s">
        <v>92</v>
      </c>
      <c r="L38" t="s">
        <v>93</v>
      </c>
      <c r="M38" t="s">
        <v>94</v>
      </c>
      <c r="N38" t="s">
        <v>95</v>
      </c>
      <c r="O38" s="9" t="s">
        <v>190</v>
      </c>
      <c r="P38" t="s">
        <v>178</v>
      </c>
    </row>
    <row r="39" spans="6:45" x14ac:dyDescent="0.2">
      <c r="G39" t="s">
        <v>43</v>
      </c>
      <c r="H39">
        <v>9506</v>
      </c>
      <c r="I39">
        <v>9312</v>
      </c>
      <c r="J39">
        <v>16105</v>
      </c>
      <c r="K39">
        <v>10720</v>
      </c>
      <c r="L39">
        <v>7354</v>
      </c>
      <c r="M39">
        <v>3167</v>
      </c>
      <c r="N39">
        <v>6311</v>
      </c>
      <c r="O39" s="9">
        <f>SUM(H39:N39)</f>
        <v>62475</v>
      </c>
      <c r="P39">
        <f>AVERAGE(H39:N39)</f>
        <v>8925</v>
      </c>
    </row>
    <row r="40" spans="6:45" x14ac:dyDescent="0.2">
      <c r="G40" t="s">
        <v>49</v>
      </c>
      <c r="H40">
        <v>8207</v>
      </c>
      <c r="I40">
        <v>8656</v>
      </c>
      <c r="J40">
        <v>14245</v>
      </c>
      <c r="K40">
        <v>9765</v>
      </c>
      <c r="L40">
        <v>7007</v>
      </c>
      <c r="M40">
        <v>1736</v>
      </c>
      <c r="N40">
        <v>4676</v>
      </c>
      <c r="O40" s="9">
        <f t="shared" ref="O40:O53" si="2">SUM(H40:N40)</f>
        <v>54292</v>
      </c>
      <c r="P40">
        <f t="shared" ref="P40:P53" si="3">AVERAGE(H40:N40)</f>
        <v>7756</v>
      </c>
    </row>
    <row r="41" spans="6:45" x14ac:dyDescent="0.2">
      <c r="G41" t="s">
        <v>42</v>
      </c>
      <c r="H41">
        <v>4131</v>
      </c>
      <c r="I41">
        <v>4580</v>
      </c>
      <c r="J41">
        <v>8074</v>
      </c>
      <c r="K41">
        <v>4855</v>
      </c>
      <c r="L41">
        <v>4182</v>
      </c>
      <c r="M41">
        <v>1323</v>
      </c>
      <c r="N41">
        <v>3132</v>
      </c>
      <c r="O41" s="9">
        <f t="shared" si="2"/>
        <v>30277</v>
      </c>
      <c r="P41">
        <f t="shared" si="3"/>
        <v>4325.2857142857147</v>
      </c>
    </row>
    <row r="42" spans="6:45" x14ac:dyDescent="0.2">
      <c r="G42" t="s">
        <v>50</v>
      </c>
      <c r="H42">
        <v>4296</v>
      </c>
      <c r="I42">
        <v>4534</v>
      </c>
      <c r="J42">
        <v>7310</v>
      </c>
      <c r="K42">
        <v>5071</v>
      </c>
      <c r="L42">
        <v>3620</v>
      </c>
      <c r="M42">
        <v>921</v>
      </c>
      <c r="N42">
        <v>2361</v>
      </c>
      <c r="O42" s="9">
        <f t="shared" si="2"/>
        <v>28113</v>
      </c>
      <c r="P42">
        <f t="shared" si="3"/>
        <v>4016.1428571428573</v>
      </c>
    </row>
    <row r="43" spans="6:45" x14ac:dyDescent="0.2">
      <c r="G43" t="s">
        <v>46</v>
      </c>
      <c r="H43">
        <v>1883</v>
      </c>
      <c r="I43">
        <v>3467</v>
      </c>
      <c r="J43">
        <v>5684</v>
      </c>
      <c r="K43">
        <v>3714</v>
      </c>
      <c r="L43">
        <v>2916</v>
      </c>
      <c r="M43">
        <v>665</v>
      </c>
      <c r="N43">
        <v>1883</v>
      </c>
      <c r="O43" s="9">
        <f t="shared" si="2"/>
        <v>20212</v>
      </c>
      <c r="P43">
        <f t="shared" si="3"/>
        <v>2887.4285714285716</v>
      </c>
    </row>
    <row r="44" spans="6:45" x14ac:dyDescent="0.2">
      <c r="G44" t="s">
        <v>41</v>
      </c>
      <c r="H44">
        <v>2282</v>
      </c>
      <c r="I44">
        <v>2696</v>
      </c>
      <c r="J44">
        <v>4639</v>
      </c>
      <c r="K44">
        <v>2825</v>
      </c>
      <c r="L44">
        <v>2662</v>
      </c>
      <c r="M44">
        <v>663</v>
      </c>
      <c r="N44">
        <v>1771</v>
      </c>
      <c r="O44" s="9">
        <f t="shared" si="2"/>
        <v>17538</v>
      </c>
      <c r="P44">
        <f t="shared" si="3"/>
        <v>2505.4285714285716</v>
      </c>
    </row>
    <row r="45" spans="6:45" x14ac:dyDescent="0.2">
      <c r="G45" t="s">
        <v>47</v>
      </c>
      <c r="H45">
        <v>2490</v>
      </c>
      <c r="I45">
        <v>2668</v>
      </c>
      <c r="J45">
        <v>4187</v>
      </c>
      <c r="K45">
        <v>2796</v>
      </c>
      <c r="L45">
        <v>2228</v>
      </c>
      <c r="M45">
        <v>462</v>
      </c>
      <c r="N45">
        <v>1398</v>
      </c>
      <c r="O45" s="9">
        <f t="shared" si="2"/>
        <v>16229</v>
      </c>
      <c r="P45">
        <f t="shared" si="3"/>
        <v>2318.4285714285716</v>
      </c>
    </row>
    <row r="46" spans="6:45" x14ac:dyDescent="0.2">
      <c r="G46" t="s">
        <v>38</v>
      </c>
      <c r="H46">
        <v>2289</v>
      </c>
      <c r="I46">
        <v>2327</v>
      </c>
      <c r="J46">
        <v>4257</v>
      </c>
      <c r="K46">
        <v>2627</v>
      </c>
      <c r="L46">
        <v>1795</v>
      </c>
      <c r="M46">
        <v>615</v>
      </c>
      <c r="N46">
        <v>1448</v>
      </c>
      <c r="O46" s="9">
        <f t="shared" si="2"/>
        <v>15358</v>
      </c>
      <c r="P46">
        <f t="shared" si="3"/>
        <v>2194</v>
      </c>
    </row>
    <row r="47" spans="6:45" x14ac:dyDescent="0.2">
      <c r="G47" t="s">
        <v>39</v>
      </c>
      <c r="H47">
        <v>2149</v>
      </c>
      <c r="I47">
        <v>2275</v>
      </c>
      <c r="J47">
        <v>4262</v>
      </c>
      <c r="K47">
        <v>2339</v>
      </c>
      <c r="L47">
        <v>2034</v>
      </c>
      <c r="M47">
        <v>592</v>
      </c>
      <c r="N47">
        <v>1439</v>
      </c>
      <c r="O47" s="9">
        <f t="shared" si="2"/>
        <v>15090</v>
      </c>
      <c r="P47">
        <f t="shared" si="3"/>
        <v>2155.7142857142858</v>
      </c>
    </row>
    <row r="48" spans="6:45" x14ac:dyDescent="0.2">
      <c r="G48" t="s">
        <v>51</v>
      </c>
      <c r="H48">
        <v>1709</v>
      </c>
      <c r="I48">
        <v>1843</v>
      </c>
      <c r="J48">
        <v>3347</v>
      </c>
      <c r="K48">
        <v>1922</v>
      </c>
      <c r="L48">
        <v>1687</v>
      </c>
      <c r="M48">
        <v>435</v>
      </c>
      <c r="N48">
        <v>1118</v>
      </c>
      <c r="O48" s="9">
        <f t="shared" si="2"/>
        <v>12061</v>
      </c>
      <c r="P48">
        <f t="shared" si="3"/>
        <v>1723</v>
      </c>
    </row>
    <row r="49" spans="6:18" x14ac:dyDescent="0.2">
      <c r="G49" t="s">
        <v>44</v>
      </c>
      <c r="H49">
        <v>1012</v>
      </c>
      <c r="I49">
        <v>1166</v>
      </c>
      <c r="J49">
        <v>2299</v>
      </c>
      <c r="K49">
        <v>1412</v>
      </c>
      <c r="L49">
        <v>1232</v>
      </c>
      <c r="M49">
        <v>231</v>
      </c>
      <c r="N49">
        <v>679</v>
      </c>
      <c r="O49" s="9">
        <f t="shared" si="2"/>
        <v>8031</v>
      </c>
      <c r="P49">
        <f t="shared" si="3"/>
        <v>1147.2857142857142</v>
      </c>
    </row>
    <row r="50" spans="6:18" x14ac:dyDescent="0.2">
      <c r="G50" t="s">
        <v>37</v>
      </c>
      <c r="H50">
        <v>976</v>
      </c>
      <c r="I50">
        <v>1204</v>
      </c>
      <c r="J50">
        <v>2125</v>
      </c>
      <c r="K50">
        <v>1337</v>
      </c>
      <c r="L50">
        <v>1300</v>
      </c>
      <c r="M50">
        <v>217</v>
      </c>
      <c r="N50">
        <v>646</v>
      </c>
      <c r="O50" s="9">
        <f t="shared" si="2"/>
        <v>7805</v>
      </c>
      <c r="P50">
        <f t="shared" si="3"/>
        <v>1115</v>
      </c>
    </row>
    <row r="51" spans="6:18" x14ac:dyDescent="0.2">
      <c r="G51" t="s">
        <v>45</v>
      </c>
      <c r="H51">
        <v>798</v>
      </c>
      <c r="I51">
        <v>1051</v>
      </c>
      <c r="J51">
        <v>1822</v>
      </c>
      <c r="K51">
        <v>1097</v>
      </c>
      <c r="L51">
        <v>1193</v>
      </c>
      <c r="M51">
        <v>181</v>
      </c>
      <c r="N51">
        <v>554</v>
      </c>
      <c r="O51" s="9">
        <f t="shared" si="2"/>
        <v>6696</v>
      </c>
      <c r="P51">
        <f t="shared" si="3"/>
        <v>956.57142857142856</v>
      </c>
    </row>
    <row r="52" spans="6:18" x14ac:dyDescent="0.2">
      <c r="G52" t="s">
        <v>48</v>
      </c>
      <c r="H52">
        <v>714</v>
      </c>
      <c r="I52">
        <v>783</v>
      </c>
      <c r="J52">
        <v>1404</v>
      </c>
      <c r="K52">
        <v>801</v>
      </c>
      <c r="L52">
        <v>706</v>
      </c>
      <c r="M52">
        <v>139</v>
      </c>
      <c r="N52">
        <v>446</v>
      </c>
      <c r="O52" s="9">
        <f t="shared" si="2"/>
        <v>4993</v>
      </c>
      <c r="P52">
        <f t="shared" si="3"/>
        <v>713.28571428571433</v>
      </c>
    </row>
    <row r="53" spans="6:18" x14ac:dyDescent="0.2">
      <c r="G53" t="s">
        <v>40</v>
      </c>
      <c r="H53">
        <v>603</v>
      </c>
      <c r="I53">
        <v>727</v>
      </c>
      <c r="J53">
        <v>1066</v>
      </c>
      <c r="K53">
        <v>762</v>
      </c>
      <c r="L53">
        <v>731</v>
      </c>
      <c r="M53">
        <v>152</v>
      </c>
      <c r="N53">
        <v>359</v>
      </c>
      <c r="O53" s="9">
        <f t="shared" si="2"/>
        <v>4400</v>
      </c>
      <c r="P53">
        <f t="shared" si="3"/>
        <v>628.57142857142856</v>
      </c>
    </row>
    <row r="54" spans="6:18" x14ac:dyDescent="0.2">
      <c r="G54" s="2"/>
    </row>
    <row r="55" spans="6:18" x14ac:dyDescent="0.2">
      <c r="F55" t="s">
        <v>259</v>
      </c>
      <c r="G55" s="13" t="s">
        <v>52</v>
      </c>
      <c r="H55" s="13" t="s">
        <v>250</v>
      </c>
      <c r="I55" s="13" t="s">
        <v>251</v>
      </c>
      <c r="J55" s="13" t="s">
        <v>252</v>
      </c>
      <c r="K55" s="13" t="s">
        <v>253</v>
      </c>
      <c r="L55" s="13" t="s">
        <v>254</v>
      </c>
      <c r="M55" s="13" t="s">
        <v>255</v>
      </c>
      <c r="N55" s="13" t="s">
        <v>256</v>
      </c>
      <c r="O55" s="13" t="s">
        <v>257</v>
      </c>
      <c r="P55" s="13" t="s">
        <v>258</v>
      </c>
      <c r="Q55" s="16" t="s">
        <v>190</v>
      </c>
      <c r="R55" s="16" t="s">
        <v>178</v>
      </c>
    </row>
    <row r="56" spans="6:18" x14ac:dyDescent="0.2">
      <c r="G56" t="s">
        <v>37</v>
      </c>
      <c r="H56">
        <v>1337</v>
      </c>
      <c r="I56">
        <v>646</v>
      </c>
      <c r="J56">
        <v>553</v>
      </c>
      <c r="K56">
        <v>2125</v>
      </c>
      <c r="L56">
        <v>217</v>
      </c>
      <c r="M56">
        <v>875</v>
      </c>
      <c r="N56">
        <v>976</v>
      </c>
      <c r="O56">
        <v>1300</v>
      </c>
      <c r="P56">
        <v>1204</v>
      </c>
      <c r="Q56">
        <f>SUM(Tabell15[[#This Row],[comb_BTA125]:[comb_BTA133]])</f>
        <v>9233</v>
      </c>
      <c r="R56">
        <f>AVERAGE(Tabell15[[#This Row],[comb_BTA125]:[comb_BTA133]])</f>
        <v>1025.8888888888889</v>
      </c>
    </row>
    <row r="57" spans="6:18" x14ac:dyDescent="0.2">
      <c r="G57" t="s">
        <v>38</v>
      </c>
      <c r="H57">
        <v>2627</v>
      </c>
      <c r="I57">
        <v>1448</v>
      </c>
      <c r="J57">
        <v>1291</v>
      </c>
      <c r="K57">
        <v>4257</v>
      </c>
      <c r="L57">
        <v>615</v>
      </c>
      <c r="M57">
        <v>2094</v>
      </c>
      <c r="N57">
        <v>2289</v>
      </c>
      <c r="O57">
        <v>1795</v>
      </c>
      <c r="P57">
        <v>2327</v>
      </c>
      <c r="Q57">
        <f>SUM(Tabell15[[#This Row],[comb_BTA125]:[comb_BTA133]])</f>
        <v>18743</v>
      </c>
      <c r="R57">
        <f>AVERAGE(Tabell15[[#This Row],[comb_BTA125]:[comb_BTA133]])</f>
        <v>2082.5555555555557</v>
      </c>
    </row>
    <row r="58" spans="6:18" x14ac:dyDescent="0.2">
      <c r="G58" t="s">
        <v>39</v>
      </c>
      <c r="H58">
        <v>2339</v>
      </c>
      <c r="I58">
        <v>1439</v>
      </c>
      <c r="J58">
        <v>1081</v>
      </c>
      <c r="K58">
        <v>4262</v>
      </c>
      <c r="L58">
        <v>592</v>
      </c>
      <c r="M58">
        <v>1881</v>
      </c>
      <c r="N58">
        <v>2149</v>
      </c>
      <c r="O58">
        <v>2034</v>
      </c>
      <c r="P58">
        <v>2275</v>
      </c>
      <c r="Q58">
        <f>SUM(Tabell15[[#This Row],[comb_BTA125]:[comb_BTA133]])</f>
        <v>18052</v>
      </c>
      <c r="R58">
        <f>AVERAGE(Tabell15[[#This Row],[comb_BTA125]:[comb_BTA133]])</f>
        <v>2005.7777777777778</v>
      </c>
    </row>
    <row r="59" spans="6:18" x14ac:dyDescent="0.2">
      <c r="G59" t="s">
        <v>40</v>
      </c>
      <c r="H59">
        <v>762</v>
      </c>
      <c r="I59">
        <v>359</v>
      </c>
      <c r="J59">
        <v>295</v>
      </c>
      <c r="K59">
        <v>1066</v>
      </c>
      <c r="L59">
        <v>152</v>
      </c>
      <c r="M59">
        <v>537</v>
      </c>
      <c r="N59">
        <v>603</v>
      </c>
      <c r="O59">
        <v>731</v>
      </c>
      <c r="P59">
        <v>727</v>
      </c>
      <c r="Q59">
        <f>SUM(Tabell15[[#This Row],[comb_BTA125]:[comb_BTA133]])</f>
        <v>5232</v>
      </c>
      <c r="R59">
        <f>AVERAGE(Tabell15[[#This Row],[comb_BTA125]:[comb_BTA133]])</f>
        <v>581.33333333333337</v>
      </c>
    </row>
    <row r="60" spans="6:18" x14ac:dyDescent="0.2">
      <c r="G60" t="s">
        <v>41</v>
      </c>
      <c r="H60">
        <v>2825</v>
      </c>
      <c r="I60">
        <v>1771</v>
      </c>
      <c r="J60">
        <v>1067</v>
      </c>
      <c r="K60">
        <v>4639</v>
      </c>
      <c r="L60">
        <v>663</v>
      </c>
      <c r="M60">
        <v>2299</v>
      </c>
      <c r="N60">
        <v>2282</v>
      </c>
      <c r="O60">
        <v>2662</v>
      </c>
      <c r="P60">
        <v>2696</v>
      </c>
      <c r="Q60">
        <f>SUM(Tabell15[[#This Row],[comb_BTA125]:[comb_BTA133]])</f>
        <v>20904</v>
      </c>
      <c r="R60">
        <f>AVERAGE(Tabell15[[#This Row],[comb_BTA125]:[comb_BTA133]])</f>
        <v>2322.6666666666665</v>
      </c>
    </row>
    <row r="61" spans="6:18" x14ac:dyDescent="0.2">
      <c r="G61" t="s">
        <v>42</v>
      </c>
      <c r="H61">
        <v>4855</v>
      </c>
      <c r="I61">
        <v>3132</v>
      </c>
      <c r="J61">
        <v>2086</v>
      </c>
      <c r="K61">
        <v>8074</v>
      </c>
      <c r="L61">
        <v>1323</v>
      </c>
      <c r="M61">
        <v>4070</v>
      </c>
      <c r="N61">
        <v>4131</v>
      </c>
      <c r="O61">
        <v>4182</v>
      </c>
      <c r="P61">
        <v>4580</v>
      </c>
      <c r="Q61">
        <f>SUM(Tabell15[[#This Row],[comb_BTA125]:[comb_BTA133]])</f>
        <v>36433</v>
      </c>
      <c r="R61">
        <f>AVERAGE(Tabell15[[#This Row],[comb_BTA125]:[comb_BTA133]])</f>
        <v>4048.1111111111113</v>
      </c>
    </row>
    <row r="62" spans="6:18" x14ac:dyDescent="0.2">
      <c r="G62" t="s">
        <v>43</v>
      </c>
      <c r="H62">
        <v>10720</v>
      </c>
      <c r="I62">
        <v>6310</v>
      </c>
      <c r="J62">
        <v>5706</v>
      </c>
      <c r="K62">
        <v>16102</v>
      </c>
      <c r="L62">
        <v>3166</v>
      </c>
      <c r="M62">
        <v>8905</v>
      </c>
      <c r="N62">
        <v>9506</v>
      </c>
      <c r="O62">
        <v>7354</v>
      </c>
      <c r="P62">
        <v>9312</v>
      </c>
      <c r="Q62">
        <f>SUM(Tabell15[[#This Row],[comb_BTA125]:[comb_BTA133]])</f>
        <v>77081</v>
      </c>
      <c r="R62">
        <f>AVERAGE(Tabell15[[#This Row],[comb_BTA125]:[comb_BTA133]])</f>
        <v>8564.5555555555547</v>
      </c>
    </row>
    <row r="63" spans="6:18" x14ac:dyDescent="0.2">
      <c r="G63" t="s">
        <v>44</v>
      </c>
      <c r="H63">
        <v>1412</v>
      </c>
      <c r="I63">
        <v>679</v>
      </c>
      <c r="J63">
        <v>607</v>
      </c>
      <c r="K63">
        <v>2299</v>
      </c>
      <c r="L63">
        <v>231</v>
      </c>
      <c r="M63">
        <v>950</v>
      </c>
      <c r="N63">
        <v>1012</v>
      </c>
      <c r="O63">
        <v>1232</v>
      </c>
      <c r="P63">
        <v>1166</v>
      </c>
      <c r="Q63">
        <f>SUM(Tabell15[[#This Row],[comb_BTA125]:[comb_BTA133]])</f>
        <v>9588</v>
      </c>
      <c r="R63">
        <f>AVERAGE(Tabell15[[#This Row],[comb_BTA125]:[comb_BTA133]])</f>
        <v>1065.3333333333333</v>
      </c>
    </row>
    <row r="64" spans="6:18" x14ac:dyDescent="0.2">
      <c r="G64" t="s">
        <v>45</v>
      </c>
      <c r="H64">
        <v>1097</v>
      </c>
      <c r="I64">
        <v>554</v>
      </c>
      <c r="J64">
        <v>458</v>
      </c>
      <c r="K64">
        <v>1821</v>
      </c>
      <c r="L64">
        <v>181</v>
      </c>
      <c r="M64">
        <v>729</v>
      </c>
      <c r="N64">
        <v>798</v>
      </c>
      <c r="O64">
        <v>1193</v>
      </c>
      <c r="P64">
        <v>1051</v>
      </c>
      <c r="Q64">
        <f>SUM(Tabell15[[#This Row],[comb_BTA125]:[comb_BTA133]])</f>
        <v>7882</v>
      </c>
      <c r="R64">
        <f>AVERAGE(Tabell15[[#This Row],[comb_BTA125]:[comb_BTA133]])</f>
        <v>875.77777777777783</v>
      </c>
    </row>
    <row r="65" spans="7:18" x14ac:dyDescent="0.2">
      <c r="G65" t="s">
        <v>46</v>
      </c>
      <c r="H65">
        <v>3714</v>
      </c>
      <c r="I65">
        <v>1883</v>
      </c>
      <c r="J65">
        <v>1606</v>
      </c>
      <c r="K65">
        <v>5684</v>
      </c>
      <c r="L65">
        <v>665</v>
      </c>
      <c r="M65">
        <v>2603</v>
      </c>
      <c r="N65">
        <v>3273</v>
      </c>
      <c r="O65">
        <v>2916</v>
      </c>
      <c r="P65">
        <v>3467</v>
      </c>
      <c r="Q65">
        <f>SUM(Tabell15[[#This Row],[comb_BTA125]:[comb_BTA133]])</f>
        <v>25811</v>
      </c>
      <c r="R65">
        <f>AVERAGE(Tabell15[[#This Row],[comb_BTA125]:[comb_BTA133]])</f>
        <v>2867.8888888888887</v>
      </c>
    </row>
    <row r="66" spans="7:18" x14ac:dyDescent="0.2">
      <c r="G66" t="s">
        <v>47</v>
      </c>
      <c r="H66">
        <v>2796</v>
      </c>
      <c r="I66">
        <v>1398</v>
      </c>
      <c r="J66">
        <v>1203</v>
      </c>
      <c r="K66">
        <v>4187</v>
      </c>
      <c r="L66">
        <v>462</v>
      </c>
      <c r="M66">
        <v>1959</v>
      </c>
      <c r="N66">
        <v>2490</v>
      </c>
      <c r="O66">
        <v>2228</v>
      </c>
      <c r="P66">
        <v>2668</v>
      </c>
      <c r="Q66">
        <f>SUM(Tabell15[[#This Row],[comb_BTA125]:[comb_BTA133]])</f>
        <v>19391</v>
      </c>
      <c r="R66">
        <f>AVERAGE(Tabell15[[#This Row],[comb_BTA125]:[comb_BTA133]])</f>
        <v>2154.5555555555557</v>
      </c>
    </row>
    <row r="67" spans="7:18" x14ac:dyDescent="0.2">
      <c r="G67" t="s">
        <v>48</v>
      </c>
      <c r="H67">
        <v>801</v>
      </c>
      <c r="I67">
        <v>446</v>
      </c>
      <c r="J67">
        <v>354</v>
      </c>
      <c r="K67">
        <v>1404</v>
      </c>
      <c r="L67">
        <v>139</v>
      </c>
      <c r="M67">
        <v>620</v>
      </c>
      <c r="N67">
        <v>714</v>
      </c>
      <c r="O67">
        <v>706</v>
      </c>
      <c r="P67">
        <v>783</v>
      </c>
      <c r="Q67">
        <f>SUM(Tabell15[[#This Row],[comb_BTA125]:[comb_BTA133]])</f>
        <v>5967</v>
      </c>
      <c r="R67">
        <f>AVERAGE(Tabell15[[#This Row],[comb_BTA125]:[comb_BTA133]])</f>
        <v>663</v>
      </c>
    </row>
    <row r="68" spans="7:18" x14ac:dyDescent="0.2">
      <c r="G68" t="s">
        <v>49</v>
      </c>
      <c r="H68">
        <v>9765</v>
      </c>
      <c r="I68">
        <v>4676</v>
      </c>
      <c r="J68">
        <v>4319</v>
      </c>
      <c r="K68">
        <v>14245</v>
      </c>
      <c r="L68">
        <v>1736</v>
      </c>
      <c r="M68">
        <v>6979</v>
      </c>
      <c r="N68">
        <v>8207</v>
      </c>
      <c r="O68">
        <v>7007</v>
      </c>
      <c r="P68">
        <v>8656</v>
      </c>
      <c r="Q68">
        <f>SUM(Tabell15[[#This Row],[comb_BTA125]:[comb_BTA133]])</f>
        <v>65590</v>
      </c>
      <c r="R68">
        <f>AVERAGE(Tabell15[[#This Row],[comb_BTA125]:[comb_BTA133]])</f>
        <v>7287.7777777777774</v>
      </c>
    </row>
    <row r="69" spans="7:18" x14ac:dyDescent="0.2">
      <c r="G69" t="s">
        <v>50</v>
      </c>
      <c r="H69">
        <v>5071</v>
      </c>
      <c r="I69">
        <v>2361</v>
      </c>
      <c r="J69">
        <v>2194</v>
      </c>
      <c r="K69">
        <v>7310</v>
      </c>
      <c r="L69">
        <v>921</v>
      </c>
      <c r="M69">
        <v>3600</v>
      </c>
      <c r="N69">
        <v>4296</v>
      </c>
      <c r="O69">
        <v>3620</v>
      </c>
      <c r="P69">
        <v>4534</v>
      </c>
      <c r="Q69">
        <f>SUM(Tabell15[[#This Row],[comb_BTA125]:[comb_BTA133]])</f>
        <v>33907</v>
      </c>
      <c r="R69">
        <f>AVERAGE(Tabell15[[#This Row],[comb_BTA125]:[comb_BTA133]])</f>
        <v>3767.4444444444443</v>
      </c>
    </row>
    <row r="70" spans="7:18" x14ac:dyDescent="0.2">
      <c r="G70" t="s">
        <v>51</v>
      </c>
      <c r="H70">
        <v>1922</v>
      </c>
      <c r="I70">
        <v>1118</v>
      </c>
      <c r="J70">
        <v>883</v>
      </c>
      <c r="K70">
        <v>3347</v>
      </c>
      <c r="L70">
        <v>435</v>
      </c>
      <c r="M70">
        <v>1486</v>
      </c>
      <c r="N70">
        <v>1709</v>
      </c>
      <c r="O70">
        <v>1687</v>
      </c>
      <c r="P70">
        <v>1843</v>
      </c>
      <c r="Q70">
        <f>SUM(Tabell15[[#This Row],[comb_BTA125]:[comb_BTA133]])</f>
        <v>14430</v>
      </c>
      <c r="R70">
        <f>AVERAGE(Tabell15[[#This Row],[comb_BTA125]:[comb_BTA133]])</f>
        <v>1603.3333333333333</v>
      </c>
    </row>
  </sheetData>
  <phoneticPr fontId="3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AE9B-5C19-DE45-8744-FEE386C159C0}">
  <dimension ref="A1:AM35"/>
  <sheetViews>
    <sheetView workbookViewId="0">
      <selection activeCell="A26" sqref="A26"/>
    </sheetView>
  </sheetViews>
  <sheetFormatPr baseColWidth="10" defaultRowHeight="16" x14ac:dyDescent="0.2"/>
  <cols>
    <col min="1" max="1" width="16.1640625" customWidth="1"/>
    <col min="2" max="8" width="24.5" customWidth="1"/>
    <col min="9" max="10" width="15.33203125" customWidth="1"/>
    <col min="11" max="37" width="12.1640625" customWidth="1"/>
    <col min="38" max="44" width="24.5" customWidth="1"/>
  </cols>
  <sheetData>
    <row r="1" spans="1:39" x14ac:dyDescent="0.2">
      <c r="A1" t="s">
        <v>273</v>
      </c>
    </row>
    <row r="2" spans="1:39" x14ac:dyDescent="0.2">
      <c r="A2" t="s">
        <v>188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67</v>
      </c>
      <c r="Q2" t="s">
        <v>68</v>
      </c>
      <c r="R2" t="s">
        <v>69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  <c r="X2" t="s">
        <v>75</v>
      </c>
      <c r="Y2" t="s">
        <v>76</v>
      </c>
      <c r="Z2" t="s">
        <v>77</v>
      </c>
      <c r="AA2" t="s">
        <v>78</v>
      </c>
      <c r="AB2" t="s">
        <v>79</v>
      </c>
      <c r="AC2" t="s">
        <v>80</v>
      </c>
      <c r="AD2" t="s">
        <v>81</v>
      </c>
      <c r="AE2" t="s">
        <v>82</v>
      </c>
      <c r="AF2" t="s">
        <v>83</v>
      </c>
      <c r="AG2" t="s">
        <v>84</v>
      </c>
      <c r="AH2" t="s">
        <v>85</v>
      </c>
      <c r="AI2" t="s">
        <v>86</v>
      </c>
      <c r="AJ2" t="s">
        <v>189</v>
      </c>
      <c r="AK2" t="s">
        <v>87</v>
      </c>
      <c r="AL2" t="s">
        <v>190</v>
      </c>
      <c r="AM2" t="s">
        <v>178</v>
      </c>
    </row>
    <row r="3" spans="1:39" x14ac:dyDescent="0.2">
      <c r="A3" t="s">
        <v>182</v>
      </c>
      <c r="B3">
        <v>672131</v>
      </c>
      <c r="C3">
        <v>2215001</v>
      </c>
      <c r="D3">
        <v>1986</v>
      </c>
      <c r="E3">
        <v>127984</v>
      </c>
      <c r="F3">
        <v>1260</v>
      </c>
      <c r="G3">
        <v>85519</v>
      </c>
      <c r="H3">
        <v>1626</v>
      </c>
      <c r="I3">
        <v>2735</v>
      </c>
      <c r="J3">
        <v>666143</v>
      </c>
      <c r="K3">
        <v>780</v>
      </c>
      <c r="L3">
        <v>20232</v>
      </c>
      <c r="M3">
        <v>279036</v>
      </c>
      <c r="N3">
        <v>18303</v>
      </c>
      <c r="O3">
        <v>1030</v>
      </c>
      <c r="P3">
        <v>885</v>
      </c>
      <c r="Q3">
        <v>1066</v>
      </c>
      <c r="R3">
        <v>908</v>
      </c>
      <c r="S3">
        <v>23786</v>
      </c>
      <c r="T3">
        <v>920</v>
      </c>
      <c r="U3">
        <v>1223</v>
      </c>
      <c r="V3">
        <v>773799</v>
      </c>
      <c r="W3">
        <v>667388</v>
      </c>
      <c r="X3">
        <v>764292</v>
      </c>
      <c r="Y3">
        <v>1509</v>
      </c>
      <c r="Z3">
        <v>858</v>
      </c>
      <c r="AA3">
        <v>1025</v>
      </c>
      <c r="AB3">
        <v>603845</v>
      </c>
      <c r="AC3">
        <v>209041</v>
      </c>
      <c r="AD3">
        <v>747</v>
      </c>
      <c r="AE3">
        <v>752</v>
      </c>
      <c r="AF3">
        <v>842</v>
      </c>
      <c r="AG3">
        <v>1044</v>
      </c>
      <c r="AH3">
        <v>1069</v>
      </c>
      <c r="AI3">
        <v>242555</v>
      </c>
      <c r="AJ3">
        <v>829</v>
      </c>
      <c r="AK3">
        <v>890</v>
      </c>
      <c r="AL3">
        <f>SUM(Tabell7[[#This Row],[BTA125 L1]:[BTA133 L4]])</f>
        <v>7393039</v>
      </c>
      <c r="AM3">
        <f>AVERAGE(Tabell7[[#This Row],[BTA125 L1]:[BTA133 L4]])</f>
        <v>205362.19444444444</v>
      </c>
    </row>
    <row r="4" spans="1:39" x14ac:dyDescent="0.2">
      <c r="A4" t="s">
        <v>181</v>
      </c>
      <c r="B4">
        <v>589060</v>
      </c>
      <c r="C4">
        <v>2143543</v>
      </c>
      <c r="D4">
        <v>1514</v>
      </c>
      <c r="E4">
        <v>114625</v>
      </c>
      <c r="F4">
        <v>1070</v>
      </c>
      <c r="G4">
        <v>75967</v>
      </c>
      <c r="H4">
        <v>1385</v>
      </c>
      <c r="I4">
        <v>2414</v>
      </c>
      <c r="J4">
        <v>579864</v>
      </c>
      <c r="K4">
        <v>599</v>
      </c>
      <c r="L4">
        <v>18840</v>
      </c>
      <c r="M4">
        <v>249958</v>
      </c>
      <c r="N4">
        <v>14987</v>
      </c>
      <c r="O4">
        <v>678</v>
      </c>
      <c r="P4">
        <v>699</v>
      </c>
      <c r="Q4">
        <v>938</v>
      </c>
      <c r="R4">
        <v>708</v>
      </c>
      <c r="S4">
        <v>21610</v>
      </c>
      <c r="T4">
        <v>733</v>
      </c>
      <c r="U4">
        <v>1161</v>
      </c>
      <c r="V4">
        <v>694866</v>
      </c>
      <c r="W4">
        <v>580972</v>
      </c>
      <c r="X4">
        <v>701651</v>
      </c>
      <c r="Y4">
        <v>1040</v>
      </c>
      <c r="Z4">
        <v>666</v>
      </c>
      <c r="AA4">
        <v>671</v>
      </c>
      <c r="AB4">
        <v>552734</v>
      </c>
      <c r="AC4">
        <v>185626</v>
      </c>
      <c r="AD4">
        <v>559</v>
      </c>
      <c r="AE4">
        <v>560</v>
      </c>
      <c r="AF4">
        <v>655</v>
      </c>
      <c r="AG4">
        <v>853</v>
      </c>
      <c r="AH4">
        <v>841</v>
      </c>
      <c r="AI4">
        <v>212857</v>
      </c>
      <c r="AJ4">
        <v>642</v>
      </c>
      <c r="AK4">
        <v>678</v>
      </c>
      <c r="AL4">
        <f>SUM(Tabell7[[#This Row],[BTA125 L1]:[BTA133 L4]])</f>
        <v>6756224</v>
      </c>
      <c r="AM4">
        <f>AVERAGE(Tabell7[[#This Row],[BTA125 L1]:[BTA133 L4]])</f>
        <v>187672.88888888888</v>
      </c>
    </row>
    <row r="5" spans="1:39" x14ac:dyDescent="0.2">
      <c r="A5" t="s">
        <v>184</v>
      </c>
      <c r="B5">
        <v>39471</v>
      </c>
      <c r="C5">
        <v>36388</v>
      </c>
      <c r="D5">
        <v>220</v>
      </c>
      <c r="E5">
        <v>6105</v>
      </c>
      <c r="F5">
        <v>63</v>
      </c>
      <c r="G5">
        <v>4275</v>
      </c>
      <c r="H5">
        <v>103</v>
      </c>
      <c r="I5">
        <v>172</v>
      </c>
      <c r="J5">
        <v>41106</v>
      </c>
      <c r="K5">
        <v>44</v>
      </c>
      <c r="L5">
        <v>408</v>
      </c>
      <c r="M5">
        <v>12231</v>
      </c>
      <c r="N5">
        <v>1742</v>
      </c>
      <c r="O5">
        <v>103</v>
      </c>
      <c r="P5">
        <v>70</v>
      </c>
      <c r="Q5">
        <v>78</v>
      </c>
      <c r="R5">
        <v>60</v>
      </c>
      <c r="S5">
        <v>1032</v>
      </c>
      <c r="T5">
        <v>52</v>
      </c>
      <c r="U5">
        <v>109</v>
      </c>
      <c r="V5">
        <v>38376</v>
      </c>
      <c r="W5">
        <v>41299</v>
      </c>
      <c r="X5">
        <v>32002</v>
      </c>
      <c r="Y5">
        <v>212</v>
      </c>
      <c r="Z5">
        <v>49</v>
      </c>
      <c r="AA5">
        <v>112</v>
      </c>
      <c r="AB5">
        <v>24765</v>
      </c>
      <c r="AC5">
        <v>12023</v>
      </c>
      <c r="AD5">
        <v>39</v>
      </c>
      <c r="AE5">
        <v>44</v>
      </c>
      <c r="AF5">
        <v>42</v>
      </c>
      <c r="AG5">
        <v>54</v>
      </c>
      <c r="AH5">
        <v>86</v>
      </c>
      <c r="AI5">
        <v>15020</v>
      </c>
      <c r="AJ5">
        <v>47</v>
      </c>
      <c r="AK5">
        <v>54</v>
      </c>
      <c r="AL5">
        <f>SUM(Tabell7[[#This Row],[BTA125 L1]:[BTA133 L4]])</f>
        <v>308056</v>
      </c>
      <c r="AM5">
        <f>AVERAGE(Tabell7[[#This Row],[BTA125 L1]:[BTA133 L4]])</f>
        <v>8557.1111111111113</v>
      </c>
    </row>
    <row r="6" spans="1:39" x14ac:dyDescent="0.2">
      <c r="A6" t="s">
        <v>183</v>
      </c>
      <c r="B6">
        <v>39070</v>
      </c>
      <c r="C6">
        <v>34149</v>
      </c>
      <c r="D6">
        <v>206</v>
      </c>
      <c r="E6">
        <v>6019</v>
      </c>
      <c r="F6">
        <v>63</v>
      </c>
      <c r="G6">
        <v>4025</v>
      </c>
      <c r="H6">
        <v>89</v>
      </c>
      <c r="I6">
        <v>158</v>
      </c>
      <c r="J6">
        <v>40622</v>
      </c>
      <c r="K6">
        <v>44</v>
      </c>
      <c r="L6">
        <v>408</v>
      </c>
      <c r="M6">
        <v>12022</v>
      </c>
      <c r="N6">
        <v>1667</v>
      </c>
      <c r="O6">
        <v>122</v>
      </c>
      <c r="P6">
        <v>70</v>
      </c>
      <c r="Q6">
        <v>75</v>
      </c>
      <c r="R6">
        <v>56</v>
      </c>
      <c r="S6">
        <v>1007</v>
      </c>
      <c r="T6">
        <v>49</v>
      </c>
      <c r="U6">
        <v>109</v>
      </c>
      <c r="V6">
        <v>36253</v>
      </c>
      <c r="W6">
        <v>40814</v>
      </c>
      <c r="X6">
        <v>28279</v>
      </c>
      <c r="Y6">
        <v>212</v>
      </c>
      <c r="Z6">
        <v>56</v>
      </c>
      <c r="AA6">
        <v>123</v>
      </c>
      <c r="AB6">
        <v>21807</v>
      </c>
      <c r="AC6">
        <v>11749</v>
      </c>
      <c r="AD6">
        <v>39</v>
      </c>
      <c r="AE6">
        <v>44</v>
      </c>
      <c r="AF6">
        <v>45</v>
      </c>
      <c r="AG6">
        <v>54</v>
      </c>
      <c r="AH6">
        <v>63</v>
      </c>
      <c r="AI6">
        <v>14420</v>
      </c>
      <c r="AJ6">
        <v>47</v>
      </c>
      <c r="AK6">
        <v>52</v>
      </c>
      <c r="AL6">
        <f>SUM(Tabell7[[#This Row],[BTA125 L1]:[BTA133 L4]])</f>
        <v>294087</v>
      </c>
      <c r="AM6">
        <f>AVERAGE(Tabell7[[#This Row],[BTA125 L1]:[BTA133 L4]])</f>
        <v>8169.083333333333</v>
      </c>
    </row>
    <row r="7" spans="1:39" x14ac:dyDescent="0.2">
      <c r="A7" t="s">
        <v>185</v>
      </c>
      <c r="B7">
        <v>38200</v>
      </c>
      <c r="C7">
        <v>23533</v>
      </c>
      <c r="D7">
        <v>74</v>
      </c>
      <c r="E7">
        <v>7794</v>
      </c>
      <c r="F7">
        <v>5</v>
      </c>
      <c r="G7">
        <v>2847</v>
      </c>
      <c r="H7">
        <v>24</v>
      </c>
      <c r="I7">
        <v>19</v>
      </c>
      <c r="J7">
        <v>41605</v>
      </c>
      <c r="K7">
        <v>10</v>
      </c>
      <c r="L7">
        <v>392</v>
      </c>
      <c r="M7">
        <v>12679</v>
      </c>
      <c r="N7">
        <v>1863</v>
      </c>
      <c r="O7">
        <v>54</v>
      </c>
      <c r="P7">
        <v>9</v>
      </c>
      <c r="Q7">
        <v>34</v>
      </c>
      <c r="R7">
        <v>16</v>
      </c>
      <c r="S7">
        <v>1037</v>
      </c>
      <c r="T7">
        <v>10</v>
      </c>
      <c r="U7">
        <v>193</v>
      </c>
      <c r="V7">
        <v>37111</v>
      </c>
      <c r="W7">
        <v>41776</v>
      </c>
      <c r="X7">
        <v>30321</v>
      </c>
      <c r="Y7">
        <v>107</v>
      </c>
      <c r="Z7">
        <v>13</v>
      </c>
      <c r="AA7">
        <v>47</v>
      </c>
      <c r="AB7">
        <v>17600</v>
      </c>
      <c r="AC7">
        <v>14329</v>
      </c>
      <c r="AD7">
        <v>0</v>
      </c>
      <c r="AE7">
        <v>5</v>
      </c>
      <c r="AF7">
        <v>9</v>
      </c>
      <c r="AG7">
        <v>16</v>
      </c>
      <c r="AH7">
        <v>10</v>
      </c>
      <c r="AI7">
        <v>15592</v>
      </c>
      <c r="AJ7">
        <v>4</v>
      </c>
      <c r="AK7">
        <v>9</v>
      </c>
      <c r="AL7">
        <f>SUM(Tabell7[[#This Row],[BTA125 L1]:[BTA133 L4]])</f>
        <v>287347</v>
      </c>
      <c r="AM7">
        <f>AVERAGE(Tabell7[[#This Row],[BTA125 L1]:[BTA133 L4]])</f>
        <v>7981.8611111111113</v>
      </c>
    </row>
    <row r="8" spans="1:39" x14ac:dyDescent="0.2">
      <c r="A8" t="s">
        <v>186</v>
      </c>
      <c r="B8">
        <v>24020</v>
      </c>
      <c r="C8">
        <v>9043</v>
      </c>
      <c r="D8">
        <v>134</v>
      </c>
      <c r="E8">
        <v>4419</v>
      </c>
      <c r="F8">
        <v>41</v>
      </c>
      <c r="G8">
        <v>2201</v>
      </c>
      <c r="H8">
        <v>49</v>
      </c>
      <c r="I8">
        <v>55</v>
      </c>
      <c r="J8">
        <v>26119</v>
      </c>
      <c r="K8">
        <v>40</v>
      </c>
      <c r="L8">
        <v>408</v>
      </c>
      <c r="M8">
        <v>9372</v>
      </c>
      <c r="N8">
        <v>1824</v>
      </c>
      <c r="O8">
        <v>67</v>
      </c>
      <c r="P8">
        <v>53</v>
      </c>
      <c r="Q8">
        <v>52</v>
      </c>
      <c r="R8">
        <v>48</v>
      </c>
      <c r="S8">
        <v>249</v>
      </c>
      <c r="T8">
        <v>47</v>
      </c>
      <c r="U8">
        <v>60</v>
      </c>
      <c r="V8">
        <v>19747</v>
      </c>
      <c r="W8">
        <v>26274</v>
      </c>
      <c r="X8">
        <v>14922</v>
      </c>
      <c r="Y8">
        <v>182</v>
      </c>
      <c r="Z8">
        <v>46</v>
      </c>
      <c r="AA8">
        <v>62</v>
      </c>
      <c r="AB8">
        <v>12889</v>
      </c>
      <c r="AC8">
        <v>9514</v>
      </c>
      <c r="AD8">
        <v>36</v>
      </c>
      <c r="AE8">
        <v>41</v>
      </c>
      <c r="AF8">
        <v>42</v>
      </c>
      <c r="AG8">
        <v>48</v>
      </c>
      <c r="AH8">
        <v>53</v>
      </c>
      <c r="AI8">
        <v>7907</v>
      </c>
      <c r="AJ8">
        <v>40</v>
      </c>
      <c r="AK8">
        <v>45</v>
      </c>
      <c r="AL8">
        <f>SUM(Tabell7[[#This Row],[BTA125 L1]:[BTA133 L4]])</f>
        <v>170149</v>
      </c>
      <c r="AM8">
        <f>AVERAGE(Tabell7[[#This Row],[BTA125 L1]:[BTA133 L4]])</f>
        <v>4726.3611111111113</v>
      </c>
    </row>
    <row r="9" spans="1:39" x14ac:dyDescent="0.2">
      <c r="A9" t="s">
        <v>180</v>
      </c>
      <c r="B9">
        <v>2843</v>
      </c>
      <c r="C9">
        <v>1650</v>
      </c>
      <c r="D9">
        <v>418</v>
      </c>
      <c r="E9">
        <v>615</v>
      </c>
      <c r="F9">
        <v>386</v>
      </c>
      <c r="G9">
        <v>836</v>
      </c>
      <c r="H9">
        <v>421</v>
      </c>
      <c r="I9">
        <v>271</v>
      </c>
      <c r="J9">
        <v>3148</v>
      </c>
      <c r="K9">
        <v>388</v>
      </c>
      <c r="L9">
        <v>125</v>
      </c>
      <c r="M9">
        <v>922</v>
      </c>
      <c r="N9">
        <v>561</v>
      </c>
      <c r="O9">
        <v>401</v>
      </c>
      <c r="P9">
        <v>403</v>
      </c>
      <c r="Q9">
        <v>395</v>
      </c>
      <c r="R9">
        <v>258</v>
      </c>
      <c r="S9">
        <v>424</v>
      </c>
      <c r="T9">
        <v>198</v>
      </c>
      <c r="U9">
        <v>407</v>
      </c>
      <c r="V9">
        <v>2882</v>
      </c>
      <c r="W9">
        <v>3201</v>
      </c>
      <c r="X9">
        <v>2459</v>
      </c>
      <c r="Y9">
        <v>538</v>
      </c>
      <c r="Z9">
        <v>325</v>
      </c>
      <c r="AA9">
        <v>636</v>
      </c>
      <c r="AB9">
        <v>1563</v>
      </c>
      <c r="AC9">
        <v>1152</v>
      </c>
      <c r="AD9">
        <v>126</v>
      </c>
      <c r="AE9">
        <v>244</v>
      </c>
      <c r="AF9">
        <v>253</v>
      </c>
      <c r="AG9">
        <v>216</v>
      </c>
      <c r="AH9">
        <v>274</v>
      </c>
      <c r="AI9">
        <v>1200</v>
      </c>
      <c r="AJ9">
        <v>194</v>
      </c>
      <c r="AK9">
        <v>373</v>
      </c>
      <c r="AL9">
        <f>SUM(Tabell7[[#This Row],[BTA125 L1]:[BTA133 L4]])</f>
        <v>30706</v>
      </c>
      <c r="AM9">
        <f>AVERAGE(Tabell7[[#This Row],[BTA125 L1]:[BTA133 L4]])</f>
        <v>852.94444444444446</v>
      </c>
    </row>
    <row r="10" spans="1:39" x14ac:dyDescent="0.2">
      <c r="A10" t="s">
        <v>179</v>
      </c>
      <c r="B10">
        <v>605</v>
      </c>
      <c r="C10">
        <v>328</v>
      </c>
      <c r="D10">
        <v>38</v>
      </c>
      <c r="E10">
        <v>169</v>
      </c>
      <c r="F10">
        <v>56</v>
      </c>
      <c r="G10">
        <v>132</v>
      </c>
      <c r="H10">
        <v>54</v>
      </c>
      <c r="I10">
        <v>43</v>
      </c>
      <c r="J10">
        <v>649</v>
      </c>
      <c r="K10">
        <v>41</v>
      </c>
      <c r="L10">
        <v>28</v>
      </c>
      <c r="M10">
        <v>152</v>
      </c>
      <c r="N10">
        <v>90</v>
      </c>
      <c r="O10">
        <v>48</v>
      </c>
      <c r="P10">
        <v>50</v>
      </c>
      <c r="Q10">
        <v>54</v>
      </c>
      <c r="R10">
        <v>30</v>
      </c>
      <c r="S10">
        <v>50</v>
      </c>
      <c r="T10">
        <v>23</v>
      </c>
      <c r="U10">
        <v>38</v>
      </c>
      <c r="V10">
        <v>625</v>
      </c>
      <c r="W10">
        <v>676</v>
      </c>
      <c r="X10">
        <v>515</v>
      </c>
      <c r="Y10">
        <v>58</v>
      </c>
      <c r="Z10">
        <v>48</v>
      </c>
      <c r="AA10">
        <v>53</v>
      </c>
      <c r="AB10">
        <v>349</v>
      </c>
      <c r="AC10">
        <v>316</v>
      </c>
      <c r="AD10">
        <v>24</v>
      </c>
      <c r="AE10">
        <v>33</v>
      </c>
      <c r="AF10">
        <v>29</v>
      </c>
      <c r="AG10">
        <v>32</v>
      </c>
      <c r="AH10">
        <v>36</v>
      </c>
      <c r="AI10">
        <v>336</v>
      </c>
      <c r="AJ10">
        <v>33</v>
      </c>
      <c r="AK10">
        <v>48</v>
      </c>
      <c r="AL10">
        <f>SUM(Tabell7[[#This Row],[BTA125 L1]:[BTA133 L4]])</f>
        <v>5889</v>
      </c>
      <c r="AM10">
        <f>AVERAGE(Tabell7[[#This Row],[BTA125 L1]:[BTA133 L4]])</f>
        <v>163.58333333333334</v>
      </c>
    </row>
    <row r="11" spans="1:39" x14ac:dyDescent="0.2">
      <c r="A11" t="s">
        <v>187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10</v>
      </c>
      <c r="X11">
        <v>15</v>
      </c>
      <c r="Y11">
        <v>0</v>
      </c>
      <c r="Z11">
        <v>0</v>
      </c>
      <c r="AA11">
        <v>0</v>
      </c>
      <c r="AB11">
        <v>10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10</v>
      </c>
      <c r="AJ11">
        <v>0</v>
      </c>
      <c r="AK11">
        <v>0</v>
      </c>
      <c r="AL11">
        <f>SUM(Tabell7[[#This Row],[BTA125 L1]:[BTA133 L4]])</f>
        <v>65</v>
      </c>
      <c r="AM11">
        <f>AVERAGE(Tabell7[[#This Row],[BTA125 L1]:[BTA133 L4]])</f>
        <v>1.8055555555555556</v>
      </c>
    </row>
    <row r="13" spans="1:39" x14ac:dyDescent="0.2">
      <c r="A13" t="s">
        <v>269</v>
      </c>
    </row>
    <row r="14" spans="1:39" x14ac:dyDescent="0.2">
      <c r="A14" t="s">
        <v>188</v>
      </c>
      <c r="B14" t="s">
        <v>89</v>
      </c>
      <c r="C14" t="s">
        <v>90</v>
      </c>
      <c r="D14" t="s">
        <v>91</v>
      </c>
      <c r="E14" t="s">
        <v>92</v>
      </c>
      <c r="F14" t="s">
        <v>93</v>
      </c>
      <c r="G14" t="s">
        <v>94</v>
      </c>
      <c r="H14" t="s">
        <v>95</v>
      </c>
      <c r="I14" t="s">
        <v>177</v>
      </c>
      <c r="J14" t="s">
        <v>178</v>
      </c>
    </row>
    <row r="15" spans="1:39" x14ac:dyDescent="0.2">
      <c r="A15" t="s">
        <v>182</v>
      </c>
      <c r="B15">
        <v>2112110</v>
      </c>
      <c r="C15">
        <v>1879807</v>
      </c>
      <c r="D15">
        <v>4839463</v>
      </c>
      <c r="E15">
        <v>4093303</v>
      </c>
      <c r="F15">
        <v>2163178</v>
      </c>
      <c r="G15">
        <v>508968</v>
      </c>
      <c r="H15">
        <v>1956466</v>
      </c>
      <c r="I15">
        <f>SUM(Tabell11[[#This Row],[RDCSWEM000000074941]:[RDCSWEM000000093082]])</f>
        <v>17553295</v>
      </c>
      <c r="J15">
        <f>AVERAGE(Tabell11[[#This Row],[RDCSWEM000000074941]:[RDCSWEM000000093082]])</f>
        <v>2507613.5714285714</v>
      </c>
    </row>
    <row r="16" spans="1:39" x14ac:dyDescent="0.2">
      <c r="A16" t="s">
        <v>181</v>
      </c>
      <c r="B16">
        <v>1898082</v>
      </c>
      <c r="C16">
        <v>1647077</v>
      </c>
      <c r="D16">
        <v>4399516</v>
      </c>
      <c r="E16">
        <v>3788127</v>
      </c>
      <c r="F16">
        <v>1924197</v>
      </c>
      <c r="G16">
        <v>470251</v>
      </c>
      <c r="H16">
        <v>1829036</v>
      </c>
      <c r="I16">
        <f>SUM(Tabell11[[#This Row],[RDCSWEM000000074941]:[RDCSWEM000000093082]])</f>
        <v>15956286</v>
      </c>
      <c r="J16">
        <f>AVERAGE(Tabell11[[#This Row],[RDCSWEM000000074941]:[RDCSWEM000000093082]])</f>
        <v>2279469.4285714286</v>
      </c>
    </row>
    <row r="17" spans="1:12" x14ac:dyDescent="0.2">
      <c r="A17" t="s">
        <v>184</v>
      </c>
      <c r="B17">
        <v>106394</v>
      </c>
      <c r="C17">
        <v>113038</v>
      </c>
      <c r="D17">
        <v>218797</v>
      </c>
      <c r="E17">
        <v>151310</v>
      </c>
      <c r="F17">
        <v>115241</v>
      </c>
      <c r="G17">
        <v>20198</v>
      </c>
      <c r="H17">
        <v>68420</v>
      </c>
      <c r="I17">
        <f>SUM(Tabell11[[#This Row],[RDCSWEM000000074941]:[RDCSWEM000000093082]])</f>
        <v>793398</v>
      </c>
      <c r="J17">
        <f>AVERAGE(Tabell11[[#This Row],[RDCSWEM000000074941]:[RDCSWEM000000093082]])</f>
        <v>113342.57142857143</v>
      </c>
    </row>
    <row r="18" spans="1:12" x14ac:dyDescent="0.2">
      <c r="A18" t="s">
        <v>185</v>
      </c>
      <c r="B18">
        <v>99980</v>
      </c>
      <c r="C18">
        <v>123744</v>
      </c>
      <c r="D18">
        <v>208666</v>
      </c>
      <c r="E18">
        <v>140096</v>
      </c>
      <c r="F18">
        <v>110196</v>
      </c>
      <c r="G18">
        <v>19650</v>
      </c>
      <c r="H18">
        <v>60463</v>
      </c>
      <c r="I18">
        <f>SUM(Tabell11[[#This Row],[RDCSWEM000000074941]:[RDCSWEM000000093082]])</f>
        <v>762795</v>
      </c>
      <c r="J18">
        <f>AVERAGE(Tabell11[[#This Row],[RDCSWEM000000074941]:[RDCSWEM000000093082]])</f>
        <v>108970.71428571429</v>
      </c>
    </row>
    <row r="19" spans="1:12" x14ac:dyDescent="0.2">
      <c r="A19" t="s">
        <v>183</v>
      </c>
      <c r="B19">
        <v>98598</v>
      </c>
      <c r="C19">
        <v>110479</v>
      </c>
      <c r="D19">
        <v>201609</v>
      </c>
      <c r="E19">
        <v>145529</v>
      </c>
      <c r="F19">
        <v>109790</v>
      </c>
      <c r="G19">
        <v>18096</v>
      </c>
      <c r="H19">
        <v>57617</v>
      </c>
      <c r="I19">
        <f>SUM(Tabell11[[#This Row],[RDCSWEM000000074941]:[RDCSWEM000000093082]])</f>
        <v>741718</v>
      </c>
      <c r="J19">
        <f>AVERAGE(Tabell11[[#This Row],[RDCSWEM000000074941]:[RDCSWEM000000093082]])</f>
        <v>105959.71428571429</v>
      </c>
    </row>
    <row r="20" spans="1:12" x14ac:dyDescent="0.2">
      <c r="A20" t="s">
        <v>186</v>
      </c>
      <c r="B20">
        <v>64612</v>
      </c>
      <c r="C20">
        <v>74685</v>
      </c>
      <c r="D20">
        <v>122533</v>
      </c>
      <c r="E20">
        <v>79785</v>
      </c>
      <c r="F20">
        <v>70416</v>
      </c>
      <c r="G20">
        <v>10934</v>
      </c>
      <c r="H20">
        <v>34809</v>
      </c>
      <c r="I20">
        <f>SUM(Tabell11[[#This Row],[RDCSWEM000000074941]:[RDCSWEM000000093082]])</f>
        <v>457774</v>
      </c>
      <c r="J20">
        <f>AVERAGE(Tabell11[[#This Row],[RDCSWEM000000074941]:[RDCSWEM000000093082]])</f>
        <v>65396.285714285717</v>
      </c>
    </row>
    <row r="21" spans="1:12" x14ac:dyDescent="0.2">
      <c r="A21" t="s">
        <v>180</v>
      </c>
      <c r="B21">
        <v>14721</v>
      </c>
      <c r="C21">
        <v>13488</v>
      </c>
      <c r="D21">
        <v>21643</v>
      </c>
      <c r="E21">
        <v>15847</v>
      </c>
      <c r="F21">
        <v>11988</v>
      </c>
      <c r="G21">
        <v>6444</v>
      </c>
      <c r="H21">
        <v>10748</v>
      </c>
      <c r="I21">
        <f>SUM(Tabell11[[#This Row],[RDCSWEM000000074941]:[RDCSWEM000000093082]])</f>
        <v>94879</v>
      </c>
      <c r="J21">
        <f>AVERAGE(Tabell11[[#This Row],[RDCSWEM000000074941]:[RDCSWEM000000093082]])</f>
        <v>13554.142857142857</v>
      </c>
    </row>
    <row r="22" spans="1:12" x14ac:dyDescent="0.2">
      <c r="A22" t="s">
        <v>179</v>
      </c>
      <c r="B22">
        <v>2564</v>
      </c>
      <c r="C22">
        <v>2748</v>
      </c>
      <c r="D22">
        <v>4638</v>
      </c>
      <c r="E22">
        <v>2983</v>
      </c>
      <c r="F22">
        <v>2450</v>
      </c>
      <c r="G22">
        <v>906</v>
      </c>
      <c r="H22">
        <v>2009</v>
      </c>
      <c r="I22">
        <f>SUM(Tabell11[[#This Row],[RDCSWEM000000074941]:[RDCSWEM000000093082]])</f>
        <v>18298</v>
      </c>
      <c r="J22">
        <f>AVERAGE(Tabell11[[#This Row],[RDCSWEM000000074941]:[RDCSWEM000000093082]])</f>
        <v>2614</v>
      </c>
    </row>
    <row r="23" spans="1:12" x14ac:dyDescent="0.2">
      <c r="A23" t="s">
        <v>187</v>
      </c>
      <c r="B23">
        <v>20</v>
      </c>
      <c r="C23">
        <v>42</v>
      </c>
      <c r="D23">
        <v>42</v>
      </c>
      <c r="E23">
        <v>42</v>
      </c>
      <c r="F23">
        <v>22</v>
      </c>
      <c r="G23">
        <v>0</v>
      </c>
      <c r="H23">
        <v>15</v>
      </c>
      <c r="I23">
        <f>SUM(Tabell11[[#This Row],[RDCSWEM000000074941]:[RDCSWEM000000093082]])</f>
        <v>183</v>
      </c>
      <c r="J23">
        <f>AVERAGE(Tabell11[[#This Row],[RDCSWEM000000074941]:[RDCSWEM000000093082]])</f>
        <v>26.142857142857142</v>
      </c>
    </row>
    <row r="25" spans="1:12" x14ac:dyDescent="0.2">
      <c r="A25" t="s">
        <v>274</v>
      </c>
    </row>
    <row r="26" spans="1:12" x14ac:dyDescent="0.2">
      <c r="A26" t="s">
        <v>188</v>
      </c>
      <c r="B26" t="s">
        <v>250</v>
      </c>
      <c r="C26" t="s">
        <v>251</v>
      </c>
      <c r="D26" t="s">
        <v>252</v>
      </c>
      <c r="E26" t="s">
        <v>253</v>
      </c>
      <c r="F26" t="s">
        <v>254</v>
      </c>
      <c r="G26" t="s">
        <v>255</v>
      </c>
      <c r="H26" t="s">
        <v>256</v>
      </c>
      <c r="I26" t="s">
        <v>257</v>
      </c>
      <c r="J26" t="s">
        <v>258</v>
      </c>
      <c r="K26" t="s">
        <v>190</v>
      </c>
      <c r="L26" t="s">
        <v>178</v>
      </c>
    </row>
    <row r="27" spans="1:12" x14ac:dyDescent="0.2">
      <c r="A27" t="s">
        <v>179</v>
      </c>
      <c r="B27">
        <v>2983</v>
      </c>
      <c r="C27">
        <v>2009</v>
      </c>
      <c r="D27">
        <v>1569</v>
      </c>
      <c r="E27">
        <v>4636</v>
      </c>
      <c r="F27">
        <v>906</v>
      </c>
      <c r="G27">
        <v>2408</v>
      </c>
      <c r="H27">
        <v>2564</v>
      </c>
      <c r="I27">
        <v>2450</v>
      </c>
      <c r="J27">
        <v>2748</v>
      </c>
      <c r="K27">
        <f>SUM(B27:J27)</f>
        <v>22273</v>
      </c>
      <c r="L27">
        <f>AVERAGE(B27:J27)</f>
        <v>2474.7777777777778</v>
      </c>
    </row>
    <row r="28" spans="1:12" x14ac:dyDescent="0.2">
      <c r="A28" t="s">
        <v>180</v>
      </c>
      <c r="B28">
        <v>15847</v>
      </c>
      <c r="C28">
        <v>10748</v>
      </c>
      <c r="D28">
        <v>9335</v>
      </c>
      <c r="E28">
        <v>21622</v>
      </c>
      <c r="F28">
        <v>6444</v>
      </c>
      <c r="G28">
        <v>14354</v>
      </c>
      <c r="H28">
        <v>14721</v>
      </c>
      <c r="I28">
        <v>11988</v>
      </c>
      <c r="J28">
        <v>13488</v>
      </c>
      <c r="K28">
        <f t="shared" ref="K28:K35" si="0">SUM(B28:J28)</f>
        <v>118547</v>
      </c>
      <c r="L28">
        <f t="shared" ref="L28:L35" si="1">AVERAGE(B28:J28)</f>
        <v>13171.888888888889</v>
      </c>
    </row>
    <row r="29" spans="1:12" x14ac:dyDescent="0.2">
      <c r="A29" t="s">
        <v>181</v>
      </c>
      <c r="B29">
        <v>3788127</v>
      </c>
      <c r="C29">
        <v>1829036</v>
      </c>
      <c r="D29">
        <v>1034744</v>
      </c>
      <c r="E29">
        <v>4399505</v>
      </c>
      <c r="F29">
        <v>470251</v>
      </c>
      <c r="G29">
        <v>1645841</v>
      </c>
      <c r="H29">
        <v>1898082</v>
      </c>
      <c r="I29">
        <v>1924197</v>
      </c>
      <c r="J29">
        <v>1647077</v>
      </c>
      <c r="K29">
        <f t="shared" si="0"/>
        <v>18636860</v>
      </c>
      <c r="L29">
        <f t="shared" si="1"/>
        <v>2070762.2222222222</v>
      </c>
    </row>
    <row r="30" spans="1:12" x14ac:dyDescent="0.2">
      <c r="A30" t="s">
        <v>182</v>
      </c>
      <c r="B30">
        <v>4093303</v>
      </c>
      <c r="C30">
        <v>1956466</v>
      </c>
      <c r="D30">
        <v>1175469</v>
      </c>
      <c r="E30">
        <v>4839441</v>
      </c>
      <c r="F30">
        <v>508968</v>
      </c>
      <c r="G30">
        <v>1852085</v>
      </c>
      <c r="H30">
        <v>2112110</v>
      </c>
      <c r="I30">
        <v>2163178</v>
      </c>
      <c r="J30">
        <v>1879807</v>
      </c>
      <c r="K30">
        <f t="shared" si="0"/>
        <v>20580827</v>
      </c>
      <c r="L30">
        <f t="shared" si="1"/>
        <v>2286758.5555555555</v>
      </c>
    </row>
    <row r="31" spans="1:12" x14ac:dyDescent="0.2">
      <c r="A31" t="s">
        <v>183</v>
      </c>
      <c r="B31">
        <v>145529</v>
      </c>
      <c r="C31">
        <v>57617</v>
      </c>
      <c r="D31">
        <v>63585</v>
      </c>
      <c r="E31">
        <v>201607</v>
      </c>
      <c r="F31">
        <v>18096</v>
      </c>
      <c r="G31">
        <v>94134</v>
      </c>
      <c r="H31">
        <v>98598</v>
      </c>
      <c r="I31">
        <v>109790</v>
      </c>
      <c r="J31">
        <v>110479</v>
      </c>
      <c r="K31">
        <f t="shared" si="0"/>
        <v>899435</v>
      </c>
      <c r="L31">
        <f t="shared" si="1"/>
        <v>99937.222222222219</v>
      </c>
    </row>
    <row r="32" spans="1:12" x14ac:dyDescent="0.2">
      <c r="A32" t="s">
        <v>184</v>
      </c>
      <c r="B32">
        <v>151310</v>
      </c>
      <c r="C32">
        <v>68420</v>
      </c>
      <c r="D32">
        <v>64497</v>
      </c>
      <c r="E32">
        <v>218795</v>
      </c>
      <c r="F32">
        <v>20198</v>
      </c>
      <c r="G32">
        <v>100120</v>
      </c>
      <c r="H32">
        <v>106394</v>
      </c>
      <c r="I32">
        <v>115241</v>
      </c>
      <c r="J32">
        <v>113038</v>
      </c>
      <c r="K32">
        <f t="shared" si="0"/>
        <v>958013</v>
      </c>
      <c r="L32">
        <f t="shared" si="1"/>
        <v>106445.88888888889</v>
      </c>
    </row>
    <row r="33" spans="1:12" x14ac:dyDescent="0.2">
      <c r="A33" t="s">
        <v>185</v>
      </c>
      <c r="B33">
        <v>140096</v>
      </c>
      <c r="C33">
        <v>60463</v>
      </c>
      <c r="D33">
        <v>68191</v>
      </c>
      <c r="E33">
        <v>208666</v>
      </c>
      <c r="F33">
        <v>19650</v>
      </c>
      <c r="G33">
        <v>97138</v>
      </c>
      <c r="H33">
        <v>99980</v>
      </c>
      <c r="I33">
        <v>110196</v>
      </c>
      <c r="J33">
        <v>123744</v>
      </c>
      <c r="K33">
        <f t="shared" si="0"/>
        <v>928124</v>
      </c>
      <c r="L33">
        <f>AVERAGE(B33:J33)</f>
        <v>103124.88888888889</v>
      </c>
    </row>
    <row r="34" spans="1:12" x14ac:dyDescent="0.2">
      <c r="A34" t="s">
        <v>186</v>
      </c>
      <c r="B34">
        <v>79785</v>
      </c>
      <c r="C34">
        <v>34809</v>
      </c>
      <c r="D34">
        <v>45059</v>
      </c>
      <c r="E34">
        <v>122533</v>
      </c>
      <c r="F34">
        <v>10934</v>
      </c>
      <c r="G34">
        <v>55706</v>
      </c>
      <c r="H34">
        <v>64612</v>
      </c>
      <c r="I34">
        <v>70416</v>
      </c>
      <c r="J34">
        <v>74685</v>
      </c>
      <c r="K34">
        <f t="shared" si="0"/>
        <v>558539</v>
      </c>
      <c r="L34">
        <f t="shared" si="1"/>
        <v>62059.888888888891</v>
      </c>
    </row>
    <row r="35" spans="1:12" x14ac:dyDescent="0.2">
      <c r="A35" t="s">
        <v>187</v>
      </c>
      <c r="B35">
        <v>42</v>
      </c>
      <c r="C35">
        <v>15</v>
      </c>
      <c r="D35">
        <v>10</v>
      </c>
      <c r="E35">
        <v>42</v>
      </c>
      <c r="F35">
        <v>0</v>
      </c>
      <c r="G35">
        <v>10</v>
      </c>
      <c r="H35">
        <v>20</v>
      </c>
      <c r="I35">
        <v>22</v>
      </c>
      <c r="J35">
        <v>42</v>
      </c>
      <c r="K35">
        <f t="shared" si="0"/>
        <v>203</v>
      </c>
      <c r="L35">
        <f t="shared" si="1"/>
        <v>22.555555555555557</v>
      </c>
    </row>
  </sheetData>
  <phoneticPr fontId="3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B16D-1442-9743-A06A-2C1AE9E9A230}">
  <dimension ref="A1:K60"/>
  <sheetViews>
    <sheetView workbookViewId="0"/>
  </sheetViews>
  <sheetFormatPr baseColWidth="10" defaultRowHeight="16" x14ac:dyDescent="0.2"/>
  <cols>
    <col min="1" max="1" width="37.83203125" bestFit="1" customWidth="1"/>
    <col min="2" max="2" width="14.1640625" bestFit="1" customWidth="1"/>
    <col min="3" max="11" width="12.1640625" bestFit="1" customWidth="1"/>
    <col min="12" max="12" width="9.1640625" bestFit="1" customWidth="1"/>
  </cols>
  <sheetData>
    <row r="1" spans="1:11" x14ac:dyDescent="0.2">
      <c r="A1" t="s">
        <v>140</v>
      </c>
      <c r="B1" t="s">
        <v>276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</row>
    <row r="2" spans="1:11" x14ac:dyDescent="0.2">
      <c r="A2" t="s">
        <v>97</v>
      </c>
      <c r="B2">
        <v>1944</v>
      </c>
      <c r="C2">
        <v>404</v>
      </c>
      <c r="D2">
        <v>468</v>
      </c>
      <c r="E2">
        <v>0</v>
      </c>
      <c r="F2">
        <v>263</v>
      </c>
      <c r="G2">
        <v>18</v>
      </c>
      <c r="H2">
        <v>58</v>
      </c>
      <c r="I2">
        <v>101</v>
      </c>
      <c r="J2">
        <v>65</v>
      </c>
      <c r="K2">
        <v>129</v>
      </c>
    </row>
    <row r="3" spans="1:11" x14ac:dyDescent="0.2">
      <c r="A3" t="s">
        <v>98</v>
      </c>
      <c r="B3">
        <v>1648</v>
      </c>
      <c r="C3">
        <v>444</v>
      </c>
      <c r="D3">
        <v>294</v>
      </c>
      <c r="E3">
        <v>0</v>
      </c>
      <c r="F3">
        <v>130</v>
      </c>
      <c r="G3">
        <v>17</v>
      </c>
      <c r="H3">
        <v>24</v>
      </c>
      <c r="I3">
        <v>78</v>
      </c>
      <c r="J3">
        <v>47</v>
      </c>
      <c r="K3">
        <v>51</v>
      </c>
    </row>
    <row r="4" spans="1:11" x14ac:dyDescent="0.2">
      <c r="A4" t="s">
        <v>99</v>
      </c>
      <c r="B4">
        <v>1168</v>
      </c>
      <c r="C4">
        <v>409</v>
      </c>
      <c r="D4">
        <v>32</v>
      </c>
      <c r="E4">
        <v>0</v>
      </c>
      <c r="F4">
        <v>141</v>
      </c>
      <c r="G4">
        <v>12</v>
      </c>
      <c r="H4">
        <v>54</v>
      </c>
      <c r="I4">
        <v>69</v>
      </c>
      <c r="J4">
        <v>32</v>
      </c>
      <c r="K4">
        <v>31</v>
      </c>
    </row>
    <row r="5" spans="1:11" x14ac:dyDescent="0.2">
      <c r="A5" t="s">
        <v>100</v>
      </c>
      <c r="B5">
        <v>1282</v>
      </c>
      <c r="C5">
        <v>313</v>
      </c>
      <c r="D5">
        <v>144</v>
      </c>
      <c r="E5">
        <v>0</v>
      </c>
      <c r="F5">
        <v>98</v>
      </c>
      <c r="G5">
        <v>10</v>
      </c>
      <c r="H5">
        <v>29</v>
      </c>
      <c r="I5">
        <v>74</v>
      </c>
      <c r="J5">
        <v>28</v>
      </c>
      <c r="K5">
        <v>63</v>
      </c>
    </row>
    <row r="6" spans="1:11" x14ac:dyDescent="0.2">
      <c r="A6" t="s">
        <v>101</v>
      </c>
      <c r="B6">
        <v>1490</v>
      </c>
      <c r="C6">
        <v>479</v>
      </c>
      <c r="D6">
        <v>32</v>
      </c>
      <c r="E6">
        <v>0</v>
      </c>
      <c r="F6">
        <v>67</v>
      </c>
      <c r="G6">
        <v>10</v>
      </c>
      <c r="H6">
        <v>48</v>
      </c>
      <c r="I6">
        <v>106</v>
      </c>
      <c r="J6">
        <v>25</v>
      </c>
      <c r="K6">
        <v>25</v>
      </c>
    </row>
    <row r="7" spans="1:11" x14ac:dyDescent="0.2">
      <c r="A7" t="s">
        <v>102</v>
      </c>
      <c r="B7">
        <v>1448</v>
      </c>
      <c r="C7">
        <v>532</v>
      </c>
      <c r="D7">
        <v>50</v>
      </c>
      <c r="E7">
        <v>0</v>
      </c>
      <c r="F7">
        <v>46</v>
      </c>
      <c r="G7">
        <v>17</v>
      </c>
      <c r="H7">
        <v>28</v>
      </c>
      <c r="I7">
        <v>57</v>
      </c>
      <c r="J7">
        <v>25</v>
      </c>
      <c r="K7">
        <v>40</v>
      </c>
    </row>
    <row r="8" spans="1:11" x14ac:dyDescent="0.2">
      <c r="A8" t="s">
        <v>103</v>
      </c>
      <c r="B8">
        <v>1398</v>
      </c>
      <c r="C8">
        <v>256</v>
      </c>
      <c r="D8">
        <v>26</v>
      </c>
      <c r="E8">
        <v>0</v>
      </c>
      <c r="F8">
        <v>48</v>
      </c>
      <c r="G8">
        <v>11</v>
      </c>
      <c r="H8">
        <v>16</v>
      </c>
      <c r="I8">
        <v>39</v>
      </c>
      <c r="J8">
        <v>10</v>
      </c>
      <c r="K8">
        <v>23</v>
      </c>
    </row>
    <row r="9" spans="1:11" x14ac:dyDescent="0.2">
      <c r="A9" t="s">
        <v>104</v>
      </c>
      <c r="B9">
        <v>1335</v>
      </c>
      <c r="C9">
        <v>369</v>
      </c>
      <c r="D9">
        <v>18</v>
      </c>
      <c r="E9">
        <v>0</v>
      </c>
      <c r="F9">
        <v>35</v>
      </c>
      <c r="G9">
        <v>11</v>
      </c>
      <c r="H9">
        <v>24</v>
      </c>
      <c r="I9">
        <v>76</v>
      </c>
      <c r="J9">
        <v>42</v>
      </c>
      <c r="K9">
        <v>29</v>
      </c>
    </row>
    <row r="10" spans="1:11" x14ac:dyDescent="0.2">
      <c r="A10" t="s">
        <v>105</v>
      </c>
      <c r="B10">
        <v>1877</v>
      </c>
      <c r="C10">
        <v>448</v>
      </c>
      <c r="D10">
        <v>454</v>
      </c>
      <c r="E10">
        <v>0</v>
      </c>
      <c r="F10">
        <v>217</v>
      </c>
      <c r="G10">
        <v>21</v>
      </c>
      <c r="H10">
        <v>57</v>
      </c>
      <c r="I10">
        <v>100</v>
      </c>
      <c r="J10">
        <v>69</v>
      </c>
      <c r="K10">
        <v>117</v>
      </c>
    </row>
    <row r="11" spans="1:11" x14ac:dyDescent="0.2">
      <c r="A11" t="s">
        <v>106</v>
      </c>
      <c r="B11">
        <v>891</v>
      </c>
      <c r="C11">
        <v>249</v>
      </c>
      <c r="D11">
        <v>38</v>
      </c>
      <c r="E11">
        <v>0</v>
      </c>
      <c r="F11">
        <v>13</v>
      </c>
      <c r="G11">
        <v>9</v>
      </c>
      <c r="H11">
        <v>22</v>
      </c>
      <c r="I11">
        <v>56</v>
      </c>
      <c r="J11">
        <v>39</v>
      </c>
      <c r="K11">
        <v>62</v>
      </c>
    </row>
    <row r="12" spans="1:11" x14ac:dyDescent="0.2">
      <c r="A12" t="s">
        <v>107</v>
      </c>
      <c r="B12">
        <v>642</v>
      </c>
      <c r="C12">
        <v>77</v>
      </c>
      <c r="D12">
        <v>24</v>
      </c>
      <c r="E12">
        <v>0</v>
      </c>
      <c r="F12">
        <v>23</v>
      </c>
      <c r="G12">
        <v>4</v>
      </c>
      <c r="H12">
        <v>10</v>
      </c>
      <c r="I12">
        <v>50</v>
      </c>
      <c r="J12">
        <v>30</v>
      </c>
      <c r="K12">
        <v>18</v>
      </c>
    </row>
    <row r="13" spans="1:11" x14ac:dyDescent="0.2">
      <c r="A13" t="s">
        <v>108</v>
      </c>
      <c r="B13">
        <v>1003</v>
      </c>
      <c r="C13">
        <v>193</v>
      </c>
      <c r="D13">
        <v>102</v>
      </c>
      <c r="E13">
        <v>0</v>
      </c>
      <c r="F13">
        <v>51</v>
      </c>
      <c r="G13">
        <v>10</v>
      </c>
      <c r="H13">
        <v>25</v>
      </c>
      <c r="I13">
        <v>70</v>
      </c>
      <c r="J13">
        <v>15</v>
      </c>
      <c r="K13">
        <v>41</v>
      </c>
    </row>
    <row r="14" spans="1:11" x14ac:dyDescent="0.2">
      <c r="A14" t="s">
        <v>109</v>
      </c>
      <c r="B14">
        <v>1238</v>
      </c>
      <c r="C14">
        <v>343</v>
      </c>
      <c r="D14">
        <v>78</v>
      </c>
      <c r="E14">
        <v>0</v>
      </c>
      <c r="F14">
        <v>53</v>
      </c>
      <c r="G14">
        <v>5</v>
      </c>
      <c r="H14">
        <v>26</v>
      </c>
      <c r="I14">
        <v>77</v>
      </c>
      <c r="J14">
        <v>30</v>
      </c>
      <c r="K14">
        <v>27</v>
      </c>
    </row>
    <row r="15" spans="1:11" x14ac:dyDescent="0.2">
      <c r="A15" t="s">
        <v>110</v>
      </c>
      <c r="B15">
        <v>1378</v>
      </c>
      <c r="C15">
        <v>406</v>
      </c>
      <c r="D15">
        <v>38</v>
      </c>
      <c r="E15">
        <v>0</v>
      </c>
      <c r="F15">
        <v>78</v>
      </c>
      <c r="G15">
        <v>15</v>
      </c>
      <c r="H15">
        <v>78</v>
      </c>
      <c r="I15">
        <v>142</v>
      </c>
      <c r="J15">
        <v>59</v>
      </c>
      <c r="K15">
        <v>67</v>
      </c>
    </row>
    <row r="16" spans="1:11" x14ac:dyDescent="0.2">
      <c r="A16" t="s">
        <v>111</v>
      </c>
      <c r="B16">
        <v>1131</v>
      </c>
      <c r="C16">
        <v>209</v>
      </c>
      <c r="D16">
        <v>38</v>
      </c>
      <c r="E16">
        <v>0</v>
      </c>
      <c r="F16">
        <v>40</v>
      </c>
      <c r="G16">
        <v>21</v>
      </c>
      <c r="H16">
        <v>46</v>
      </c>
      <c r="I16">
        <v>77</v>
      </c>
      <c r="J16">
        <v>31</v>
      </c>
      <c r="K16">
        <v>32</v>
      </c>
    </row>
    <row r="17" spans="1:11" x14ac:dyDescent="0.2">
      <c r="A17" t="s">
        <v>112</v>
      </c>
      <c r="B17">
        <v>1177</v>
      </c>
      <c r="C17">
        <v>247</v>
      </c>
      <c r="D17">
        <v>54</v>
      </c>
      <c r="E17">
        <v>0</v>
      </c>
      <c r="F17">
        <v>45</v>
      </c>
      <c r="G17">
        <v>3</v>
      </c>
      <c r="H17">
        <v>19</v>
      </c>
      <c r="I17">
        <v>45</v>
      </c>
      <c r="J17">
        <v>22</v>
      </c>
      <c r="K17">
        <v>23</v>
      </c>
    </row>
    <row r="18" spans="1:11" x14ac:dyDescent="0.2">
      <c r="A18" t="s">
        <v>113</v>
      </c>
      <c r="B18">
        <v>798</v>
      </c>
      <c r="C18">
        <v>113</v>
      </c>
      <c r="D18">
        <v>24</v>
      </c>
      <c r="E18">
        <v>0</v>
      </c>
      <c r="F18">
        <v>27</v>
      </c>
      <c r="G18">
        <v>3</v>
      </c>
      <c r="H18">
        <v>8</v>
      </c>
      <c r="I18">
        <v>55</v>
      </c>
      <c r="J18">
        <v>24</v>
      </c>
      <c r="K18">
        <v>19</v>
      </c>
    </row>
    <row r="19" spans="1:11" x14ac:dyDescent="0.2">
      <c r="A19" t="s">
        <v>114</v>
      </c>
      <c r="B19">
        <v>896</v>
      </c>
      <c r="C19">
        <v>148</v>
      </c>
      <c r="D19">
        <v>42</v>
      </c>
      <c r="E19">
        <v>0</v>
      </c>
      <c r="F19">
        <v>45</v>
      </c>
      <c r="G19">
        <v>11</v>
      </c>
      <c r="H19">
        <v>17</v>
      </c>
      <c r="I19">
        <v>36</v>
      </c>
      <c r="J19">
        <v>22</v>
      </c>
      <c r="K19">
        <v>13</v>
      </c>
    </row>
    <row r="20" spans="1:11" x14ac:dyDescent="0.2">
      <c r="A20" t="s">
        <v>115</v>
      </c>
      <c r="B20">
        <v>595</v>
      </c>
      <c r="C20">
        <v>63</v>
      </c>
      <c r="D20">
        <v>8</v>
      </c>
      <c r="E20">
        <v>0</v>
      </c>
      <c r="F20">
        <v>28</v>
      </c>
      <c r="G20">
        <v>4</v>
      </c>
      <c r="H20">
        <v>13</v>
      </c>
      <c r="I20">
        <v>27</v>
      </c>
      <c r="J20">
        <v>17</v>
      </c>
      <c r="K20">
        <v>3</v>
      </c>
    </row>
    <row r="21" spans="1:11" x14ac:dyDescent="0.2">
      <c r="A21" t="s">
        <v>116</v>
      </c>
      <c r="B21">
        <v>630</v>
      </c>
      <c r="C21">
        <v>305</v>
      </c>
      <c r="D21">
        <v>28</v>
      </c>
      <c r="E21">
        <v>0</v>
      </c>
      <c r="F21">
        <v>30</v>
      </c>
      <c r="G21">
        <v>1</v>
      </c>
      <c r="H21">
        <v>13</v>
      </c>
      <c r="I21">
        <v>45</v>
      </c>
      <c r="J21">
        <v>12</v>
      </c>
      <c r="K21">
        <v>8</v>
      </c>
    </row>
    <row r="22" spans="1:11" x14ac:dyDescent="0.2">
      <c r="A22" t="s">
        <v>117</v>
      </c>
      <c r="B22">
        <v>2235</v>
      </c>
      <c r="C22">
        <v>561</v>
      </c>
      <c r="D22">
        <v>516</v>
      </c>
      <c r="E22">
        <v>0</v>
      </c>
      <c r="F22">
        <v>144</v>
      </c>
      <c r="G22">
        <v>19</v>
      </c>
      <c r="H22">
        <v>34</v>
      </c>
      <c r="I22">
        <v>127</v>
      </c>
      <c r="J22">
        <v>80</v>
      </c>
      <c r="K22">
        <v>91</v>
      </c>
    </row>
    <row r="23" spans="1:11" x14ac:dyDescent="0.2">
      <c r="A23" t="s">
        <v>118</v>
      </c>
      <c r="B23">
        <v>2458</v>
      </c>
      <c r="C23">
        <v>394</v>
      </c>
      <c r="D23">
        <v>484</v>
      </c>
      <c r="E23">
        <v>0</v>
      </c>
      <c r="F23">
        <v>246</v>
      </c>
      <c r="G23">
        <v>23</v>
      </c>
      <c r="H23">
        <v>78</v>
      </c>
      <c r="I23">
        <v>135</v>
      </c>
      <c r="J23">
        <v>68</v>
      </c>
      <c r="K23">
        <v>136</v>
      </c>
    </row>
    <row r="24" spans="1:11" x14ac:dyDescent="0.2">
      <c r="A24" t="s">
        <v>119</v>
      </c>
      <c r="B24">
        <v>1943</v>
      </c>
      <c r="C24">
        <v>536</v>
      </c>
      <c r="D24">
        <v>330</v>
      </c>
      <c r="E24">
        <v>1</v>
      </c>
      <c r="F24">
        <v>116</v>
      </c>
      <c r="G24">
        <v>32</v>
      </c>
      <c r="H24">
        <v>61</v>
      </c>
      <c r="I24">
        <v>120</v>
      </c>
      <c r="J24">
        <v>33</v>
      </c>
      <c r="K24">
        <v>78</v>
      </c>
    </row>
    <row r="25" spans="1:11" x14ac:dyDescent="0.2">
      <c r="A25" t="s">
        <v>120</v>
      </c>
      <c r="B25">
        <v>1284</v>
      </c>
      <c r="C25">
        <v>253</v>
      </c>
      <c r="D25">
        <v>38</v>
      </c>
      <c r="E25">
        <v>0</v>
      </c>
      <c r="F25">
        <v>76</v>
      </c>
      <c r="G25">
        <v>18</v>
      </c>
      <c r="H25">
        <v>46</v>
      </c>
      <c r="I25">
        <v>88</v>
      </c>
      <c r="J25">
        <v>16</v>
      </c>
      <c r="K25">
        <v>47</v>
      </c>
    </row>
    <row r="26" spans="1:11" x14ac:dyDescent="0.2">
      <c r="A26" t="s">
        <v>121</v>
      </c>
      <c r="B26">
        <v>1148</v>
      </c>
      <c r="C26">
        <v>502</v>
      </c>
      <c r="D26">
        <v>36</v>
      </c>
      <c r="E26">
        <v>0</v>
      </c>
      <c r="F26">
        <v>104</v>
      </c>
      <c r="G26">
        <v>5</v>
      </c>
      <c r="H26">
        <v>19</v>
      </c>
      <c r="I26">
        <v>36</v>
      </c>
      <c r="J26">
        <v>14</v>
      </c>
      <c r="K26">
        <v>23</v>
      </c>
    </row>
    <row r="27" spans="1:11" x14ac:dyDescent="0.2">
      <c r="A27" t="s">
        <v>122</v>
      </c>
      <c r="B27">
        <v>1366</v>
      </c>
      <c r="C27">
        <v>266</v>
      </c>
      <c r="D27">
        <v>32</v>
      </c>
      <c r="E27">
        <v>0</v>
      </c>
      <c r="F27">
        <v>58</v>
      </c>
      <c r="G27">
        <v>4</v>
      </c>
      <c r="H27">
        <v>26</v>
      </c>
      <c r="I27">
        <v>42</v>
      </c>
      <c r="J27">
        <v>18</v>
      </c>
      <c r="K27">
        <v>26</v>
      </c>
    </row>
    <row r="28" spans="1:11" x14ac:dyDescent="0.2">
      <c r="A28" t="s">
        <v>123</v>
      </c>
      <c r="B28">
        <v>1721</v>
      </c>
      <c r="C28">
        <v>271</v>
      </c>
      <c r="D28">
        <v>312</v>
      </c>
      <c r="E28">
        <v>0</v>
      </c>
      <c r="F28">
        <v>74</v>
      </c>
      <c r="G28">
        <v>16</v>
      </c>
      <c r="H28">
        <v>47</v>
      </c>
      <c r="I28">
        <v>87</v>
      </c>
      <c r="J28">
        <v>45</v>
      </c>
      <c r="K28">
        <v>62</v>
      </c>
    </row>
    <row r="29" spans="1:11" x14ac:dyDescent="0.2">
      <c r="A29" t="s">
        <v>124</v>
      </c>
      <c r="B29">
        <v>1213</v>
      </c>
      <c r="C29">
        <v>221</v>
      </c>
      <c r="D29">
        <v>142</v>
      </c>
      <c r="E29">
        <v>0</v>
      </c>
      <c r="F29">
        <v>132</v>
      </c>
      <c r="G29">
        <v>11</v>
      </c>
      <c r="H29">
        <v>14</v>
      </c>
      <c r="I29">
        <v>85</v>
      </c>
      <c r="J29">
        <v>23</v>
      </c>
      <c r="K29">
        <v>31</v>
      </c>
    </row>
    <row r="30" spans="1:11" x14ac:dyDescent="0.2">
      <c r="A30" t="s">
        <v>125</v>
      </c>
      <c r="B30">
        <v>603</v>
      </c>
      <c r="C30">
        <v>153</v>
      </c>
      <c r="D30">
        <v>24</v>
      </c>
      <c r="E30">
        <v>0</v>
      </c>
      <c r="F30">
        <v>19</v>
      </c>
      <c r="G30">
        <v>6</v>
      </c>
      <c r="H30">
        <v>18</v>
      </c>
      <c r="I30">
        <v>37</v>
      </c>
      <c r="J30">
        <v>9</v>
      </c>
      <c r="K30">
        <v>25</v>
      </c>
    </row>
    <row r="31" spans="1:11" x14ac:dyDescent="0.2">
      <c r="A31" t="s">
        <v>126</v>
      </c>
      <c r="B31">
        <v>845</v>
      </c>
      <c r="C31">
        <v>99</v>
      </c>
      <c r="D31">
        <v>16</v>
      </c>
      <c r="E31">
        <v>0</v>
      </c>
      <c r="F31">
        <v>6</v>
      </c>
      <c r="G31">
        <v>9</v>
      </c>
      <c r="H31">
        <v>18</v>
      </c>
      <c r="I31">
        <v>31</v>
      </c>
      <c r="J31">
        <v>4</v>
      </c>
      <c r="K31">
        <v>22</v>
      </c>
    </row>
    <row r="32" spans="1:11" x14ac:dyDescent="0.2">
      <c r="A32" t="s">
        <v>127</v>
      </c>
      <c r="B32">
        <v>662</v>
      </c>
      <c r="C32">
        <v>81</v>
      </c>
      <c r="D32">
        <v>14</v>
      </c>
      <c r="E32">
        <v>0</v>
      </c>
      <c r="F32">
        <v>46</v>
      </c>
      <c r="G32">
        <v>2</v>
      </c>
      <c r="H32">
        <v>37</v>
      </c>
      <c r="I32">
        <v>56</v>
      </c>
      <c r="J32">
        <v>26</v>
      </c>
      <c r="K32">
        <v>23</v>
      </c>
    </row>
    <row r="33" spans="1:11" x14ac:dyDescent="0.2">
      <c r="A33" t="s">
        <v>128</v>
      </c>
      <c r="B33">
        <v>704</v>
      </c>
      <c r="C33">
        <v>225</v>
      </c>
      <c r="D33">
        <v>14</v>
      </c>
      <c r="E33">
        <v>0</v>
      </c>
      <c r="F33">
        <v>48</v>
      </c>
      <c r="G33">
        <v>0</v>
      </c>
      <c r="H33">
        <v>27</v>
      </c>
      <c r="I33">
        <v>51</v>
      </c>
      <c r="J33">
        <v>10</v>
      </c>
      <c r="K33">
        <v>24</v>
      </c>
    </row>
    <row r="34" spans="1:11" x14ac:dyDescent="0.2">
      <c r="A34" t="s">
        <v>129</v>
      </c>
      <c r="B34">
        <v>911</v>
      </c>
      <c r="C34">
        <v>267</v>
      </c>
      <c r="D34">
        <v>22</v>
      </c>
      <c r="E34">
        <v>0</v>
      </c>
      <c r="F34">
        <v>74</v>
      </c>
      <c r="G34">
        <v>14</v>
      </c>
      <c r="H34">
        <v>30</v>
      </c>
      <c r="I34">
        <v>75</v>
      </c>
      <c r="J34">
        <v>16</v>
      </c>
      <c r="K34">
        <v>32</v>
      </c>
    </row>
    <row r="35" spans="1:11" x14ac:dyDescent="0.2">
      <c r="A35" t="s">
        <v>130</v>
      </c>
      <c r="B35">
        <v>1231</v>
      </c>
      <c r="C35">
        <v>158</v>
      </c>
      <c r="D35">
        <v>122</v>
      </c>
      <c r="E35">
        <v>0</v>
      </c>
      <c r="F35">
        <v>41</v>
      </c>
      <c r="G35">
        <v>41</v>
      </c>
      <c r="H35">
        <v>30</v>
      </c>
      <c r="I35">
        <v>105</v>
      </c>
      <c r="J35">
        <v>49</v>
      </c>
      <c r="K35">
        <v>67</v>
      </c>
    </row>
    <row r="36" spans="1:11" x14ac:dyDescent="0.2">
      <c r="A36" t="s">
        <v>131</v>
      </c>
      <c r="B36">
        <v>814</v>
      </c>
      <c r="C36">
        <v>130</v>
      </c>
      <c r="D36">
        <v>18</v>
      </c>
      <c r="E36">
        <v>0</v>
      </c>
      <c r="F36">
        <v>18</v>
      </c>
      <c r="G36">
        <v>3</v>
      </c>
      <c r="H36">
        <v>6</v>
      </c>
      <c r="I36">
        <v>38</v>
      </c>
      <c r="J36">
        <v>14</v>
      </c>
      <c r="K36">
        <v>28</v>
      </c>
    </row>
    <row r="37" spans="1:11" x14ac:dyDescent="0.2">
      <c r="A37" t="s">
        <v>132</v>
      </c>
      <c r="B37">
        <v>1269</v>
      </c>
      <c r="C37">
        <v>223</v>
      </c>
      <c r="D37">
        <v>32</v>
      </c>
      <c r="E37">
        <v>0</v>
      </c>
      <c r="F37">
        <v>41</v>
      </c>
      <c r="G37">
        <v>22</v>
      </c>
      <c r="H37">
        <v>43</v>
      </c>
      <c r="I37">
        <v>102</v>
      </c>
      <c r="J37">
        <v>22</v>
      </c>
      <c r="K37">
        <v>49</v>
      </c>
    </row>
    <row r="38" spans="1:11" x14ac:dyDescent="0.2">
      <c r="A38" t="s">
        <v>133</v>
      </c>
      <c r="B38">
        <v>23107</v>
      </c>
      <c r="C38">
        <v>3740</v>
      </c>
      <c r="D38">
        <v>1850</v>
      </c>
      <c r="E38">
        <v>0</v>
      </c>
      <c r="F38">
        <v>1746</v>
      </c>
      <c r="G38">
        <v>215</v>
      </c>
      <c r="H38">
        <v>466</v>
      </c>
      <c r="I38">
        <v>1099</v>
      </c>
      <c r="J38">
        <v>484</v>
      </c>
      <c r="K38">
        <v>516</v>
      </c>
    </row>
    <row r="39" spans="1:11" x14ac:dyDescent="0.2">
      <c r="A39" t="s">
        <v>134</v>
      </c>
      <c r="B39">
        <v>19113</v>
      </c>
      <c r="C39">
        <v>2880</v>
      </c>
      <c r="D39">
        <v>1396</v>
      </c>
      <c r="E39">
        <v>0</v>
      </c>
      <c r="F39">
        <v>1266</v>
      </c>
      <c r="G39">
        <v>220</v>
      </c>
      <c r="H39">
        <v>406</v>
      </c>
      <c r="I39">
        <v>910</v>
      </c>
      <c r="J39">
        <v>459</v>
      </c>
      <c r="K39">
        <v>517</v>
      </c>
    </row>
    <row r="40" spans="1:11" x14ac:dyDescent="0.2">
      <c r="A40" t="s">
        <v>135</v>
      </c>
      <c r="B40">
        <v>27026</v>
      </c>
      <c r="C40">
        <v>4281</v>
      </c>
      <c r="D40">
        <v>2292</v>
      </c>
      <c r="E40">
        <v>1</v>
      </c>
      <c r="F40">
        <v>3613</v>
      </c>
      <c r="G40">
        <v>225</v>
      </c>
      <c r="H40">
        <v>484</v>
      </c>
      <c r="I40">
        <v>1156</v>
      </c>
      <c r="J40">
        <v>566</v>
      </c>
      <c r="K40">
        <v>903</v>
      </c>
    </row>
    <row r="41" spans="1:11" x14ac:dyDescent="0.2">
      <c r="A41" t="s">
        <v>136</v>
      </c>
      <c r="B41">
        <v>21155</v>
      </c>
      <c r="C41">
        <v>3997</v>
      </c>
      <c r="D41">
        <v>2146</v>
      </c>
      <c r="E41">
        <v>0</v>
      </c>
      <c r="F41">
        <v>1697</v>
      </c>
      <c r="G41">
        <v>228</v>
      </c>
      <c r="H41">
        <v>524</v>
      </c>
      <c r="I41">
        <v>1278</v>
      </c>
      <c r="J41">
        <v>542</v>
      </c>
      <c r="K41">
        <v>657</v>
      </c>
    </row>
    <row r="42" spans="1:11" x14ac:dyDescent="0.2">
      <c r="A42" t="s">
        <v>137</v>
      </c>
      <c r="B42">
        <v>15806</v>
      </c>
      <c r="C42">
        <v>2716</v>
      </c>
      <c r="D42">
        <v>1102</v>
      </c>
      <c r="E42">
        <v>0</v>
      </c>
      <c r="F42">
        <v>1391</v>
      </c>
      <c r="G42">
        <v>153</v>
      </c>
      <c r="H42">
        <v>300</v>
      </c>
      <c r="I42">
        <v>725</v>
      </c>
      <c r="J42">
        <v>333</v>
      </c>
      <c r="K42">
        <v>431</v>
      </c>
    </row>
    <row r="43" spans="1:11" x14ac:dyDescent="0.2">
      <c r="A43" t="s">
        <v>138</v>
      </c>
      <c r="B43">
        <v>15312</v>
      </c>
      <c r="C43">
        <v>2246</v>
      </c>
      <c r="D43">
        <v>794</v>
      </c>
      <c r="E43">
        <v>0</v>
      </c>
      <c r="F43">
        <v>1007</v>
      </c>
      <c r="G43">
        <v>116</v>
      </c>
      <c r="H43">
        <v>242</v>
      </c>
      <c r="I43">
        <v>769</v>
      </c>
      <c r="J43">
        <v>286</v>
      </c>
      <c r="K43">
        <v>242</v>
      </c>
    </row>
    <row r="44" spans="1:11" x14ac:dyDescent="0.2">
      <c r="A44" t="s">
        <v>139</v>
      </c>
      <c r="B44">
        <v>22869</v>
      </c>
      <c r="C44">
        <v>3350</v>
      </c>
      <c r="D44">
        <v>1378</v>
      </c>
      <c r="E44">
        <v>1</v>
      </c>
      <c r="F44">
        <v>1327</v>
      </c>
      <c r="G44">
        <v>226</v>
      </c>
      <c r="H44">
        <v>374</v>
      </c>
      <c r="I44">
        <v>1096</v>
      </c>
      <c r="J44">
        <v>419</v>
      </c>
      <c r="K44">
        <v>516</v>
      </c>
    </row>
    <row r="45" spans="1:11" x14ac:dyDescent="0.2">
      <c r="A45" t="s">
        <v>246</v>
      </c>
      <c r="B45">
        <v>21155</v>
      </c>
      <c r="C45">
        <v>3997</v>
      </c>
      <c r="D45">
        <v>2146</v>
      </c>
      <c r="E45">
        <v>0</v>
      </c>
      <c r="F45">
        <v>1697</v>
      </c>
      <c r="G45">
        <v>228</v>
      </c>
      <c r="H45">
        <v>524</v>
      </c>
      <c r="I45">
        <v>1278</v>
      </c>
      <c r="J45">
        <v>542</v>
      </c>
      <c r="K45">
        <v>657</v>
      </c>
    </row>
    <row r="46" spans="1:11" x14ac:dyDescent="0.2">
      <c r="A46" t="s">
        <v>239</v>
      </c>
      <c r="B46">
        <v>22864</v>
      </c>
      <c r="C46">
        <v>3350</v>
      </c>
      <c r="D46">
        <v>1378</v>
      </c>
      <c r="E46">
        <v>1</v>
      </c>
      <c r="F46">
        <v>1327</v>
      </c>
      <c r="G46">
        <v>226</v>
      </c>
      <c r="H46">
        <v>374</v>
      </c>
      <c r="I46">
        <v>1096</v>
      </c>
      <c r="J46">
        <v>419</v>
      </c>
      <c r="K46">
        <v>516</v>
      </c>
    </row>
    <row r="47" spans="1:11" x14ac:dyDescent="0.2">
      <c r="A47" t="s">
        <v>244</v>
      </c>
      <c r="B47">
        <v>17657</v>
      </c>
      <c r="C47">
        <v>2923</v>
      </c>
      <c r="D47">
        <v>1122</v>
      </c>
      <c r="E47">
        <v>0</v>
      </c>
      <c r="F47">
        <v>856</v>
      </c>
      <c r="G47">
        <v>144</v>
      </c>
      <c r="H47">
        <v>233</v>
      </c>
      <c r="I47">
        <v>850</v>
      </c>
      <c r="J47">
        <v>378</v>
      </c>
      <c r="K47">
        <v>358</v>
      </c>
    </row>
    <row r="48" spans="1:11" x14ac:dyDescent="0.2">
      <c r="A48" s="17" t="s">
        <v>245</v>
      </c>
      <c r="B48">
        <v>26989</v>
      </c>
      <c r="C48">
        <v>4263</v>
      </c>
      <c r="D48">
        <v>2292</v>
      </c>
      <c r="E48">
        <v>1</v>
      </c>
      <c r="F48">
        <v>3611</v>
      </c>
      <c r="G48">
        <v>225</v>
      </c>
      <c r="H48">
        <v>473</v>
      </c>
      <c r="I48">
        <v>1143</v>
      </c>
      <c r="J48">
        <v>559</v>
      </c>
      <c r="K48">
        <v>895</v>
      </c>
    </row>
    <row r="49" spans="1:11" x14ac:dyDescent="0.2">
      <c r="A49" t="s">
        <v>238</v>
      </c>
      <c r="B49">
        <v>15312</v>
      </c>
      <c r="C49">
        <v>2246</v>
      </c>
      <c r="D49">
        <v>794</v>
      </c>
      <c r="E49">
        <v>0</v>
      </c>
      <c r="F49">
        <v>1007</v>
      </c>
      <c r="G49">
        <v>116</v>
      </c>
      <c r="H49">
        <v>242</v>
      </c>
      <c r="I49">
        <v>769</v>
      </c>
      <c r="J49">
        <v>286</v>
      </c>
      <c r="K49">
        <v>242</v>
      </c>
    </row>
    <row r="50" spans="1:11" x14ac:dyDescent="0.2">
      <c r="A50" t="s">
        <v>243</v>
      </c>
      <c r="B50">
        <v>23417</v>
      </c>
      <c r="C50">
        <v>3746</v>
      </c>
      <c r="D50">
        <v>1666</v>
      </c>
      <c r="E50">
        <v>0</v>
      </c>
      <c r="F50">
        <v>1222</v>
      </c>
      <c r="G50">
        <v>182</v>
      </c>
      <c r="H50">
        <v>457</v>
      </c>
      <c r="I50">
        <v>1070</v>
      </c>
      <c r="J50">
        <v>486</v>
      </c>
      <c r="K50">
        <v>555</v>
      </c>
    </row>
    <row r="51" spans="1:11" x14ac:dyDescent="0.2">
      <c r="A51" t="s">
        <v>240</v>
      </c>
      <c r="B51">
        <v>23107</v>
      </c>
      <c r="C51">
        <v>3740</v>
      </c>
      <c r="D51">
        <v>1850</v>
      </c>
      <c r="E51">
        <v>0</v>
      </c>
      <c r="F51">
        <v>1746</v>
      </c>
      <c r="G51">
        <v>215</v>
      </c>
      <c r="H51">
        <v>466</v>
      </c>
      <c r="I51">
        <v>1099</v>
      </c>
      <c r="J51">
        <v>484</v>
      </c>
      <c r="K51">
        <v>516</v>
      </c>
    </row>
    <row r="52" spans="1:11" x14ac:dyDescent="0.2">
      <c r="A52" s="17" t="s">
        <v>242</v>
      </c>
      <c r="B52">
        <v>15806</v>
      </c>
      <c r="C52">
        <v>2716</v>
      </c>
      <c r="D52">
        <v>1102</v>
      </c>
      <c r="E52">
        <v>0</v>
      </c>
      <c r="F52">
        <v>1391</v>
      </c>
      <c r="G52">
        <v>153</v>
      </c>
      <c r="H52">
        <v>300</v>
      </c>
      <c r="I52">
        <v>725</v>
      </c>
      <c r="J52">
        <v>333</v>
      </c>
      <c r="K52">
        <v>431</v>
      </c>
    </row>
    <row r="53" spans="1:11" x14ac:dyDescent="0.2">
      <c r="A53" t="s">
        <v>241</v>
      </c>
      <c r="B53">
        <v>19113</v>
      </c>
      <c r="C53">
        <v>2880</v>
      </c>
      <c r="D53">
        <v>1396</v>
      </c>
      <c r="E53">
        <v>0</v>
      </c>
      <c r="F53">
        <v>1266</v>
      </c>
      <c r="G53">
        <v>220</v>
      </c>
      <c r="H53">
        <v>406</v>
      </c>
      <c r="I53">
        <v>910</v>
      </c>
      <c r="J53">
        <v>459</v>
      </c>
      <c r="K53">
        <v>517</v>
      </c>
    </row>
    <row r="54" spans="1:11" x14ac:dyDescent="0.2">
      <c r="A54" t="s">
        <v>190</v>
      </c>
      <c r="B54">
        <f>SUM(Tabell8[Ensembl SVs])</f>
        <v>374184</v>
      </c>
      <c r="C54">
        <f>SUM(Tabell8[estd223])</f>
        <v>63418</v>
      </c>
      <c r="D54">
        <f>SUM(Tabell8[estd234])</f>
        <v>28848</v>
      </c>
      <c r="E54">
        <f>SUM(Tabell8[nstd119])</f>
        <v>5</v>
      </c>
      <c r="F54">
        <f>SUM(Tabell8[nstd131])</f>
        <v>28891</v>
      </c>
      <c r="G54">
        <f>SUM(Tabell8[nstd135])</f>
        <v>3530</v>
      </c>
      <c r="H54">
        <f>SUM(Tabell8[nstd56])</f>
        <v>7420</v>
      </c>
      <c r="I54">
        <f>SUM(Tabell8[nstd60])</f>
        <v>18568</v>
      </c>
      <c r="J54">
        <f>SUM(Tabell8[nstd61])</f>
        <v>8126</v>
      </c>
      <c r="K54">
        <f>SUM(Tabell8[nstd69])</f>
        <v>10054</v>
      </c>
    </row>
    <row r="55" spans="1:11" x14ac:dyDescent="0.2">
      <c r="A55" t="s">
        <v>178</v>
      </c>
      <c r="B55">
        <f>AVERAGE(Tabell8[Ensembl SVs])</f>
        <v>7195.8461538461543</v>
      </c>
      <c r="C55">
        <f>AVERAGE(Tabell8[estd223])</f>
        <v>1219.5769230769231</v>
      </c>
      <c r="D55">
        <f>AVERAGE(Tabell8[estd234])</f>
        <v>554.76923076923072</v>
      </c>
      <c r="E55">
        <f>AVERAGE(Tabell8[nstd119])</f>
        <v>9.6153846153846159E-2</v>
      </c>
      <c r="F55">
        <f>AVERAGE(Tabell8[nstd131])</f>
        <v>555.59615384615381</v>
      </c>
      <c r="G55">
        <f>AVERAGE(Tabell8[nstd135])</f>
        <v>67.884615384615387</v>
      </c>
      <c r="H55">
        <f>AVERAGE(Tabell8[nstd56])</f>
        <v>142.69230769230768</v>
      </c>
      <c r="I55">
        <f>AVERAGE(Tabell8[nstd60])</f>
        <v>357.07692307692309</v>
      </c>
      <c r="J55">
        <f>AVERAGE(Tabell8[nstd61])</f>
        <v>156.26923076923077</v>
      </c>
      <c r="K55">
        <f>AVERAGE(Tabell8[nstd69])</f>
        <v>193.34615384615384</v>
      </c>
    </row>
    <row r="56" spans="1:11" x14ac:dyDescent="0.2">
      <c r="A56" t="s">
        <v>275</v>
      </c>
      <c r="B56">
        <v>462845</v>
      </c>
      <c r="C56">
        <v>31300</v>
      </c>
      <c r="D56">
        <v>369238</v>
      </c>
      <c r="E56">
        <v>3</v>
      </c>
      <c r="F56">
        <v>240614</v>
      </c>
      <c r="G56">
        <v>1736</v>
      </c>
      <c r="H56">
        <v>6356</v>
      </c>
      <c r="I56">
        <v>13233</v>
      </c>
      <c r="J56">
        <v>4217</v>
      </c>
      <c r="K56">
        <v>16899</v>
      </c>
    </row>
    <row r="60" spans="1:11" x14ac:dyDescent="0.2">
      <c r="B60" s="1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6FAA-2725-4A48-9253-224A499DF35B}">
  <dimension ref="A1:F53"/>
  <sheetViews>
    <sheetView workbookViewId="0">
      <selection activeCell="D1" sqref="D1:F4"/>
    </sheetView>
  </sheetViews>
  <sheetFormatPr baseColWidth="10" defaultRowHeight="16" x14ac:dyDescent="0.2"/>
  <cols>
    <col min="1" max="1" width="13" bestFit="1" customWidth="1"/>
    <col min="2" max="2" width="19.6640625" bestFit="1" customWidth="1"/>
    <col min="4" max="4" width="15.5" bestFit="1" customWidth="1"/>
    <col min="5" max="5" width="12.1640625" bestFit="1" customWidth="1"/>
  </cols>
  <sheetData>
    <row r="1" spans="1:6" x14ac:dyDescent="0.2">
      <c r="A1" t="s">
        <v>140</v>
      </c>
      <c r="B1" t="s">
        <v>141</v>
      </c>
      <c r="D1" t="s">
        <v>271</v>
      </c>
      <c r="E1" t="s">
        <v>277</v>
      </c>
      <c r="F1" t="s">
        <v>278</v>
      </c>
    </row>
    <row r="2" spans="1:6" x14ac:dyDescent="0.2">
      <c r="A2" t="s">
        <v>193</v>
      </c>
      <c r="B2">
        <v>143</v>
      </c>
      <c r="D2" t="s">
        <v>267</v>
      </c>
      <c r="E2">
        <f>SUM(B2:B37)</f>
        <v>4964</v>
      </c>
      <c r="F2">
        <f>AVERAGE(B2:B37)</f>
        <v>137.88888888888889</v>
      </c>
    </row>
    <row r="3" spans="1:6" x14ac:dyDescent="0.2">
      <c r="A3" t="s">
        <v>194</v>
      </c>
      <c r="B3">
        <v>138</v>
      </c>
      <c r="D3" t="s">
        <v>269</v>
      </c>
      <c r="E3">
        <f>SUM(B38:B44)</f>
        <v>6223</v>
      </c>
      <c r="F3">
        <f>AVERAGE(B38:B44)</f>
        <v>889</v>
      </c>
    </row>
    <row r="4" spans="1:6" x14ac:dyDescent="0.2">
      <c r="A4" t="s">
        <v>195</v>
      </c>
      <c r="B4">
        <v>136</v>
      </c>
      <c r="D4" t="s">
        <v>268</v>
      </c>
      <c r="E4">
        <f>SUM(B45:B53)</f>
        <v>7912</v>
      </c>
      <c r="F4">
        <f>AVERAGE(B45:B53)</f>
        <v>879.11111111111109</v>
      </c>
    </row>
    <row r="5" spans="1:6" x14ac:dyDescent="0.2">
      <c r="A5" t="s">
        <v>196</v>
      </c>
      <c r="B5">
        <v>148</v>
      </c>
    </row>
    <row r="6" spans="1:6" x14ac:dyDescent="0.2">
      <c r="A6" t="s">
        <v>197</v>
      </c>
      <c r="B6">
        <v>171</v>
      </c>
    </row>
    <row r="7" spans="1:6" x14ac:dyDescent="0.2">
      <c r="A7" t="s">
        <v>198</v>
      </c>
      <c r="B7">
        <v>182</v>
      </c>
    </row>
    <row r="8" spans="1:6" x14ac:dyDescent="0.2">
      <c r="A8" t="s">
        <v>199</v>
      </c>
      <c r="B8">
        <v>153</v>
      </c>
    </row>
    <row r="9" spans="1:6" x14ac:dyDescent="0.2">
      <c r="A9" t="s">
        <v>200</v>
      </c>
      <c r="B9">
        <v>141</v>
      </c>
    </row>
    <row r="10" spans="1:6" x14ac:dyDescent="0.2">
      <c r="A10" t="s">
        <v>201</v>
      </c>
      <c r="B10">
        <v>124</v>
      </c>
    </row>
    <row r="11" spans="1:6" x14ac:dyDescent="0.2">
      <c r="A11" t="s">
        <v>202</v>
      </c>
      <c r="B11">
        <v>142</v>
      </c>
    </row>
    <row r="12" spans="1:6" x14ac:dyDescent="0.2">
      <c r="A12" t="s">
        <v>203</v>
      </c>
      <c r="B12">
        <v>104</v>
      </c>
    </row>
    <row r="13" spans="1:6" x14ac:dyDescent="0.2">
      <c r="A13" t="s">
        <v>204</v>
      </c>
      <c r="B13">
        <v>136</v>
      </c>
    </row>
    <row r="14" spans="1:6" x14ac:dyDescent="0.2">
      <c r="A14" t="s">
        <v>205</v>
      </c>
      <c r="B14">
        <v>172</v>
      </c>
    </row>
    <row r="15" spans="1:6" x14ac:dyDescent="0.2">
      <c r="A15" t="s">
        <v>206</v>
      </c>
      <c r="B15">
        <v>172</v>
      </c>
    </row>
    <row r="16" spans="1:6" x14ac:dyDescent="0.2">
      <c r="A16" t="s">
        <v>207</v>
      </c>
      <c r="B16">
        <v>145</v>
      </c>
    </row>
    <row r="17" spans="1:2" x14ac:dyDescent="0.2">
      <c r="A17" t="s">
        <v>208</v>
      </c>
      <c r="B17">
        <v>173</v>
      </c>
    </row>
    <row r="18" spans="1:2" x14ac:dyDescent="0.2">
      <c r="A18" t="s">
        <v>209</v>
      </c>
      <c r="B18">
        <v>137</v>
      </c>
    </row>
    <row r="19" spans="1:2" x14ac:dyDescent="0.2">
      <c r="A19" t="s">
        <v>210</v>
      </c>
      <c r="B19">
        <v>108</v>
      </c>
    </row>
    <row r="20" spans="1:2" x14ac:dyDescent="0.2">
      <c r="A20" t="s">
        <v>211</v>
      </c>
      <c r="B20">
        <v>105</v>
      </c>
    </row>
    <row r="21" spans="1:2" x14ac:dyDescent="0.2">
      <c r="A21" t="s">
        <v>212</v>
      </c>
      <c r="B21">
        <v>109</v>
      </c>
    </row>
    <row r="22" spans="1:2" x14ac:dyDescent="0.2">
      <c r="A22" t="s">
        <v>213</v>
      </c>
      <c r="B22">
        <v>134</v>
      </c>
    </row>
    <row r="23" spans="1:2" x14ac:dyDescent="0.2">
      <c r="A23" t="s">
        <v>214</v>
      </c>
      <c r="B23">
        <v>162</v>
      </c>
    </row>
    <row r="24" spans="1:2" x14ac:dyDescent="0.2">
      <c r="A24" t="s">
        <v>215</v>
      </c>
      <c r="B24">
        <v>139</v>
      </c>
    </row>
    <row r="25" spans="1:2" x14ac:dyDescent="0.2">
      <c r="A25" t="s">
        <v>216</v>
      </c>
      <c r="B25">
        <v>123</v>
      </c>
    </row>
    <row r="26" spans="1:2" x14ac:dyDescent="0.2">
      <c r="A26" t="s">
        <v>217</v>
      </c>
      <c r="B26">
        <v>159</v>
      </c>
    </row>
    <row r="27" spans="1:2" x14ac:dyDescent="0.2">
      <c r="A27" t="s">
        <v>218</v>
      </c>
      <c r="B27">
        <v>176</v>
      </c>
    </row>
    <row r="28" spans="1:2" x14ac:dyDescent="0.2">
      <c r="A28" t="s">
        <v>219</v>
      </c>
      <c r="B28">
        <v>142</v>
      </c>
    </row>
    <row r="29" spans="1:2" x14ac:dyDescent="0.2">
      <c r="A29" t="s">
        <v>220</v>
      </c>
      <c r="B29">
        <v>163</v>
      </c>
    </row>
    <row r="30" spans="1:2" x14ac:dyDescent="0.2">
      <c r="A30" t="s">
        <v>221</v>
      </c>
      <c r="B30">
        <v>127</v>
      </c>
    </row>
    <row r="31" spans="1:2" x14ac:dyDescent="0.2">
      <c r="A31" t="s">
        <v>222</v>
      </c>
      <c r="B31">
        <v>119</v>
      </c>
    </row>
    <row r="32" spans="1:2" x14ac:dyDescent="0.2">
      <c r="A32" t="s">
        <v>223</v>
      </c>
      <c r="B32">
        <v>111</v>
      </c>
    </row>
    <row r="33" spans="1:2" x14ac:dyDescent="0.2">
      <c r="A33" t="s">
        <v>224</v>
      </c>
      <c r="B33">
        <v>102</v>
      </c>
    </row>
    <row r="34" spans="1:2" x14ac:dyDescent="0.2">
      <c r="A34" t="s">
        <v>225</v>
      </c>
      <c r="B34">
        <v>113</v>
      </c>
    </row>
    <row r="35" spans="1:2" x14ac:dyDescent="0.2">
      <c r="A35" t="s">
        <v>226</v>
      </c>
      <c r="B35">
        <v>106</v>
      </c>
    </row>
    <row r="36" spans="1:2" x14ac:dyDescent="0.2">
      <c r="A36" t="s">
        <v>227</v>
      </c>
      <c r="B36">
        <v>118</v>
      </c>
    </row>
    <row r="37" spans="1:2" x14ac:dyDescent="0.2">
      <c r="A37" t="s">
        <v>228</v>
      </c>
      <c r="B37">
        <v>131</v>
      </c>
    </row>
    <row r="38" spans="1:2" x14ac:dyDescent="0.2">
      <c r="A38" t="s">
        <v>229</v>
      </c>
      <c r="B38">
        <v>986</v>
      </c>
    </row>
    <row r="39" spans="1:2" x14ac:dyDescent="0.2">
      <c r="A39" t="s">
        <v>230</v>
      </c>
      <c r="B39">
        <v>792</v>
      </c>
    </row>
    <row r="40" spans="1:2" x14ac:dyDescent="0.2">
      <c r="A40" t="s">
        <v>231</v>
      </c>
      <c r="B40">
        <v>1028</v>
      </c>
    </row>
    <row r="41" spans="1:2" x14ac:dyDescent="0.2">
      <c r="A41" t="s">
        <v>232</v>
      </c>
      <c r="B41">
        <v>905</v>
      </c>
    </row>
    <row r="42" spans="1:2" x14ac:dyDescent="0.2">
      <c r="A42" t="s">
        <v>233</v>
      </c>
      <c r="B42">
        <v>751</v>
      </c>
    </row>
    <row r="43" spans="1:2" x14ac:dyDescent="0.2">
      <c r="A43" t="s">
        <v>234</v>
      </c>
      <c r="B43">
        <v>722</v>
      </c>
    </row>
    <row r="44" spans="1:2" x14ac:dyDescent="0.2">
      <c r="A44" t="s">
        <v>235</v>
      </c>
      <c r="B44">
        <v>1039</v>
      </c>
    </row>
    <row r="45" spans="1:2" x14ac:dyDescent="0.2">
      <c r="A45" t="s">
        <v>250</v>
      </c>
      <c r="B45">
        <v>905</v>
      </c>
    </row>
    <row r="46" spans="1:2" x14ac:dyDescent="0.2">
      <c r="A46" t="s">
        <v>251</v>
      </c>
      <c r="B46">
        <v>1039</v>
      </c>
    </row>
    <row r="47" spans="1:2" x14ac:dyDescent="0.2">
      <c r="A47" t="s">
        <v>252</v>
      </c>
      <c r="B47">
        <v>758</v>
      </c>
    </row>
    <row r="48" spans="1:2" x14ac:dyDescent="0.2">
      <c r="A48" t="s">
        <v>253</v>
      </c>
      <c r="B48">
        <v>1028</v>
      </c>
    </row>
    <row r="49" spans="1:2" x14ac:dyDescent="0.2">
      <c r="A49" t="s">
        <v>254</v>
      </c>
      <c r="B49">
        <v>722</v>
      </c>
    </row>
    <row r="50" spans="1:2" x14ac:dyDescent="0.2">
      <c r="A50" t="s">
        <v>255</v>
      </c>
      <c r="B50">
        <v>931</v>
      </c>
    </row>
    <row r="51" spans="1:2" x14ac:dyDescent="0.2">
      <c r="A51" t="s">
        <v>256</v>
      </c>
      <c r="B51">
        <v>986</v>
      </c>
    </row>
    <row r="52" spans="1:2" x14ac:dyDescent="0.2">
      <c r="A52" t="s">
        <v>257</v>
      </c>
      <c r="B52">
        <v>751</v>
      </c>
    </row>
    <row r="53" spans="1:2" x14ac:dyDescent="0.2">
      <c r="A53" t="s">
        <v>258</v>
      </c>
      <c r="B53">
        <v>792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SV types and total counts</vt:lpstr>
      <vt:lpstr>Read depth</vt:lpstr>
      <vt:lpstr>Chromatin states</vt:lpstr>
      <vt:lpstr>Annotation</vt:lpstr>
      <vt:lpstr>Datasets</vt:lpstr>
      <vt:lpstr>VEP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2021-05-29T08:53:27Z</dcterms:created>
  <dcterms:modified xsi:type="dcterms:W3CDTF">2021-06-03T21:37:06Z</dcterms:modified>
</cp:coreProperties>
</file>