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mika\Desktop\MyExcelOnline\000 - 101 EXCEL TEMPLATES\Templates v0.2\Budget\"/>
    </mc:Choice>
  </mc:AlternateContent>
  <bookViews>
    <workbookView xWindow="0" yWindow="0" windowWidth="28800" windowHeight="12435"/>
  </bookViews>
  <sheets>
    <sheet name="Monthly Budget Summary" sheetId="1" r:id="rId1"/>
    <sheet name="Income" sheetId="3" r:id="rId2"/>
    <sheet name="Personnel Expenses" sheetId="4" r:id="rId3"/>
    <sheet name="Operating Expenses" sheetId="5" r:id="rId4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Summary'!$B$2</definedName>
    <definedName name="ColumnTitle1">Totals[[#Headers],[BUDGET TOTALS]]</definedName>
    <definedName name="COMPANY_NAME">'Monthly Budget Summary'!$B$1</definedName>
    <definedName name="_xlnm.Print_Titles" localSheetId="1">Income!$4:$4</definedName>
    <definedName name="_xlnm.Print_Titles" localSheetId="3">'Operating Expenses'!$4:$4</definedName>
    <definedName name="_xlnm.Print_Titles" localSheetId="2">'Personnel Expenses'!$4:$4</definedName>
    <definedName name="Title1">Top5Expenses[[#Headers],[EXPENSE]]</definedName>
    <definedName name="Title2">Income[[#Headers],[INCOME]]</definedName>
    <definedName name="Title3">PersonnelExpenses[[#Headers],[PERSONNEL EXPENSES]]</definedName>
    <definedName name="Title4">OperatingExpenses[[#Headers],[OPERATING EXPENSES]]</definedName>
  </definedNames>
  <calcPr calcId="162913"/>
  <fileRecoveryPr autoRecover="0"/>
</workbook>
</file>

<file path=xl/calcChain.xml><?xml version="1.0" encoding="utf-8"?>
<calcChain xmlns="http://schemas.openxmlformats.org/spreadsheetml/2006/main">
  <c r="B2" i="3" l="1"/>
  <c r="B1" i="3"/>
  <c r="B2" i="4"/>
  <c r="B1" i="4"/>
  <c r="B2" i="5"/>
  <c r="B1" i="5"/>
  <c r="D25" i="5" l="1"/>
  <c r="C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D8" i="4"/>
  <c r="D6" i="1" s="1"/>
  <c r="C8" i="4"/>
  <c r="F7" i="4"/>
  <c r="E7" i="4"/>
  <c r="F6" i="4"/>
  <c r="E6" i="4"/>
  <c r="F5" i="4"/>
  <c r="E5" i="4"/>
  <c r="C16" i="1" l="1"/>
  <c r="B16" i="1" s="1"/>
  <c r="C15" i="1"/>
  <c r="B15" i="1" s="1"/>
  <c r="C13" i="1"/>
  <c r="B13" i="1" s="1"/>
  <c r="C12" i="1"/>
  <c r="C14" i="1"/>
  <c r="B14" i="1" s="1"/>
  <c r="C6" i="1"/>
  <c r="F25" i="5"/>
  <c r="F8" i="4"/>
  <c r="D8" i="3"/>
  <c r="E7" i="3"/>
  <c r="F6" i="3"/>
  <c r="E6" i="3"/>
  <c r="F5" i="3"/>
  <c r="E5" i="3"/>
  <c r="B12" i="1" l="1"/>
  <c r="C17" i="1"/>
  <c r="E13" i="1"/>
  <c r="E12" i="1" l="1"/>
  <c r="E16" i="1" l="1"/>
  <c r="E15" i="1"/>
  <c r="E14" i="1" l="1"/>
  <c r="E17" i="1" s="1"/>
  <c r="D5" i="1"/>
  <c r="D14" i="1" l="1"/>
  <c r="E6" i="1"/>
  <c r="D7" i="1"/>
  <c r="D15" i="1"/>
  <c r="D13" i="1"/>
  <c r="D16" i="1"/>
  <c r="D12" i="1"/>
  <c r="D17" i="1" l="1"/>
  <c r="C8" i="3"/>
  <c r="C5" i="1" s="1"/>
  <c r="F7" i="3"/>
  <c r="F8" i="3" s="1"/>
  <c r="E5" i="1" l="1"/>
  <c r="C7" i="1"/>
  <c r="E7" i="1" s="1"/>
</calcChain>
</file>

<file path=xl/sharedStrings.xml><?xml version="1.0" encoding="utf-8"?>
<sst xmlns="http://schemas.openxmlformats.org/spreadsheetml/2006/main" count="61" uniqueCount="50">
  <si>
    <t>COMPANY NAME</t>
  </si>
  <si>
    <t>MONTHLY BUDGET</t>
  </si>
  <si>
    <t>BUDGET TOTALS</t>
  </si>
  <si>
    <t>Income</t>
  </si>
  <si>
    <t>Expenses</t>
  </si>
  <si>
    <t>Balance (Income minus Expenses)</t>
  </si>
  <si>
    <t>Budget Overview chart is in this cell. Top 5 Operating Expenses are automatically updated in Top5Expenses table, below.</t>
  </si>
  <si>
    <t>WHAT ARE MY TOP 5 HIGHEST OPERATING EXPENSES?</t>
  </si>
  <si>
    <t>EXPENSE</t>
  </si>
  <si>
    <t>Total</t>
  </si>
  <si>
    <t>ESTIMATED</t>
  </si>
  <si>
    <t>AMOUNT</t>
  </si>
  <si>
    <t>ACTUAL</t>
  </si>
  <si>
    <t>% OF EXPENSES</t>
  </si>
  <si>
    <t>Date</t>
  </si>
  <si>
    <t>DIFFERENCE</t>
  </si>
  <si>
    <t>15% REDUCTION</t>
  </si>
  <si>
    <t>INCOME</t>
  </si>
  <si>
    <t>Net sales</t>
  </si>
  <si>
    <t>Interest income</t>
  </si>
  <si>
    <t>Asset sales (gain/loss)</t>
  </si>
  <si>
    <t>Total Income</t>
  </si>
  <si>
    <t>TOP 5 AMOUNT</t>
  </si>
  <si>
    <t>PERSONNEL EXPENSES</t>
  </si>
  <si>
    <t>Wages</t>
  </si>
  <si>
    <t>Employee benefits</t>
  </si>
  <si>
    <t>Commission</t>
  </si>
  <si>
    <t>Total Personnel Expenses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</si>
  <si>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</si>
  <si>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</si>
  <si>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</si>
  <si>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</si>
  <si>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</si>
  <si>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</si>
  <si>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</si>
  <si>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</si>
  <si>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</si>
  <si>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</si>
  <si>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</si>
  <si>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</si>
  <si>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</si>
  <si>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</si>
  <si>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</si>
  <si>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Delivery and storage</t>
  </si>
  <si>
    <t>Supplies</t>
  </si>
  <si>
    <t>Taxes</t>
  </si>
  <si>
    <t>Telephone</t>
  </si>
  <si>
    <t>Utilities</t>
  </si>
  <si>
    <t>Other</t>
  </si>
  <si>
    <t>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</si>
</sst>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#,##0.00_ ;[Red]\-#,##0.00\ "/>
  </numFmts>
  <fonts count="14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0" tint="-4.9989318521683403E-2"/>
      <name val="Gill Sans MT"/>
      <family val="2"/>
      <scheme val="minor"/>
    </font>
    <font>
      <sz val="11"/>
      <color theme="1" tint="4.9989318521683403E-2"/>
      <name val="Gill Sans M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horizontal="left" wrapText="1" indent="1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 applyNumberFormat="0" applyFill="0" applyAlignment="0" applyProtection="0"/>
    <xf numFmtId="0" fontId="13" fillId="8" borderId="0" applyBorder="0" applyProtection="0">
      <alignment horizontal="left" vertical="center" indent="1"/>
    </xf>
    <xf numFmtId="0" fontId="13" fillId="8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165" fontId="1" fillId="0" borderId="0" applyFont="0" applyFill="0" applyBorder="0" applyProtection="0">
      <alignment horizontal="right"/>
    </xf>
    <xf numFmtId="164" fontId="1" fillId="0" borderId="0" applyFont="0" applyFill="0" applyBorder="0" applyProtection="0">
      <alignment horizontal="right"/>
    </xf>
    <xf numFmtId="14" fontId="11" fillId="5" borderId="0" applyFill="0" applyBorder="0">
      <alignment horizontal="right"/>
    </xf>
  </cellStyleXfs>
  <cellXfs count="44">
    <xf numFmtId="0" fontId="0" fillId="0" borderId="0" xfId="0">
      <alignment horizontal="left" wrapText="1" indent="1"/>
    </xf>
    <xf numFmtId="40" fontId="6" fillId="6" borderId="0" xfId="4" applyNumberFormat="1" applyFont="1" applyFill="1" applyBorder="1" applyProtection="1"/>
    <xf numFmtId="40" fontId="6" fillId="6" borderId="0" xfId="8" applyNumberFormat="1" applyFont="1" applyFill="1" applyBorder="1" applyProtection="1"/>
    <xf numFmtId="0" fontId="10" fillId="5" borderId="0" xfId="5" applyFill="1" applyAlignment="1" applyProtection="1">
      <alignment horizontal="left" indent="1"/>
    </xf>
    <xf numFmtId="0" fontId="0" fillId="5" borderId="0" xfId="0" applyFill="1" applyProtection="1">
      <alignment horizontal="left" wrapText="1" indent="1"/>
    </xf>
    <xf numFmtId="0" fontId="10" fillId="5" borderId="0" xfId="5" applyFont="1" applyFill="1" applyAlignment="1" applyProtection="1">
      <alignment horizontal="left" indent="1"/>
    </xf>
    <xf numFmtId="0" fontId="0" fillId="0" borderId="0" xfId="0" applyProtection="1">
      <alignment horizontal="left" wrapText="1" indent="1"/>
    </xf>
    <xf numFmtId="0" fontId="0" fillId="0" borderId="0" xfId="0" applyFill="1" applyProtection="1">
      <alignment horizontal="left" wrapText="1" indent="1"/>
    </xf>
    <xf numFmtId="0" fontId="0" fillId="2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0" xfId="0" applyFill="1" applyProtection="1">
      <alignment horizontal="left" wrapText="1" indent="1"/>
    </xf>
    <xf numFmtId="0" fontId="13" fillId="2" borderId="0" xfId="6" applyFill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3" fillId="5" borderId="0" xfId="0" applyFont="1" applyFill="1" applyAlignment="1" applyProtection="1"/>
    <xf numFmtId="0" fontId="9" fillId="5" borderId="0" xfId="1" applyFill="1" applyAlignment="1" applyProtection="1">
      <alignment horizontal="left" indent="1"/>
    </xf>
    <xf numFmtId="0" fontId="4" fillId="5" borderId="0" xfId="0" applyFont="1" applyFill="1" applyAlignment="1" applyProtection="1">
      <alignment vertical="center"/>
    </xf>
    <xf numFmtId="0" fontId="0" fillId="6" borderId="0" xfId="0" applyFill="1" applyProtection="1">
      <alignment horizontal="left" wrapText="1" indent="1"/>
    </xf>
    <xf numFmtId="0" fontId="6" fillId="6" borderId="0" xfId="0" applyFont="1" applyFill="1" applyProtection="1">
      <alignment horizontal="left" wrapText="1" indent="1"/>
    </xf>
    <xf numFmtId="0" fontId="0" fillId="6" borderId="0" xfId="0" applyFill="1" applyAlignment="1" applyProtection="1">
      <alignment vertical="center"/>
    </xf>
    <xf numFmtId="0" fontId="6" fillId="6" borderId="0" xfId="3" applyFont="1" applyFill="1" applyBorder="1" applyAlignment="1" applyProtection="1">
      <alignment vertical="center"/>
    </xf>
    <xf numFmtId="43" fontId="6" fillId="6" borderId="0" xfId="3" applyNumberFormat="1" applyFont="1" applyFill="1" applyBorder="1" applyProtection="1"/>
    <xf numFmtId="0" fontId="6" fillId="6" borderId="0" xfId="3" applyFont="1" applyFill="1" applyBorder="1" applyProtection="1"/>
    <xf numFmtId="0" fontId="12" fillId="2" borderId="0" xfId="0" applyFont="1" applyFill="1" applyAlignment="1" applyProtection="1">
      <alignment horizontal="center"/>
    </xf>
    <xf numFmtId="165" fontId="1" fillId="7" borderId="0" xfId="10" applyFill="1" applyBorder="1" applyAlignment="1" applyProtection="1"/>
    <xf numFmtId="165" fontId="8" fillId="0" borderId="0" xfId="10" applyFont="1" applyFill="1" applyAlignment="1" applyProtection="1"/>
    <xf numFmtId="165" fontId="0" fillId="0" borderId="0" xfId="10" applyFont="1" applyFill="1" applyBorder="1" applyAlignment="1" applyProtection="1"/>
    <xf numFmtId="165" fontId="0" fillId="0" borderId="0" xfId="10" applyFont="1" applyFill="1" applyBorder="1" applyProtection="1">
      <alignment horizontal="right"/>
    </xf>
    <xf numFmtId="165" fontId="1" fillId="0" borderId="0" xfId="10" applyFill="1" applyProtection="1">
      <alignment horizontal="right"/>
    </xf>
    <xf numFmtId="164" fontId="1" fillId="7" borderId="0" xfId="11" applyFill="1" applyBorder="1" applyProtection="1">
      <alignment horizontal="right"/>
    </xf>
    <xf numFmtId="165" fontId="1" fillId="7" borderId="0" xfId="10" applyFill="1" applyBorder="1" applyProtection="1">
      <alignment horizontal="right"/>
    </xf>
    <xf numFmtId="165" fontId="0" fillId="0" borderId="0" xfId="10" applyFont="1" applyFill="1" applyBorder="1" applyAlignment="1" applyProtection="1">
      <alignment wrapText="1"/>
    </xf>
    <xf numFmtId="165" fontId="1" fillId="7" borderId="0" xfId="10" applyFill="1" applyAlignment="1" applyProtection="1"/>
    <xf numFmtId="0" fontId="13" fillId="8" borderId="0" xfId="6">
      <alignment horizontal="left" vertical="center" indent="1"/>
    </xf>
    <xf numFmtId="0" fontId="13" fillId="8" borderId="0" xfId="7">
      <alignment horizontal="left" vertical="center"/>
    </xf>
    <xf numFmtId="0" fontId="13" fillId="8" borderId="0" xfId="7" applyBorder="1" applyProtection="1">
      <alignment horizontal="left" vertical="center"/>
    </xf>
    <xf numFmtId="0" fontId="13" fillId="8" borderId="0" xfId="6" applyBorder="1" applyProtection="1">
      <alignment horizontal="left" vertical="center" indent="1"/>
    </xf>
    <xf numFmtId="165" fontId="1" fillId="0" borderId="0" xfId="10" applyAlignment="1" applyProtection="1"/>
    <xf numFmtId="0" fontId="6" fillId="6" borderId="0" xfId="4" applyNumberFormat="1" applyFont="1" applyFill="1" applyBorder="1" applyProtection="1"/>
    <xf numFmtId="0" fontId="6" fillId="6" borderId="0" xfId="8" applyNumberFormat="1" applyFont="1" applyFill="1" applyBorder="1" applyProtection="1"/>
    <xf numFmtId="0" fontId="0" fillId="6" borderId="0" xfId="0" applyNumberFormat="1" applyFill="1" applyProtection="1">
      <alignment horizontal="left" wrapText="1" indent="1"/>
    </xf>
    <xf numFmtId="165" fontId="1" fillId="0" borderId="0" xfId="10" applyFont="1" applyFill="1" applyBorder="1" applyProtection="1">
      <alignment horizontal="right"/>
    </xf>
    <xf numFmtId="164" fontId="1" fillId="0" borderId="0" xfId="11" applyFont="1" applyFill="1" applyBorder="1" applyProtection="1">
      <alignment horizontal="right"/>
    </xf>
    <xf numFmtId="14" fontId="11" fillId="5" borderId="0" xfId="12" applyFill="1">
      <alignment horizontal="right"/>
    </xf>
    <xf numFmtId="0" fontId="9" fillId="5" borderId="0" xfId="1" applyFill="1" applyAlignment="1" applyProtection="1">
      <alignment horizontal="left" indent="1"/>
    </xf>
  </cellXfs>
  <cellStyles count="13">
    <cellStyle name="20% - Accent5" xfId="4" builtinId="46"/>
    <cellStyle name="60% - Accent4" xfId="3" builtinId="44" customBuiltin="1"/>
    <cellStyle name="Comma" xfId="10" builtinId="3" customBuiltin="1"/>
    <cellStyle name="Date" xfId="12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4">
      <tableStyleElement type="wholeTable" dxfId="52"/>
      <tableStyleElement type="headerRow" dxfId="51"/>
      <tableStyleElement type="totalRow" dxfId="50"/>
      <tableStyleElement type="lastColumn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Summary'!$C$5:$D$5</c:f>
              <c:numCache>
                <c:formatCode>#,##0.00_ ;[Red]\-#,##0.00\ 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Summary'!$B$6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 ;[Red]\-#,##0.00\ 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1277429712"/>
        <c:axId val="1277429320"/>
      </c:barChart>
      <c:catAx>
        <c:axId val="127742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1277429320"/>
        <c:crosses val="autoZero"/>
        <c:auto val="1"/>
        <c:lblAlgn val="ctr"/>
        <c:lblOffset val="100"/>
        <c:noMultiLvlLbl val="0"/>
      </c:catAx>
      <c:valAx>
        <c:axId val="1277429320"/>
        <c:scaling>
          <c:orientation val="minMax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1277429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310242</xdr:colOff>
      <xdr:row>8</xdr:row>
      <xdr:rowOff>19051</xdr:rowOff>
    </xdr:from>
    <xdr:to>
      <xdr:col>5</xdr:col>
      <xdr:colOff>0</xdr:colOff>
      <xdr:row>8</xdr:row>
      <xdr:rowOff>4133851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otals" displayName="Totals" ref="B4:E7" totalsRowCount="1" headerRowDxfId="46" dataDxfId="45" totalsRowDxfId="44">
  <autoFilter ref="B4:E6">
    <filterColumn colId="0" hiddenButton="1"/>
    <filterColumn colId="1" hiddenButton="1"/>
    <filterColumn colId="2" hiddenButton="1"/>
    <filterColumn colId="3" hiddenButton="1"/>
  </autoFilter>
  <tableColumns count="4">
    <tableColumn id="1" name="BUDGET TOTALS" totalsRowLabel="Balance (Income minus Expenses)"/>
    <tableColumn id="2" name="ESTIMATED" totalsRowFunction="custom" dataCellStyle="Comma">
      <totalsRowFormula>C5-C6</totalsRowFormula>
    </tableColumn>
    <tableColumn id="3" name="ACTUAL" totalsRowFunction="custom" dataDxfId="43" dataCellStyle="Comma">
      <totalsRowFormula>D5-D6</totalsRowFormula>
    </tableColumn>
    <tableColumn id="4" name="DIFFERENCE" totalsRowFunction="custom" dataDxfId="42" dataCellStyle="Comma">
      <calculatedColumnFormula>Totals[[#This Row],[ACTUAL]]-Totals[[#This Row],[ESTIMATED]]</calculatedColumnFormula>
      <totalsRowFormula>Totals[[#Totals],[ACTUAL]]-Totals[[#Totals],[ESTIMATED]]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Budget Totals, Estimated and Actual Income and Expenses, and Difference is automatically updated in this table"/>
    </ext>
  </extLst>
</table>
</file>

<file path=xl/tables/table2.xml><?xml version="1.0" encoding="utf-8"?>
<table xmlns="http://schemas.openxmlformats.org/spreadsheetml/2006/main" id="1" name="Top5Expenses" displayName="Top5Expenses" ref="B11:E17" totalsRowCount="1" headerRowDxfId="41" dataDxfId="40" totalsRowDxfId="39">
  <tableColumns count="4">
    <tableColumn id="1" name="EXPENSE" totalsRowLabel="Total">
      <calculatedColumnFormula>INDEX(OperatingExpenses[],MATCH(Top5Expenses[[#This Row],[AMOUNT]],OperatingExpenses[TOP 5 AMOUNT],0),1)</calculatedColumnFormula>
    </tableColumn>
    <tableColumn id="2" name="AMOUNT" totalsRowFunction="sum" totalsRowDxfId="38" dataCellStyle="Comma"/>
    <tableColumn id="3" name="% OF EXPENSES" totalsRowFunction="sum" totalsRowDxfId="37" dataCellStyle="Percent">
      <calculatedColumnFormula>Top5Expenses[[#This Row],[AMOUNT]]/$D$6</calculatedColumnFormula>
    </tableColumn>
    <tableColumn id="4" name="15% REDUCTION" totalsRowFunction="sum" totalsRowDxfId="36" dataCellStyle="Comma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Summary="Top 5 Operating Expense items, Amounts, percentage of Expenses and 15% Reduction are automatically updated in this table"/>
    </ext>
  </extLst>
</table>
</file>

<file path=xl/tables/table3.xml><?xml version="1.0" encoding="utf-8"?>
<table xmlns="http://schemas.openxmlformats.org/spreadsheetml/2006/main" id="3" name="Income" displayName="Income" ref="B4:F8" totalsRowCount="1" headerRowDxfId="34" dataDxfId="33" totalsRowDxfId="32">
  <autoFilter ref="B4:F7"/>
  <tableColumns count="5">
    <tableColumn id="1" name="INCOME" totalsRowLabel="Total Income"/>
    <tableColumn id="2" name="ESTIMATED" totalsRowFunction="sum" dataDxfId="31" totalsRowDxfId="30" dataCellStyle="Comma"/>
    <tableColumn id="3" name="ACTUAL" totalsRowFunction="sum" dataDxfId="29" totalsRowDxfId="28" dataCellStyle="Comma"/>
    <tableColumn id="5" name="TOP 5 AMOUNT" dataDxfId="27" totalsRowDxfId="26" dataCellStyle="Comma">
      <calculatedColumnFormula>Income[[#This Row],[ACTUAL]]+(10^-6)*ROW(Income[[#This Row],[ACTUAL]])</calculatedColumnFormula>
    </tableColumn>
    <tableColumn id="4" name="DIFFERENCE" totalsRowFunction="sum" dataDxfId="25" totalsRowDxfId="24" dataCellStyle="Comma">
      <calculatedColumnFormula>Income[[#This Row],[ACTUAL]]-Income[[#This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 and Actual values in this table. Difference is automatically calculated"/>
    </ext>
  </extLst>
</table>
</file>

<file path=xl/tables/table4.xml><?xml version="1.0" encoding="utf-8"?>
<table xmlns="http://schemas.openxmlformats.org/spreadsheetml/2006/main" id="7" name="PersonnelExpenses" displayName="PersonnelExpenses" ref="B4:F8" totalsRowCount="1" headerRowDxfId="22" dataDxfId="21" totalsRowDxfId="20">
  <autoFilter ref="B4:F7"/>
  <tableColumns count="5">
    <tableColumn id="1" name="PERSONNEL EXPENSES" totalsRowLabel="Total Personnel Expenses"/>
    <tableColumn id="2" name="ESTIMATED" totalsRowFunction="sum" dataDxfId="19" totalsRowDxfId="18" dataCellStyle="Comma"/>
    <tableColumn id="3" name="ACTUAL" totalsRowFunction="sum" dataDxfId="17" totalsRowDxfId="16" dataCellStyle="Comma"/>
    <tableColumn id="4" name="TOP 5 AMOUNT" dataDxfId="15" totalsRowDxfId="14" dataCellStyle="Comma">
      <calculatedColumnFormula>PersonnelExpenses[[#This Row],[ACTUAL]]+(10^-6)*ROW(PersonnelExpenses[[#This Row],[ACTUAL]])</calculatedColumnFormula>
    </tableColumn>
    <tableColumn id="5" name="DIFFERENCE" totalsRowFunction="sum" dataDxfId="13" totalsRowDxfId="12" dataCellStyle="Comma">
      <calculatedColumnFormula>PersonnelExpenses[[#This Row],[ESTIMATED]]-PersonnelExpenses[[#This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 and Actual values in this table. Difference is automatically calculated"/>
    </ext>
  </extLst>
</table>
</file>

<file path=xl/tables/table5.xml><?xml version="1.0" encoding="utf-8"?>
<table xmlns="http://schemas.openxmlformats.org/spreadsheetml/2006/main" id="9" name="OperatingExpenses" displayName="OperatingExpenses" ref="B4:F25" totalsRowCount="1" headerRowDxfId="10" dataDxfId="9" totalsRowDxfId="8">
  <autoFilter ref="B4:F24"/>
  <sortState ref="B12:F32">
    <sortCondition ref="B16:B37"/>
  </sortState>
  <tableColumns count="5">
    <tableColumn id="1" name="OPERATING EXPENSES" totalsRowLabel="Total Operating Expenses"/>
    <tableColumn id="2" name="ESTIMATED" totalsRowFunction="sum" dataDxfId="7" totalsRowDxfId="6" dataCellStyle="Comma"/>
    <tableColumn id="3" name="ACTUAL" totalsRowFunction="sum" dataDxfId="5" totalsRowDxfId="4" dataCellStyle="Comma"/>
    <tableColumn id="5" name="TOP 5 AMOUNT" dataDxfId="3" totalsRowDxfId="2" dataCellStyle="Comma">
      <calculatedColumnFormula>OperatingExpenses[[#This Row],[ACTUAL]]+(10^-6)*ROW(OperatingExpenses[[#This Row],[ACTUAL]])</calculatedColumnFormula>
    </tableColumn>
    <tableColumn id="4" name="DIFFERENCE" totalsRowFunction="sum" dataDxfId="1" totalsRowDxfId="0" dataCellStyle="Comma">
      <calculatedColumnFormula>OperatingExpenses[[#This Row],[ESTIMATED]]-OperatingExpenses[[#This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79998168889431442"/>
    <pageSetUpPr autoPageBreaks="0" fitToPage="1"/>
  </sheetPr>
  <dimension ref="A1:F17"/>
  <sheetViews>
    <sheetView showGridLines="0" tabSelected="1" zoomScaleNormal="100" workbookViewId="0"/>
  </sheetViews>
  <sheetFormatPr defaultColWidth="9" defaultRowHeight="16.5" customHeight="1" x14ac:dyDescent="0.35"/>
  <cols>
    <col min="1" max="1" width="4.125" style="10" customWidth="1"/>
    <col min="2" max="2" width="29.25" style="10" customWidth="1"/>
    <col min="3" max="5" width="19" style="10" customWidth="1"/>
    <col min="6" max="6" width="4.125" style="10" customWidth="1"/>
    <col min="7" max="7" width="4.125" style="6" customWidth="1"/>
    <col min="8" max="16384" width="9" style="6"/>
  </cols>
  <sheetData>
    <row r="1" spans="1:6" s="7" customFormat="1" ht="31.5" customHeight="1" x14ac:dyDescent="0.5">
      <c r="A1" s="4"/>
      <c r="B1" s="5" t="s">
        <v>0</v>
      </c>
      <c r="C1" s="6"/>
      <c r="D1" s="6"/>
      <c r="E1" s="6"/>
      <c r="F1" s="6"/>
    </row>
    <row r="2" spans="1:6" s="7" customFormat="1" ht="42" customHeight="1" x14ac:dyDescent="1">
      <c r="A2" s="4"/>
      <c r="B2" s="43" t="s">
        <v>1</v>
      </c>
      <c r="C2" s="43"/>
      <c r="D2" s="43"/>
      <c r="E2" s="42" t="s">
        <v>14</v>
      </c>
      <c r="F2" s="42"/>
    </row>
    <row r="3" spans="1:6" ht="15" customHeight="1" x14ac:dyDescent="0.35"/>
    <row r="4" spans="1:6" s="9" customFormat="1" ht="21.75" customHeight="1" x14ac:dyDescent="0.35">
      <c r="A4" s="8"/>
      <c r="B4" s="32" t="s">
        <v>2</v>
      </c>
      <c r="C4" s="34" t="s">
        <v>10</v>
      </c>
      <c r="D4" s="34" t="s">
        <v>12</v>
      </c>
      <c r="E4" s="34" t="s">
        <v>15</v>
      </c>
      <c r="F4" s="8"/>
    </row>
    <row r="5" spans="1:6" ht="17.25" x14ac:dyDescent="0.35">
      <c r="B5" t="s">
        <v>3</v>
      </c>
      <c r="C5" s="23">
        <f>Income[[#Totals],[ESTIMATED]]</f>
        <v>63300</v>
      </c>
      <c r="D5" s="23">
        <f>Income[[#Totals],[ACTUAL]]</f>
        <v>57450</v>
      </c>
      <c r="E5" s="24">
        <f>Totals[[#This Row],[ACTUAL]]-Totals[[#This Row],[ESTIMATED]]</f>
        <v>-5850</v>
      </c>
    </row>
    <row r="6" spans="1:6" ht="17.25" x14ac:dyDescent="0.35">
      <c r="B6" t="s">
        <v>4</v>
      </c>
      <c r="C6" s="23">
        <f>OperatingExpenses[[#Totals],[ESTIMATED]]+PersonnelExpenses[[#Totals],[ESTIMATED]]</f>
        <v>54500</v>
      </c>
      <c r="D6" s="23">
        <f>OperatingExpenses[[#Totals],[ACTUAL]]+PersonnelExpenses[[#Totals],[ACTUAL]]</f>
        <v>49630</v>
      </c>
      <c r="E6" s="25">
        <f>Totals[[#This Row],[ESTIMATED]]-Totals[[#This Row],[ACTUAL]]</f>
        <v>4870</v>
      </c>
    </row>
    <row r="7" spans="1:6" ht="17.25" x14ac:dyDescent="0.35">
      <c r="B7" t="s">
        <v>5</v>
      </c>
      <c r="C7" s="26">
        <f>C5-C6</f>
        <v>8800</v>
      </c>
      <c r="D7" s="26">
        <f>D5-D6</f>
        <v>7820</v>
      </c>
      <c r="E7" s="27">
        <f>Totals[[#Totals],[ACTUAL]]-Totals[[#Totals],[ESTIMATED]]</f>
        <v>-980</v>
      </c>
    </row>
    <row r="9" spans="1:6" ht="335.45" customHeight="1" x14ac:dyDescent="0.35">
      <c r="B9" s="22" t="s">
        <v>6</v>
      </c>
      <c r="C9" s="22"/>
      <c r="D9" s="22"/>
      <c r="E9" s="22"/>
    </row>
    <row r="10" spans="1:6" ht="16.5" customHeight="1" x14ac:dyDescent="0.35">
      <c r="B10" s="11" t="s">
        <v>7</v>
      </c>
      <c r="C10" s="12"/>
      <c r="D10" s="12"/>
      <c r="E10" s="12"/>
    </row>
    <row r="11" spans="1:6" ht="21.75" customHeight="1" x14ac:dyDescent="0.35">
      <c r="B11" s="32" t="s">
        <v>8</v>
      </c>
      <c r="C11" s="34" t="s">
        <v>11</v>
      </c>
      <c r="D11" s="34" t="s">
        <v>13</v>
      </c>
      <c r="E11" s="34" t="s">
        <v>16</v>
      </c>
    </row>
    <row r="12" spans="1:6" ht="17.25" x14ac:dyDescent="0.35">
      <c r="B12" t="str">
        <f>INDEX(OperatingExpenses[],MATCH(Top5Expenses[[#This Row],[AMOUNT]],OperatingExpenses[TOP 5 AMOUNT],0),1)</f>
        <v>Maintenance and repairs</v>
      </c>
      <c r="C12" s="29">
        <f>LARGE(OperatingExpenses[TOP 5 AMOUNT],1)</f>
        <v>4600.0000140000002</v>
      </c>
      <c r="D12" s="28">
        <f>Top5Expenses[[#This Row],[AMOUNT]]/$D$6</f>
        <v>9.2685875760628658E-2</v>
      </c>
      <c r="E12" s="29">
        <f>Top5Expenses[[#This Row],[AMOUNT]]*0.15</f>
        <v>690.00000209999996</v>
      </c>
    </row>
    <row r="13" spans="1:6" ht="17.25" x14ac:dyDescent="0.35">
      <c r="B13" t="str">
        <f>INDEX(OperatingExpenses[],MATCH(Top5Expenses[[#This Row],[AMOUNT]],OperatingExpenses[TOP 5 AMOUNT],0),1)</f>
        <v>Supplies</v>
      </c>
      <c r="C13" s="29">
        <f>LARGE(OperatingExpenses[TOP 5 AMOUNT],2)</f>
        <v>4500.0000200000004</v>
      </c>
      <c r="D13" s="28">
        <f>Top5Expenses[[#This Row],[AMOUNT]]/$D$6</f>
        <v>9.0670965545033261E-2</v>
      </c>
      <c r="E13" s="29">
        <f>Top5Expenses[[#This Row],[AMOUNT]]*0.15</f>
        <v>675.00000299999999</v>
      </c>
    </row>
    <row r="14" spans="1:6" ht="17.25" x14ac:dyDescent="0.35">
      <c r="B14" t="str">
        <f>INDEX(OperatingExpenses[],MATCH(Top5Expenses[[#This Row],[AMOUNT]],OperatingExpenses[TOP 5 AMOUNT],0),1)</f>
        <v>Rent or mortgage</v>
      </c>
      <c r="C14" s="29">
        <f>LARGE(OperatingExpenses[TOP 5 AMOUNT],3)</f>
        <v>4500.0000170000003</v>
      </c>
      <c r="D14" s="28">
        <f>Top5Expenses[[#This Row],[AMOUNT]]/$D$6</f>
        <v>9.0670965484585947E-2</v>
      </c>
      <c r="E14" s="29">
        <f>Top5Expenses[[#This Row],[AMOUNT]]*0.15</f>
        <v>675.00000254999998</v>
      </c>
    </row>
    <row r="15" spans="1:6" ht="17.25" x14ac:dyDescent="0.35">
      <c r="B15" t="str">
        <f>INDEX(OperatingExpenses[],MATCH(Top5Expenses[[#This Row],[AMOUNT]],OperatingExpenses[TOP 5 AMOUNT],0),1)</f>
        <v>Taxes</v>
      </c>
      <c r="C15" s="29">
        <f>LARGE(OperatingExpenses[TOP 5 AMOUNT],4)</f>
        <v>3200.0000209999998</v>
      </c>
      <c r="D15" s="28">
        <f>Top5Expenses[[#This Row],[AMOUNT]]/$D$6</f>
        <v>6.4477131190812012E-2</v>
      </c>
      <c r="E15" s="29">
        <f>Top5Expenses[[#This Row],[AMOUNT]]*0.15</f>
        <v>480.00000314999994</v>
      </c>
    </row>
    <row r="16" spans="1:6" ht="17.25" x14ac:dyDescent="0.35">
      <c r="B16" t="str">
        <f>INDEX(OperatingExpenses[],MATCH(Top5Expenses[[#This Row],[AMOUNT]],OperatingExpenses[TOP 5 AMOUNT],0),1)</f>
        <v>Advertising</v>
      </c>
      <c r="C16" s="29">
        <f>LARGE(OperatingExpenses[TOP 5 AMOUNT],5)</f>
        <v>2500.0000049999999</v>
      </c>
      <c r="D16" s="28">
        <f>Top5Expenses[[#This Row],[AMOUNT]]/$D$6</f>
        <v>5.037275851299617E-2</v>
      </c>
      <c r="E16" s="29">
        <f>Top5Expenses[[#This Row],[AMOUNT]]*0.15</f>
        <v>375.00000074999997</v>
      </c>
    </row>
    <row r="17" spans="2:5" ht="17.25" x14ac:dyDescent="0.35">
      <c r="B17" t="s">
        <v>9</v>
      </c>
      <c r="C17" s="40">
        <f>SUBTOTAL(109,Top5Expenses[AMOUNT])</f>
        <v>19300.000077000004</v>
      </c>
      <c r="D17" s="41">
        <f>SUBTOTAL(109,Top5Expenses[% OF EXPENSES])</f>
        <v>0.38887769649405601</v>
      </c>
      <c r="E17" s="40">
        <f>SUBTOTAL(109,Top5Expenses[15% REDUCTION])</f>
        <v>2895.0000115499997</v>
      </c>
    </row>
  </sheetData>
  <sheetProtection insertColumns="0" insertRows="0" deleteColumns="0" deleteRows="0" selectLockedCells="1" autoFilter="0"/>
  <mergeCells count="2">
    <mergeCell ref="E2:F2"/>
    <mergeCell ref="B2:D2"/>
  </mergeCells>
  <conditionalFormatting sqref="C5:E8 C10:E16 C18:E65">
    <cfRule type="cellIs" dxfId="48" priority="2" operator="lessThan">
      <formula>0</formula>
    </cfRule>
  </conditionalFormatting>
  <conditionalFormatting sqref="D12:E16">
    <cfRule type="cellIs" dxfId="47" priority="1" operator="lessThan">
      <formula>0</formula>
    </cfRule>
  </conditionalFormatting>
  <dataValidations count="21">
    <dataValidation type="custom" allowBlank="1" showInputMessage="1" showErrorMessage="1" errorTitle="ALERT" error="This cell is automatically populated and should not be overwritten. Overwriting this cell will break calculations in this worksheet." sqref="D13 D15:D16 C5:E6">
      <formula1>LEN(C5)=""</formula1>
    </dataValidation>
    <dataValidation allowBlank="1" showInputMessage="1" showErrorMessage="1" prompt="Create a Monthly Business Budget in this workbook. Overview is in this worksheet. Enter Income details in Monthly Income, Personnel and Operating Expenses in respective worksheets" sqref="A1"/>
    <dataValidation allowBlank="1" showInputMessage="1" showErrorMessage="1" prompt="Enter Company Name in this cell" sqref="B1"/>
    <dataValidation allowBlank="1" showInputMessage="1" showErrorMessage="1" prompt="Enter Date in this cell. Budget overview chart is in cell B9" sqref="E2:F2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4"/>
    <dataValidation allowBlank="1" showInputMessage="1" showErrorMessage="1" prompt="Estimated Totals are automatically calculated in this column under this heading" sqref="C4:D4"/>
    <dataValidation allowBlank="1" showInputMessage="1" showErrorMessage="1" prompt="Difference between Estimated and Actual Totals is automatically calculated in this column under this heading" sqref="E4"/>
    <dataValidation allowBlank="1" showInputMessage="1" showErrorMessage="1" prompt="Top 5 Operating Expenses are automatically updated in table below" sqref="B10"/>
    <dataValidation allowBlank="1" showInputMessage="1" showErrorMessage="1" prompt="Top 5 Expense items are automatically updated in this column under this heading" sqref="B11"/>
    <dataValidation allowBlank="1" showInputMessage="1" showErrorMessage="1" prompt="Amount is automatically updated in this column under this heading" sqref="C11"/>
    <dataValidation allowBlank="1" showInputMessage="1" showErrorMessage="1" prompt="Per cent of Expenses is automatically calculated in this column under this heading" sqref="D11"/>
    <dataValidation allowBlank="1" showInputMessage="1" showErrorMessage="1" prompt="15 per cent Reduction amount is automatically calculated in this column under this heading" sqref="E11"/>
    <dataValidation allowBlank="1" showInputMessage="1" showErrorMessage="1" prompt="Title of this worksheet is in this cell. Enter Date in cell to the right. Budget Totals are automatically calculated in Totals table starting in cell B4" sqref="B2:D2"/>
    <dataValidation type="custom" allowBlank="1" showInputMessage="1" showErrorMessage="1" errorTitle="ALERT" error="This cell is automatically populated and should not be overwritten. Overwriting this cell will break calculations in this worksheet. " sqref="E16">
      <formula1>LEN(E16:E17)=""</formula1>
    </dataValidation>
    <dataValidation type="custom" allowBlank="1" showInputMessage="1" showErrorMessage="1" errorTitle="ALERT" error="This cell is automatically populated and should not be overwritten. Overwriting this cell will break calculations in this worksheet. " sqref="E12">
      <formula1>LEN(E12:E17)=""</formula1>
    </dataValidation>
    <dataValidation type="custom" allowBlank="1" showInputMessage="1" showErrorMessage="1" errorTitle="ALERT" error="This cell is automatically populated and should not be overwritten. Overwriting this cell will break calculations in this worksheet." sqref="C12:D12">
      <formula1>LEN(C12:C16)=""</formula1>
    </dataValidation>
    <dataValidation type="custom" allowBlank="1" showInputMessage="1" showErrorMessage="1" errorTitle="ALERT" error="This cell is automatically populated and should not be overwritten. Overwriting this cell will break calculations in this worksheet." sqref="D14">
      <formula1>LEN(D13:D16)=""</formula1>
    </dataValidation>
    <dataValidation type="custom" allowBlank="1" showInputMessage="1" showErrorMessage="1" errorTitle="ALERT" error="This cell is automatically populated and should not be overwritten. Overwriting this cell will break calculations in this worksheet. " sqref="E13">
      <formula1>LEN(E13:E17)=""</formula1>
    </dataValidation>
    <dataValidation type="custom" allowBlank="1" showInputMessage="1" showErrorMessage="1" errorTitle="ALERT" error="This cell is automatically populated and should not be overwritten. Overwriting this cell will break calculations in this worksheet. " sqref="E14">
      <formula1>LEN(E14:E17)=""</formula1>
    </dataValidation>
    <dataValidation type="custom" allowBlank="1" showInputMessage="1" showErrorMessage="1" errorTitle="ALERT" error="This cell is automatically populated and should not be overwritten. Overwriting this cell will break calculations in this worksheet. " sqref="E15">
      <formula1>LEN(E15:E17)=""</formula1>
    </dataValidation>
    <dataValidation type="custom" allowBlank="1" showInputMessage="1" showErrorMessage="1" errorTitle="ALERT" error="This cell is automatically populated and should not be overwritten. Overwriting this cell will break calculations in this worksheet." sqref="C13:C16">
      <formula1>LEN(C13:C18)=""</formula1>
    </dataValidation>
  </dataValidations>
  <printOptions horizontalCentered="1"/>
  <pageMargins left="0.25" right="0.25" top="0.25" bottom="0.25" header="0" footer="0"/>
  <pageSetup paperSize="9" fitToHeight="0" orientation="portrait" r:id="rId1"/>
  <headerFooter differentFirst="1">
    <oddFooter>Page &amp;P of &amp;N</oddFooter>
  </headerFooter>
  <ignoredErrors>
    <ignoredError sqref="C5:E5 D13 C6:D6 D12 D16 D14 D15 E12:E16" listDataValidation="1"/>
    <ignoredError sqref="E6 C12:C16" listDataValidation="1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autoPageBreaks="0" fitToPage="1"/>
  </sheetPr>
  <dimension ref="A1:G8"/>
  <sheetViews>
    <sheetView showGridLines="0" zoomScaleNormal="100" workbookViewId="0"/>
  </sheetViews>
  <sheetFormatPr defaultColWidth="9" defaultRowHeight="30" customHeight="1" x14ac:dyDescent="0.35"/>
  <cols>
    <col min="1" max="1" width="4.125" style="16" customWidth="1"/>
    <col min="2" max="2" width="29.25" style="16" customWidth="1"/>
    <col min="3" max="3" width="19" style="16" customWidth="1"/>
    <col min="4" max="4" width="18.875" style="16" customWidth="1"/>
    <col min="5" max="5" width="26" style="16" hidden="1" customWidth="1"/>
    <col min="6" max="6" width="19" style="16" customWidth="1"/>
    <col min="7" max="7" width="4.125" style="16" customWidth="1"/>
    <col min="8" max="8" width="4.125" style="6" customWidth="1"/>
    <col min="9" max="16384" width="9" style="6"/>
  </cols>
  <sheetData>
    <row r="1" spans="1:7" s="7" customFormat="1" ht="31.5" customHeight="1" x14ac:dyDescent="0.5">
      <c r="A1" s="4"/>
      <c r="B1" s="3" t="str">
        <f>COMPANY_NAME</f>
        <v>COMPANY NAME</v>
      </c>
      <c r="C1" s="13"/>
      <c r="D1" s="13"/>
      <c r="E1" s="13"/>
      <c r="F1" s="13"/>
      <c r="G1" s="13"/>
    </row>
    <row r="2" spans="1:7" s="7" customFormat="1" ht="42" customHeight="1" x14ac:dyDescent="1">
      <c r="A2" s="4"/>
      <c r="B2" s="14" t="str">
        <f>BUDGET_Title</f>
        <v>MONTHLY BUDGET</v>
      </c>
      <c r="C2" s="15"/>
      <c r="D2" s="15"/>
      <c r="E2" s="15"/>
      <c r="F2" s="15"/>
      <c r="G2" s="15"/>
    </row>
    <row r="3" spans="1:7" ht="15" customHeight="1" x14ac:dyDescent="0.35">
      <c r="G3" s="17"/>
    </row>
    <row r="4" spans="1:7" s="9" customFormat="1" ht="30" customHeight="1" x14ac:dyDescent="0.35">
      <c r="A4" s="18"/>
      <c r="B4" s="32" t="s">
        <v>17</v>
      </c>
      <c r="C4" s="33" t="s">
        <v>10</v>
      </c>
      <c r="D4" s="33" t="s">
        <v>12</v>
      </c>
      <c r="E4" s="35" t="s">
        <v>22</v>
      </c>
      <c r="F4" s="33" t="s">
        <v>15</v>
      </c>
      <c r="G4" s="19"/>
    </row>
    <row r="5" spans="1:7" ht="30" customHeight="1" x14ac:dyDescent="0.35">
      <c r="B5" t="s">
        <v>18</v>
      </c>
      <c r="C5" s="31">
        <v>60000</v>
      </c>
      <c r="D5" s="31">
        <v>54000</v>
      </c>
      <c r="E5" s="26">
        <f>Income[[#This Row],[ACTUAL]]+(10^-6)*ROW(Income[[#This Row],[ACTUAL]])</f>
        <v>54000.000005000002</v>
      </c>
      <c r="F5" s="36">
        <f>Income[[#This Row],[ACTUAL]]-Income[[#This Row],[ESTIMATED]]</f>
        <v>-6000</v>
      </c>
      <c r="G5" s="1"/>
    </row>
    <row r="6" spans="1:7" ht="30" customHeight="1" x14ac:dyDescent="0.35">
      <c r="B6" t="s">
        <v>19</v>
      </c>
      <c r="C6" s="31">
        <v>3000</v>
      </c>
      <c r="D6" s="31">
        <v>3000</v>
      </c>
      <c r="E6" s="26">
        <f>Income[[#This Row],[ACTUAL]]+(10^-6)*ROW(Income[[#This Row],[ACTUAL]])</f>
        <v>3000.0000060000002</v>
      </c>
      <c r="F6" s="36">
        <f>Income[[#This Row],[ACTUAL]]-Income[[#This Row],[ESTIMATED]]</f>
        <v>0</v>
      </c>
      <c r="G6" s="1"/>
    </row>
    <row r="7" spans="1:7" ht="30" customHeight="1" x14ac:dyDescent="0.35">
      <c r="B7" t="s">
        <v>20</v>
      </c>
      <c r="C7" s="31">
        <v>300</v>
      </c>
      <c r="D7" s="31">
        <v>450</v>
      </c>
      <c r="E7" s="26">
        <f>Income[[#This Row],[ACTUAL]]+(10^-6)*ROW(Income[[#This Row],[ACTUAL]])</f>
        <v>450.00000699999998</v>
      </c>
      <c r="F7" s="36">
        <f>Income[[#This Row],[ACTUAL]]-Income[[#This Row],[ESTIMATED]]</f>
        <v>150</v>
      </c>
      <c r="G7" s="1"/>
    </row>
    <row r="8" spans="1:7" ht="30" customHeight="1" x14ac:dyDescent="0.35">
      <c r="B8" t="s">
        <v>21</v>
      </c>
      <c r="C8" s="26">
        <f>SUBTOTAL(109,Income[ESTIMATED])</f>
        <v>63300</v>
      </c>
      <c r="D8" s="26">
        <f>SUBTOTAL(109,Income[ACTUAL])</f>
        <v>57450</v>
      </c>
      <c r="E8" s="26"/>
      <c r="F8" s="26">
        <f>SUBTOTAL(109,Income[DIFFERENCE])</f>
        <v>-5850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35" priority="3" operator="lessThan">
      <formula>0</formula>
    </cfRule>
  </conditionalFormatting>
  <dataValidations count="9">
    <dataValidation allowBlank="1" showInputMessage="1" showErrorMessage="1" prompt="Enter Monthly Income in this worksheet" sqref="A1"/>
    <dataValidation allowBlank="1" showInputMessage="1" showErrorMessage="1" prompt="Company Name is automatically updated in this cell" sqref="B1"/>
    <dataValidation allowBlank="1" showInputMessage="1" showErrorMessage="1" prompt="Title is automatically updated in this cell. Enter Monthly Income details in table below" sqref="B2"/>
    <dataValidation allowBlank="1" showInputMessage="1" showErrorMessage="1" prompt="Enter Income details in this column under this heading. Use heading filters to find specific entries" sqref="B4"/>
    <dataValidation allowBlank="1" showInputMessage="1" showErrorMessage="1" prompt="Enter Estimated Amount in this column under this heading" sqref="C4"/>
    <dataValidation allowBlank="1" showInputMessage="1" showErrorMessage="1" prompt="Enter Actual Amount in this column under this heading" sqref="D4"/>
    <dataValidation allowBlank="1" showInputMessage="1" showErrorMessage="1" prompt="Difference between Estimated and Actual Income is automatically calculated in this column under this heading" sqref="F4"/>
    <dataValidation type="custom" allowBlank="1" showInputMessage="1" showErrorMessage="1" errorTitle="ALERT" error="This cell is automatically populated and should not be overwritten. Overwriting this cell will break calculations in this worksheet." sqref="G5:G7">
      <formula1>LEN(G5)=""</formula1>
    </dataValidation>
    <dataValidation allowBlank="1" showInputMessage="1" showErrorMessage="1" errorTitle="ALERT" error="This cell is automatically populated and should not be overwritten. Overwriting this cell will break calculations in this worksheet." sqref="F5:F7"/>
  </dataValidations>
  <printOptions horizontalCentered="1"/>
  <pageMargins left="0.25" right="0.25" top="0.25" bottom="0.2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autoPageBreaks="0" fitToPage="1"/>
  </sheetPr>
  <dimension ref="A1:G8"/>
  <sheetViews>
    <sheetView showGridLines="0" zoomScaleNormal="100" workbookViewId="0"/>
  </sheetViews>
  <sheetFormatPr defaultColWidth="9" defaultRowHeight="30" customHeight="1" x14ac:dyDescent="0.35"/>
  <cols>
    <col min="1" max="1" width="4.125" style="16" customWidth="1"/>
    <col min="2" max="2" width="29.25" style="16" customWidth="1"/>
    <col min="3" max="3" width="19" style="16" customWidth="1"/>
    <col min="4" max="4" width="18.875" style="16" customWidth="1"/>
    <col min="5" max="5" width="18" style="16" hidden="1" customWidth="1"/>
    <col min="6" max="6" width="19" style="16" customWidth="1"/>
    <col min="7" max="7" width="4.125" style="16" customWidth="1"/>
    <col min="8" max="8" width="4.125" style="6" customWidth="1"/>
    <col min="9" max="16384" width="9" style="6"/>
  </cols>
  <sheetData>
    <row r="1" spans="1:7" s="7" customFormat="1" ht="31.5" customHeight="1" x14ac:dyDescent="0.5">
      <c r="A1" s="4"/>
      <c r="B1" s="3" t="str">
        <f>COMPANY_NAME</f>
        <v>COMPANY NAME</v>
      </c>
      <c r="C1" s="13"/>
      <c r="D1" s="13"/>
      <c r="E1" s="13"/>
      <c r="F1" s="13"/>
      <c r="G1" s="13"/>
    </row>
    <row r="2" spans="1:7" s="7" customFormat="1" ht="42" customHeight="1" x14ac:dyDescent="1">
      <c r="A2" s="4"/>
      <c r="B2" s="14" t="str">
        <f>BUDGET_Title</f>
        <v>MONTHLY BUDGET</v>
      </c>
      <c r="C2" s="15"/>
      <c r="D2" s="15"/>
      <c r="E2" s="15"/>
      <c r="F2" s="15"/>
      <c r="G2" s="15"/>
    </row>
    <row r="3" spans="1:7" ht="15" customHeight="1" x14ac:dyDescent="0.35">
      <c r="G3" s="17"/>
    </row>
    <row r="4" spans="1:7" ht="30" customHeight="1" x14ac:dyDescent="0.35">
      <c r="A4" s="18"/>
      <c r="B4" s="32" t="s">
        <v>23</v>
      </c>
      <c r="C4" s="33" t="s">
        <v>10</v>
      </c>
      <c r="D4" s="33" t="s">
        <v>12</v>
      </c>
      <c r="E4" s="32" t="s">
        <v>22</v>
      </c>
      <c r="F4" s="33" t="s">
        <v>15</v>
      </c>
      <c r="G4" s="20"/>
    </row>
    <row r="5" spans="1:7" ht="30" customHeight="1" x14ac:dyDescent="0.35">
      <c r="B5" t="s">
        <v>24</v>
      </c>
      <c r="C5" s="31">
        <v>9500</v>
      </c>
      <c r="D5" s="31">
        <v>9600</v>
      </c>
      <c r="E5" s="26">
        <f>PersonnelExpenses[[#This Row],[ACTUAL]]+(10^-6)*ROW(PersonnelExpenses[[#This Row],[ACTUAL]])</f>
        <v>9600.0000049999999</v>
      </c>
      <c r="F5" s="36">
        <f>PersonnelExpenses[[#This Row],[ESTIMATED]]-PersonnelExpenses[[#This Row],[ACTUAL]]</f>
        <v>-100</v>
      </c>
      <c r="G5" s="1"/>
    </row>
    <row r="6" spans="1:7" ht="30" customHeight="1" x14ac:dyDescent="0.35">
      <c r="B6" t="s">
        <v>25</v>
      </c>
      <c r="C6" s="31">
        <v>4000</v>
      </c>
      <c r="D6" s="31">
        <v>0</v>
      </c>
      <c r="E6" s="26">
        <f>PersonnelExpenses[[#This Row],[ACTUAL]]+(10^-6)*ROW(PersonnelExpenses[[#This Row],[ACTUAL]])</f>
        <v>6.0000000000000002E-6</v>
      </c>
      <c r="F6" s="36">
        <f>PersonnelExpenses[[#This Row],[ESTIMATED]]-PersonnelExpenses[[#This Row],[ACTUAL]]</f>
        <v>4000</v>
      </c>
      <c r="G6" s="1"/>
    </row>
    <row r="7" spans="1:7" ht="30" customHeight="1" x14ac:dyDescent="0.35">
      <c r="B7" t="s">
        <v>26</v>
      </c>
      <c r="C7" s="31">
        <v>5000</v>
      </c>
      <c r="D7" s="31">
        <v>4500</v>
      </c>
      <c r="E7" s="26">
        <f>PersonnelExpenses[[#This Row],[ACTUAL]]+(10^-6)*ROW(PersonnelExpenses[[#This Row],[ACTUAL]])</f>
        <v>4500.0000069999996</v>
      </c>
      <c r="F7" s="36">
        <f>PersonnelExpenses[[#This Row],[ESTIMATED]]-PersonnelExpenses[[#This Row],[ACTUAL]]</f>
        <v>500</v>
      </c>
      <c r="G7" s="1"/>
    </row>
    <row r="8" spans="1:7" ht="30" customHeight="1" x14ac:dyDescent="0.35">
      <c r="B8" t="s">
        <v>27</v>
      </c>
      <c r="C8" s="30">
        <f>SUBTOTAL(109,PersonnelExpenses[ESTIMATED])</f>
        <v>18500</v>
      </c>
      <c r="D8" s="30">
        <f>SUBTOTAL(109,PersonnelExpenses[ACTUAL])</f>
        <v>14100</v>
      </c>
      <c r="E8" s="26"/>
      <c r="F8" s="30">
        <f>SUBTOTAL(109,PersonnelExpenses[DIFFERENCE])</f>
        <v>4400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23" priority="1" operator="lessThan">
      <formula>0</formula>
    </cfRule>
  </conditionalFormatting>
  <dataValidations count="9">
    <dataValidation allowBlank="1" showInputMessage="1" showErrorMessage="1" prompt="Enter Monthly Personnel Expenses in this worksheet" sqref="A1"/>
    <dataValidation allowBlank="1" showInputMessage="1" showErrorMessage="1" prompt="Company Name is automatically updated in this cell" sqref="B1"/>
    <dataValidation allowBlank="1" showInputMessage="1" showErrorMessage="1" prompt="Title is automatically updated in this cell. Enter Monthly Personnel Expense details in table below" sqref="B2"/>
    <dataValidation allowBlank="1" showInputMessage="1" showErrorMessage="1" prompt="Enter Personnel Expenses in this column under this heading. Use heading filters to find specific entries" sqref="B4"/>
    <dataValidation allowBlank="1" showInputMessage="1" showErrorMessage="1" prompt="Enter Estimated Amount in this column under this heading" sqref="C4"/>
    <dataValidation allowBlank="1" showInputMessage="1" showErrorMessage="1" prompt="Enter Actual Amount in this column under this heading" sqref="D4"/>
    <dataValidation allowBlank="1" showInputMessage="1" showErrorMessage="1" prompt="Difference between Estimated and Actual Personnel Expenses is automatically calculated in this column under this heading" sqref="F4"/>
    <dataValidation allowBlank="1" showInputMessage="1" showErrorMessage="1" errorTitle="ALERT" error="This cell is automatically populated and should not be overwritten. Overwriting this cell will break calculations in this worksheet." sqref="F5:F7"/>
    <dataValidation type="custom" allowBlank="1" showInputMessage="1" showErrorMessage="1" errorTitle="ALERT" error="This cell is automatically populated and should not be overwritten. Overwriting this cell will break calculations in this worksheet." sqref="G5:G7">
      <formula1>LEN(G5)=""</formula1>
    </dataValidation>
  </dataValidations>
  <printOptions horizontalCentered="1"/>
  <pageMargins left="0.25" right="0.25" top="0.25" bottom="0.2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autoPageBreaks="0" fitToPage="1"/>
  </sheetPr>
  <dimension ref="A1:G25"/>
  <sheetViews>
    <sheetView showGridLines="0" zoomScaleNormal="100" workbookViewId="0"/>
  </sheetViews>
  <sheetFormatPr defaultColWidth="9" defaultRowHeight="30" customHeight="1" x14ac:dyDescent="0.35"/>
  <cols>
    <col min="1" max="1" width="4.125" style="16" customWidth="1"/>
    <col min="2" max="2" width="29.25" style="16" customWidth="1"/>
    <col min="3" max="3" width="19" style="16" customWidth="1"/>
    <col min="4" max="4" width="18.875" style="16" customWidth="1"/>
    <col min="5" max="5" width="21.875" style="16" hidden="1" customWidth="1"/>
    <col min="6" max="6" width="19" style="16" customWidth="1"/>
    <col min="7" max="7" width="4.125" style="39" customWidth="1"/>
    <col min="8" max="8" width="4.125" style="6" customWidth="1"/>
    <col min="9" max="16384" width="9" style="6"/>
  </cols>
  <sheetData>
    <row r="1" spans="1:7" s="7" customFormat="1" ht="31.5" customHeight="1" x14ac:dyDescent="0.5">
      <c r="A1" s="4"/>
      <c r="B1" s="3" t="str">
        <f>COMPANY_NAME</f>
        <v>COMPANY NAME</v>
      </c>
      <c r="C1" s="13"/>
      <c r="D1" s="13"/>
      <c r="E1" s="13"/>
      <c r="F1" s="13"/>
      <c r="G1" s="13"/>
    </row>
    <row r="2" spans="1:7" s="7" customFormat="1" ht="42" customHeight="1" x14ac:dyDescent="1">
      <c r="A2" s="4"/>
      <c r="B2" s="14" t="str">
        <f>BUDGET_Title</f>
        <v>MONTHLY BUDGET</v>
      </c>
      <c r="C2" s="15"/>
      <c r="D2" s="15"/>
      <c r="E2" s="15"/>
      <c r="F2" s="15"/>
      <c r="G2" s="15"/>
    </row>
    <row r="3" spans="1:7" ht="15" customHeight="1" x14ac:dyDescent="0.35">
      <c r="G3" s="17"/>
    </row>
    <row r="4" spans="1:7" ht="30" customHeight="1" x14ac:dyDescent="0.35">
      <c r="B4" s="32" t="s">
        <v>28</v>
      </c>
      <c r="C4" s="33" t="s">
        <v>10</v>
      </c>
      <c r="D4" s="33" t="s">
        <v>12</v>
      </c>
      <c r="E4" s="32" t="s">
        <v>22</v>
      </c>
      <c r="F4" s="33" t="s">
        <v>15</v>
      </c>
      <c r="G4" s="21"/>
    </row>
    <row r="5" spans="1:7" ht="30" customHeight="1" x14ac:dyDescent="0.35">
      <c r="B5" t="s">
        <v>29</v>
      </c>
      <c r="C5" s="31">
        <v>3000</v>
      </c>
      <c r="D5" s="31">
        <v>2500</v>
      </c>
      <c r="E5" s="26">
        <f>OperatingExpenses[[#This Row],[ACTUAL]]+(10^-6)*ROW(OperatingExpenses[[#This Row],[ACTUAL]])</f>
        <v>2500.0000049999999</v>
      </c>
      <c r="F5" s="36">
        <f>OperatingExpenses[[#This Row],[ESTIMATED]]-OperatingExpenses[[#This Row],[ACTUAL]]</f>
        <v>500</v>
      </c>
      <c r="G5" s="37"/>
    </row>
    <row r="6" spans="1:7" ht="30" customHeight="1" x14ac:dyDescent="0.35">
      <c r="B6" t="s">
        <v>30</v>
      </c>
      <c r="C6" s="31">
        <v>2000</v>
      </c>
      <c r="D6" s="31">
        <v>2000</v>
      </c>
      <c r="E6" s="26">
        <f>OperatingExpenses[[#This Row],[ACTUAL]]+(10^-6)*ROW(OperatingExpenses[[#This Row],[ACTUAL]])</f>
        <v>2000.000006</v>
      </c>
      <c r="F6" s="36">
        <f>OperatingExpenses[[#This Row],[ESTIMATED]]-OperatingExpenses[[#This Row],[ACTUAL]]</f>
        <v>0</v>
      </c>
      <c r="G6" s="37"/>
    </row>
    <row r="7" spans="1:7" ht="30" customHeight="1" x14ac:dyDescent="0.35">
      <c r="B7" t="s">
        <v>31</v>
      </c>
      <c r="C7" s="31">
        <v>1500</v>
      </c>
      <c r="D7" s="31">
        <v>2175</v>
      </c>
      <c r="E7" s="26">
        <f>OperatingExpenses[[#This Row],[ACTUAL]]+(10^-6)*ROW(OperatingExpenses[[#This Row],[ACTUAL]])</f>
        <v>2175.0000070000001</v>
      </c>
      <c r="F7" s="36">
        <f>OperatingExpenses[[#This Row],[ESTIMATED]]-OperatingExpenses[[#This Row],[ACTUAL]]</f>
        <v>-675</v>
      </c>
      <c r="G7" s="37"/>
    </row>
    <row r="8" spans="1:7" ht="30" customHeight="1" x14ac:dyDescent="0.35">
      <c r="B8" t="s">
        <v>32</v>
      </c>
      <c r="C8" s="31">
        <v>2000</v>
      </c>
      <c r="D8" s="31">
        <v>1500</v>
      </c>
      <c r="E8" s="26">
        <f>OperatingExpenses[[#This Row],[ACTUAL]]+(10^-6)*ROW(OperatingExpenses[[#This Row],[ACTUAL]])</f>
        <v>1500.000008</v>
      </c>
      <c r="F8" s="36">
        <f>OperatingExpenses[[#This Row],[ESTIMATED]]-OperatingExpenses[[#This Row],[ACTUAL]]</f>
        <v>500</v>
      </c>
      <c r="G8" s="37"/>
    </row>
    <row r="9" spans="1:7" ht="30" customHeight="1" x14ac:dyDescent="0.35">
      <c r="B9" t="s">
        <v>33</v>
      </c>
      <c r="C9" s="31">
        <v>1000</v>
      </c>
      <c r="D9" s="31">
        <v>1000</v>
      </c>
      <c r="E9" s="26">
        <f>OperatingExpenses[[#This Row],[ACTUAL]]+(10^-6)*ROW(OperatingExpenses[[#This Row],[ACTUAL]])</f>
        <v>1000.000009</v>
      </c>
      <c r="F9" s="36">
        <f>OperatingExpenses[[#This Row],[ESTIMATED]]-OperatingExpenses[[#This Row],[ACTUAL]]</f>
        <v>0</v>
      </c>
      <c r="G9" s="37"/>
    </row>
    <row r="10" spans="1:7" ht="30" customHeight="1" x14ac:dyDescent="0.35">
      <c r="B10" t="s">
        <v>34</v>
      </c>
      <c r="C10" s="31">
        <v>500</v>
      </c>
      <c r="D10" s="31">
        <v>525</v>
      </c>
      <c r="E10" s="26">
        <f>OperatingExpenses[[#This Row],[ACTUAL]]+(10^-6)*ROW(OperatingExpenses[[#This Row],[ACTUAL]])</f>
        <v>525.00000999999997</v>
      </c>
      <c r="F10" s="36">
        <f>OperatingExpenses[[#This Row],[ESTIMATED]]-OperatingExpenses[[#This Row],[ACTUAL]]</f>
        <v>-25</v>
      </c>
      <c r="G10" s="37"/>
    </row>
    <row r="11" spans="1:7" ht="30" customHeight="1" x14ac:dyDescent="0.35">
      <c r="B11" t="s">
        <v>35</v>
      </c>
      <c r="C11" s="31">
        <v>1300</v>
      </c>
      <c r="D11" s="31">
        <v>1275</v>
      </c>
      <c r="E11" s="26">
        <f>OperatingExpenses[[#This Row],[ACTUAL]]+(10^-6)*ROW(OperatingExpenses[[#This Row],[ACTUAL]])</f>
        <v>1275.0000110000001</v>
      </c>
      <c r="F11" s="36">
        <f>OperatingExpenses[[#This Row],[ESTIMATED]]-OperatingExpenses[[#This Row],[ACTUAL]]</f>
        <v>25</v>
      </c>
      <c r="G11" s="37"/>
    </row>
    <row r="12" spans="1:7" ht="30" customHeight="1" x14ac:dyDescent="0.35">
      <c r="B12" t="s">
        <v>36</v>
      </c>
      <c r="C12" s="31">
        <v>2000</v>
      </c>
      <c r="D12" s="31">
        <v>2200</v>
      </c>
      <c r="E12" s="26">
        <f>OperatingExpenses[[#This Row],[ACTUAL]]+(10^-6)*ROW(OperatingExpenses[[#This Row],[ACTUAL]])</f>
        <v>2200.000012</v>
      </c>
      <c r="F12" s="36">
        <f>OperatingExpenses[[#This Row],[ESTIMATED]]-OperatingExpenses[[#This Row],[ACTUAL]]</f>
        <v>-200</v>
      </c>
      <c r="G12" s="37"/>
    </row>
    <row r="13" spans="1:7" ht="30" customHeight="1" x14ac:dyDescent="0.35">
      <c r="B13" t="s">
        <v>37</v>
      </c>
      <c r="C13" s="31">
        <v>1000</v>
      </c>
      <c r="D13" s="31">
        <v>800</v>
      </c>
      <c r="E13" s="26">
        <f>OperatingExpenses[[#This Row],[ACTUAL]]+(10^-6)*ROW(OperatingExpenses[[#This Row],[ACTUAL]])</f>
        <v>800.00001299999997</v>
      </c>
      <c r="F13" s="36">
        <f>OperatingExpenses[[#This Row],[ESTIMATED]]-OperatingExpenses[[#This Row],[ACTUAL]]</f>
        <v>200</v>
      </c>
      <c r="G13" s="37"/>
    </row>
    <row r="14" spans="1:7" ht="30" customHeight="1" x14ac:dyDescent="0.35">
      <c r="B14" t="s">
        <v>38</v>
      </c>
      <c r="C14" s="31">
        <v>4500</v>
      </c>
      <c r="D14" s="31">
        <v>4600</v>
      </c>
      <c r="E14" s="26">
        <f>OperatingExpenses[[#This Row],[ACTUAL]]+(10^-6)*ROW(OperatingExpenses[[#This Row],[ACTUAL]])</f>
        <v>4600.0000140000002</v>
      </c>
      <c r="F14" s="36">
        <f>OperatingExpenses[[#This Row],[ESTIMATED]]-OperatingExpenses[[#This Row],[ACTUAL]]</f>
        <v>-100</v>
      </c>
      <c r="G14" s="37"/>
    </row>
    <row r="15" spans="1:7" ht="30" customHeight="1" x14ac:dyDescent="0.35">
      <c r="B15" t="s">
        <v>39</v>
      </c>
      <c r="C15" s="31">
        <v>800</v>
      </c>
      <c r="D15" s="31">
        <v>750</v>
      </c>
      <c r="E15" s="26">
        <f>OperatingExpenses[[#This Row],[ACTUAL]]+(10^-6)*ROW(OperatingExpenses[[#This Row],[ACTUAL]])</f>
        <v>750.00001499999996</v>
      </c>
      <c r="F15" s="36">
        <f>OperatingExpenses[[#This Row],[ESTIMATED]]-OperatingExpenses[[#This Row],[ACTUAL]]</f>
        <v>50</v>
      </c>
      <c r="G15" s="37"/>
    </row>
    <row r="16" spans="1:7" ht="30" customHeight="1" x14ac:dyDescent="0.35">
      <c r="B16" t="s">
        <v>40</v>
      </c>
      <c r="C16" s="31">
        <v>400</v>
      </c>
      <c r="D16" s="31">
        <v>350</v>
      </c>
      <c r="E16" s="26">
        <f>OperatingExpenses[[#This Row],[ACTUAL]]+(10^-6)*ROW(OperatingExpenses[[#This Row],[ACTUAL]])</f>
        <v>350.00001600000002</v>
      </c>
      <c r="F16" s="36">
        <f>OperatingExpenses[[#This Row],[ESTIMATED]]-OperatingExpenses[[#This Row],[ACTUAL]]</f>
        <v>50</v>
      </c>
      <c r="G16" s="37"/>
    </row>
    <row r="17" spans="2:7" ht="30" customHeight="1" x14ac:dyDescent="0.35">
      <c r="B17" t="s">
        <v>41</v>
      </c>
      <c r="C17" s="31">
        <v>4100</v>
      </c>
      <c r="D17" s="31">
        <v>4500</v>
      </c>
      <c r="E17" s="26">
        <f>OperatingExpenses[[#This Row],[ACTUAL]]+(10^-6)*ROW(OperatingExpenses[[#This Row],[ACTUAL]])</f>
        <v>4500.0000170000003</v>
      </c>
      <c r="F17" s="36">
        <f>OperatingExpenses[[#This Row],[ESTIMATED]]-OperatingExpenses[[#This Row],[ACTUAL]]</f>
        <v>-400</v>
      </c>
      <c r="G17" s="37"/>
    </row>
    <row r="18" spans="2:7" ht="30" customHeight="1" x14ac:dyDescent="0.35">
      <c r="B18" t="s">
        <v>42</v>
      </c>
      <c r="C18" s="31">
        <v>350</v>
      </c>
      <c r="D18" s="31">
        <v>400</v>
      </c>
      <c r="E18" s="26">
        <f>OperatingExpenses[[#This Row],[ACTUAL]]+(10^-6)*ROW(OperatingExpenses[[#This Row],[ACTUAL]])</f>
        <v>400.00001800000001</v>
      </c>
      <c r="F18" s="36">
        <f>OperatingExpenses[[#This Row],[ESTIMATED]]-OperatingExpenses[[#This Row],[ACTUAL]]</f>
        <v>-50</v>
      </c>
      <c r="G18" s="37"/>
    </row>
    <row r="19" spans="2:7" ht="30" customHeight="1" x14ac:dyDescent="0.35">
      <c r="B19" t="s">
        <v>43</v>
      </c>
      <c r="C19" s="31">
        <v>900</v>
      </c>
      <c r="D19" s="31">
        <v>840</v>
      </c>
      <c r="E19" s="26">
        <f>OperatingExpenses[[#This Row],[ACTUAL]]+(10^-6)*ROW(OperatingExpenses[[#This Row],[ACTUAL]])</f>
        <v>840.00001899999995</v>
      </c>
      <c r="F19" s="36">
        <f>OperatingExpenses[[#This Row],[ESTIMATED]]-OperatingExpenses[[#This Row],[ACTUAL]]</f>
        <v>60</v>
      </c>
      <c r="G19" s="37"/>
    </row>
    <row r="20" spans="2:7" ht="30" customHeight="1" x14ac:dyDescent="0.35">
      <c r="B20" t="s">
        <v>44</v>
      </c>
      <c r="C20" s="31">
        <v>5000</v>
      </c>
      <c r="D20" s="31">
        <v>4500</v>
      </c>
      <c r="E20" s="26">
        <f>OperatingExpenses[[#This Row],[ACTUAL]]+(10^-6)*ROW(OperatingExpenses[[#This Row],[ACTUAL]])</f>
        <v>4500.0000200000004</v>
      </c>
      <c r="F20" s="36">
        <f>OperatingExpenses[[#This Row],[ESTIMATED]]-OperatingExpenses[[#This Row],[ACTUAL]]</f>
        <v>500</v>
      </c>
      <c r="G20" s="37"/>
    </row>
    <row r="21" spans="2:7" ht="30" customHeight="1" x14ac:dyDescent="0.35">
      <c r="B21" t="s">
        <v>45</v>
      </c>
      <c r="C21" s="31">
        <v>3000</v>
      </c>
      <c r="D21" s="31">
        <v>3200</v>
      </c>
      <c r="E21" s="26">
        <f>OperatingExpenses[[#This Row],[ACTUAL]]+(10^-6)*ROW(OperatingExpenses[[#This Row],[ACTUAL]])</f>
        <v>3200.0000209999998</v>
      </c>
      <c r="F21" s="36">
        <f>OperatingExpenses[[#This Row],[ESTIMATED]]-OperatingExpenses[[#This Row],[ACTUAL]]</f>
        <v>-200</v>
      </c>
      <c r="G21" s="37"/>
    </row>
    <row r="22" spans="2:7" ht="30" customHeight="1" x14ac:dyDescent="0.35">
      <c r="B22" t="s">
        <v>46</v>
      </c>
      <c r="C22" s="31">
        <v>250</v>
      </c>
      <c r="D22" s="31">
        <v>280</v>
      </c>
      <c r="E22" s="26">
        <f>OperatingExpenses[[#This Row],[ACTUAL]]+(10^-6)*ROW(OperatingExpenses[[#This Row],[ACTUAL]])</f>
        <v>280.000022</v>
      </c>
      <c r="F22" s="36">
        <f>OperatingExpenses[[#This Row],[ESTIMATED]]-OperatingExpenses[[#This Row],[ACTUAL]]</f>
        <v>-30</v>
      </c>
      <c r="G22" s="37"/>
    </row>
    <row r="23" spans="2:7" ht="30" customHeight="1" x14ac:dyDescent="0.35">
      <c r="B23" t="s">
        <v>47</v>
      </c>
      <c r="C23" s="31">
        <v>1400</v>
      </c>
      <c r="D23" s="31">
        <v>1385</v>
      </c>
      <c r="E23" s="26">
        <f>OperatingExpenses[[#This Row],[ACTUAL]]+(10^-6)*ROW(OperatingExpenses[[#This Row],[ACTUAL]])</f>
        <v>1385.0000230000001</v>
      </c>
      <c r="F23" s="36">
        <f>OperatingExpenses[[#This Row],[ESTIMATED]]-OperatingExpenses[[#This Row],[ACTUAL]]</f>
        <v>15</v>
      </c>
      <c r="G23" s="37"/>
    </row>
    <row r="24" spans="2:7" ht="30" customHeight="1" x14ac:dyDescent="0.35">
      <c r="B24" t="s">
        <v>48</v>
      </c>
      <c r="C24" s="31">
        <v>1000</v>
      </c>
      <c r="D24" s="31">
        <v>750</v>
      </c>
      <c r="E24" s="26">
        <f>OperatingExpenses[[#This Row],[ACTUAL]]+(10^-6)*ROW(OperatingExpenses[[#This Row],[ACTUAL]])</f>
        <v>750.00002400000005</v>
      </c>
      <c r="F24" s="36">
        <f>OperatingExpenses[[#This Row],[ESTIMATED]]-OperatingExpenses[[#This Row],[ACTUAL]]</f>
        <v>250</v>
      </c>
      <c r="G24" s="37"/>
    </row>
    <row r="25" spans="2:7" ht="30" customHeight="1" x14ac:dyDescent="0.35">
      <c r="B25" t="s">
        <v>49</v>
      </c>
      <c r="C25" s="30">
        <f>SUBTOTAL(109,OperatingExpenses[ESTIMATED])</f>
        <v>36000</v>
      </c>
      <c r="D25" s="30">
        <f>SUBTOTAL(109,OperatingExpenses[ACTUAL])</f>
        <v>35530</v>
      </c>
      <c r="E25" s="26"/>
      <c r="F25" s="30">
        <f>SUBTOTAL(109,OperatingExpenses[DIFFERENCE])</f>
        <v>470</v>
      </c>
      <c r="G25" s="38"/>
    </row>
  </sheetData>
  <sheetProtection insertColumns="0" insertRows="0" deleteColumns="0" deleteRows="0" selectLockedCells="1" autoFilter="0"/>
  <dataConsolidate/>
  <conditionalFormatting sqref="F25">
    <cfRule type="cellIs" dxfId="11" priority="1" operator="lessThan">
      <formula>0</formula>
    </cfRule>
  </conditionalFormatting>
  <dataValidations count="9">
    <dataValidation allowBlank="1" showInputMessage="1" showErrorMessage="1" prompt="Enter Monthly Operating Expenses in this worksheet" sqref="A1"/>
    <dataValidation allowBlank="1" showInputMessage="1" showErrorMessage="1" prompt="Company Name is automatically updated in this cell" sqref="B1"/>
    <dataValidation allowBlank="1" showInputMessage="1" showErrorMessage="1" prompt="Title is automatically updated in this cell. Enter Monthly Operating Expense details in table below" sqref="B2"/>
    <dataValidation allowBlank="1" showInputMessage="1" showErrorMessage="1" prompt="Enter Operating Expenses in this column under this heading. Use heading filters to find specific entries" sqref="B4"/>
    <dataValidation allowBlank="1" showInputMessage="1" showErrorMessage="1" prompt="Enter Estimated Amount in this column under this heading" sqref="C4"/>
    <dataValidation allowBlank="1" showInputMessage="1" showErrorMessage="1" prompt="Enter Actual Amount in this column under this heading" sqref="D4"/>
    <dataValidation allowBlank="1" showInputMessage="1" showErrorMessage="1" prompt="Difference between Estimated and Actual Operating Expenses is automatically calculated in this column under this heading" sqref="F4"/>
    <dataValidation type="custom" allowBlank="1" showInputMessage="1" showErrorMessage="1" errorTitle="ALERT" error="This cell is automatically populated and should not be overwritten. Overwriting this cell will break calculations in this worksheet." sqref="G5:G24">
      <formula1>LEN(G5)=""</formula1>
    </dataValidation>
    <dataValidation allowBlank="1" showInputMessage="1" showErrorMessage="1" errorTitle="ALERT" error="This cell is automatically populated and should not be overwritten. Overwriting this cell will break calculations in this worksheet." sqref="F5:F24"/>
  </dataValidations>
  <printOptions horizontalCentered="1"/>
  <pageMargins left="0.25" right="0.25" top="0.25" bottom="0.2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Monthly Budget Summary</vt:lpstr>
      <vt:lpstr>Income</vt:lpstr>
      <vt:lpstr>Personnel Expenses</vt:lpstr>
      <vt:lpstr>Operating Expenses</vt:lpstr>
      <vt:lpstr>BUDGET_Title</vt:lpstr>
      <vt:lpstr>ColumnTitle1</vt:lpstr>
      <vt:lpstr>COMPANY_NAME</vt:lpstr>
      <vt:lpstr>Income!Print_Titles</vt:lpstr>
      <vt:lpstr>'Operating Expenses'!Print_Titles</vt:lpstr>
      <vt:lpstr>'Personnel Expenses'!Print_Titles</vt:lpstr>
      <vt:lpstr>Title1</vt:lpstr>
      <vt:lpstr>Title2</vt:lpstr>
      <vt:lpstr>Title3</vt:lpstr>
      <vt:lpstr>Title4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Michaloudis</dc:creator>
  <cp:lastModifiedBy>John Michaloudis</cp:lastModifiedBy>
  <dcterms:created xsi:type="dcterms:W3CDTF">2017-11-25T19:49:04Z</dcterms:created>
  <dcterms:modified xsi:type="dcterms:W3CDTF">2019-02-07T15:30:51Z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2017-11-25T19:49:12.3280575Z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