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tables/table2.xml" ContentType="application/vnd.openxmlformats-officedocument.spreadsheetml.table+xml"/>
  <Override PartName="/xl/drawings/drawing5.xml" ContentType="application/vnd.openxmlformats-officedocument.drawing+xml"/>
  <Override PartName="/xl/tables/table3.xml" ContentType="application/vnd.openxmlformats-officedocument.spreadsheetml.table+xml"/>
  <Override PartName="/xl/drawings/drawing6.xml" ContentType="application/vnd.openxmlformats-officedocument.drawing+xml"/>
  <Override PartName="/xl/tables/table4.xml" ContentType="application/vnd.openxmlformats-officedocument.spreadsheetml.table+xml"/>
  <Override PartName="/xl/drawings/drawing7.xml" ContentType="application/vnd.openxmlformats-officedocument.drawing+xml"/>
  <Override PartName="/xl/tables/table5.xml" ContentType="application/vnd.openxmlformats-officedocument.spreadsheetml.table+xml"/>
  <Override PartName="/xl/drawings/drawing8.xml" ContentType="application/vnd.openxmlformats-officedocument.drawing+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DATA SCIENCE\Excel Templates\files\"/>
    </mc:Choice>
  </mc:AlternateContent>
  <bookViews>
    <workbookView xWindow="0" yWindow="0" windowWidth="28800" windowHeight="12000" tabRatio="843"/>
  </bookViews>
  <sheets>
    <sheet name="Guide" sheetId="4" r:id="rId1"/>
    <sheet name="Annual Cash Flow" sheetId="10" r:id="rId2"/>
    <sheet name="Monthly Cash Flow" sheetId="2" r:id="rId3"/>
    <sheet name="Daily Summary" sheetId="9" r:id="rId4"/>
    <sheet name="Income" sheetId="5" r:id="rId5"/>
    <sheet name="Expenses" sheetId="6" r:id="rId6"/>
    <sheet name="Discretionary" sheetId="7" r:id="rId7"/>
    <sheet name="Savings" sheetId="8" r:id="rId8"/>
  </sheets>
  <externalReferences>
    <externalReference r:id="rId9"/>
  </externalReferences>
  <definedNames>
    <definedName name="AnnualCashFlowToDate">Income[[#Totals],[Annual  ]]-Expenses[[#Totals],[Annual  ]]-Discretionary[[#Totals],[Annual  ]]-Savings[[#Totals],[Annual  ]]</definedName>
    <definedName name="ColumnTitleRegion1..B6.1">Guide!$B$5</definedName>
    <definedName name="ColumnTitleRegion1..E8.4">'Daily Summary'!$B$4</definedName>
    <definedName name="ColumnTitleRegion2..D6.1">Guide!$D$5</definedName>
    <definedName name="ColumnTitleRegion3..F6.1">Guide!$F$5</definedName>
    <definedName name="DailyCashFlow">SUM('Daily Summary'!$C$5:$C$8)</definedName>
    <definedName name="MonthlyCashFlowToDate">Monthly[[#Totals],[Total]]</definedName>
    <definedName name="_xlnm.Print_Titles" localSheetId="3">'Daily Summary'!$9:$9</definedName>
    <definedName name="_xlnm.Print_Titles" localSheetId="6">Discretionary!$2:$3</definedName>
    <definedName name="_xlnm.Print_Titles" localSheetId="5">Expenses!$2:$3</definedName>
    <definedName name="_xlnm.Print_Titles" localSheetId="4">Income!$2:$3</definedName>
    <definedName name="_xlnm.Print_Titles" localSheetId="2">'Monthly Cash Flow'!$3:$3</definedName>
    <definedName name="_xlnm.Print_Titles" localSheetId="7">Savings!$2:$3</definedName>
    <definedName name="Product_A_Name">[1]Summary!$C$3</definedName>
    <definedName name="Product_B_Name">[1]Summary!$D$3</definedName>
    <definedName name="RowTitleRegion1..D2.2">'Annual Cash Flow'!$B$2</definedName>
    <definedName name="RowTitleRegion1..D2.3">'Monthly Cash Flow'!$B$2</definedName>
    <definedName name="RowTitleRegion1..D2.4">'Daily Summary'!$B$2</definedName>
    <definedName name="RowTitleRegion1..D2.5">Income!$B$2</definedName>
    <definedName name="RowTitleRegion1..D2.6">Expenses!$B$2</definedName>
    <definedName name="RowTitleRegion1..D2.7">Discretionary!$B$2</definedName>
    <definedName name="RowTitleRegion1..D2.8">Savings!$B$2</definedName>
    <definedName name="RowTitleRegion2..C4.2">'Annual Cash Flow'!$B$4</definedName>
    <definedName name="RowTitleRegion3..G4.2">'Annual Cash Flow'!$F$4</definedName>
    <definedName name="RowTitleRegion4..K4.2">'Annual Cash Flow'!$J$4</definedName>
    <definedName name="RowTitleRegion5..O4.2">'Annual Cash Flow'!$N$4</definedName>
    <definedName name="RowTitleRegion6..C6.2">'Annual Cash Flow'!$B$6</definedName>
    <definedName name="RowTitleRegion7..G6.2">'Annual Cash Flow'!$F$6</definedName>
    <definedName name="RowTitleRegion8..K6.2">'Annual Cash Flow'!$J$6</definedName>
    <definedName name="RowTitleRegion9..O6.2">'Annual Cash Flow'!$N$6</definedName>
    <definedName name="Title3">Monthly[[#Headers],[Type]]</definedName>
    <definedName name="Title4">Daily[[#Headers],[Type]]</definedName>
    <definedName name="Title5">Income[[#Headers],[Income]]</definedName>
    <definedName name="Title6">Expenses[[#Headers],[Expenses]]</definedName>
    <definedName name="Title7">Discretionary[[#Headers],[Discretionary Expenses]]</definedName>
    <definedName name="Type8">Savings[[#Headers],[Savings]]</definedName>
  </definedNames>
  <calcPr calcId="181029"/>
</workbook>
</file>

<file path=xl/calcChain.xml><?xml version="1.0" encoding="utf-8"?>
<calcChain xmlns="http://schemas.openxmlformats.org/spreadsheetml/2006/main">
  <c r="C8" i="9" l="1"/>
  <c r="C7" i="9"/>
  <c r="C6" i="9"/>
  <c r="C5" i="9"/>
  <c r="D2" i="9" s="1"/>
  <c r="F10" i="9"/>
  <c r="E10" i="9" s="1"/>
  <c r="F11" i="9"/>
  <c r="F12" i="9"/>
  <c r="E12" i="9" s="1"/>
  <c r="F13" i="9"/>
  <c r="E13" i="9" s="1"/>
  <c r="F14" i="9"/>
  <c r="E14" i="9" s="1"/>
  <c r="F15" i="9"/>
  <c r="E15" i="9" s="1"/>
  <c r="F16" i="9"/>
  <c r="E16" i="9" s="1"/>
  <c r="F17" i="9"/>
  <c r="E17" i="9" s="1"/>
  <c r="F18" i="9"/>
  <c r="E18" i="9" s="1"/>
  <c r="F19" i="9"/>
  <c r="E19" i="9" s="1"/>
  <c r="F20" i="9"/>
  <c r="E20" i="9" s="1"/>
  <c r="F21" i="9"/>
  <c r="E21" i="9" s="1"/>
  <c r="F22" i="9"/>
  <c r="E22" i="9" s="1"/>
  <c r="F23" i="9"/>
  <c r="E23" i="9" s="1"/>
  <c r="F24" i="9"/>
  <c r="E24" i="9" s="1"/>
  <c r="F25" i="9"/>
  <c r="E25" i="9" s="1"/>
  <c r="F26" i="9"/>
  <c r="E26" i="9" s="1"/>
  <c r="F27" i="9"/>
  <c r="E27" i="9" s="1"/>
  <c r="F28" i="9"/>
  <c r="E28" i="9" s="1"/>
  <c r="F29" i="9"/>
  <c r="E29" i="9" s="1"/>
  <c r="F30" i="9"/>
  <c r="E30" i="9" s="1"/>
  <c r="F31" i="9"/>
  <c r="E31" i="9" s="1"/>
  <c r="F32" i="9"/>
  <c r="E32" i="9" s="1"/>
  <c r="F33" i="9"/>
  <c r="E33" i="9" s="1"/>
  <c r="F34" i="9"/>
  <c r="E34" i="9" s="1"/>
  <c r="F35" i="9"/>
  <c r="E35" i="9" s="1"/>
  <c r="F36" i="9"/>
  <c r="E36" i="9" s="1"/>
  <c r="F37" i="9"/>
  <c r="E37" i="9" s="1"/>
  <c r="D7" i="9" s="1"/>
  <c r="F38" i="9"/>
  <c r="E38" i="9" s="1"/>
  <c r="F39" i="9"/>
  <c r="E39" i="9" s="1"/>
  <c r="F40" i="9"/>
  <c r="E40" i="9" s="1"/>
  <c r="F41" i="9"/>
  <c r="E41" i="9" s="1"/>
  <c r="F42" i="9"/>
  <c r="E42" i="9" s="1"/>
  <c r="F43" i="9"/>
  <c r="E43" i="9" s="1"/>
  <c r="F44" i="9"/>
  <c r="E44" i="9" s="1"/>
  <c r="F45" i="9"/>
  <c r="E45" i="9" s="1"/>
  <c r="F46" i="9"/>
  <c r="E46" i="9" s="1"/>
  <c r="F47" i="9"/>
  <c r="E47" i="9" s="1"/>
  <c r="F48" i="9"/>
  <c r="E48" i="9" s="1"/>
  <c r="F49" i="9"/>
  <c r="E49" i="9" s="1"/>
  <c r="F50" i="9"/>
  <c r="E50" i="9" s="1"/>
  <c r="F51" i="9"/>
  <c r="E51" i="9" s="1"/>
  <c r="F52" i="9"/>
  <c r="E52" i="9" s="1"/>
  <c r="D53" i="9"/>
  <c r="D8" i="9" l="1"/>
  <c r="D6" i="9"/>
  <c r="E5" i="9"/>
  <c r="E6" i="9"/>
  <c r="E7" i="9"/>
  <c r="E8" i="9"/>
  <c r="F53" i="9"/>
  <c r="E11" i="9"/>
  <c r="C9" i="8"/>
  <c r="O4" i="10" s="1"/>
  <c r="D8" i="8"/>
  <c r="D7" i="8"/>
  <c r="D6" i="8"/>
  <c r="D5" i="8"/>
  <c r="D4" i="8"/>
  <c r="C15" i="7"/>
  <c r="K4" i="10" s="1"/>
  <c r="D14" i="7"/>
  <c r="D13" i="7"/>
  <c r="D12" i="7"/>
  <c r="D11" i="7"/>
  <c r="D10" i="7"/>
  <c r="D9" i="7"/>
  <c r="D8" i="7"/>
  <c r="D7" i="7"/>
  <c r="D6" i="7"/>
  <c r="D5" i="7"/>
  <c r="D4" i="7"/>
  <c r="C22" i="6"/>
  <c r="D21" i="6"/>
  <c r="D20" i="6"/>
  <c r="D19" i="6"/>
  <c r="D18" i="6"/>
  <c r="D17" i="6"/>
  <c r="D16" i="6"/>
  <c r="D15" i="6"/>
  <c r="D14" i="6"/>
  <c r="D13" i="6"/>
  <c r="D12" i="6"/>
  <c r="D11" i="6"/>
  <c r="D10" i="6"/>
  <c r="D9" i="6"/>
  <c r="D8" i="6"/>
  <c r="D7" i="6"/>
  <c r="D6" i="6"/>
  <c r="D5" i="6"/>
  <c r="D4" i="6"/>
  <c r="C10" i="5"/>
  <c r="C4" i="10" s="1"/>
  <c r="D9" i="5"/>
  <c r="D8" i="5"/>
  <c r="D7" i="5"/>
  <c r="D6" i="5"/>
  <c r="D5" i="5"/>
  <c r="D4" i="5"/>
  <c r="G4" i="10" l="1"/>
  <c r="D2" i="10"/>
  <c r="E53" i="9"/>
  <c r="D5" i="9"/>
  <c r="D2" i="5"/>
  <c r="D9" i="8"/>
  <c r="O6" i="10" s="1"/>
  <c r="D2" i="7"/>
  <c r="D2" i="6"/>
  <c r="D2" i="8"/>
  <c r="D15" i="7"/>
  <c r="K6" i="10" s="1"/>
  <c r="D22" i="6"/>
  <c r="G6" i="10" s="1"/>
  <c r="D10" i="5"/>
  <c r="C6" i="10" s="1"/>
  <c r="O47" i="2"/>
  <c r="N47" i="2"/>
  <c r="M47" i="2"/>
  <c r="L47" i="2"/>
  <c r="K47" i="2"/>
  <c r="J47" i="2"/>
  <c r="I47" i="2"/>
  <c r="H47" i="2"/>
  <c r="G47" i="2"/>
  <c r="F47" i="2"/>
  <c r="E47" i="2"/>
  <c r="D47"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l="1"/>
  <c r="D2" i="2" s="1"/>
</calcChain>
</file>

<file path=xl/sharedStrings.xml><?xml version="1.0" encoding="utf-8"?>
<sst xmlns="http://schemas.openxmlformats.org/spreadsheetml/2006/main" count="332" uniqueCount="99">
  <si>
    <t>Income</t>
  </si>
  <si>
    <t>Salary</t>
  </si>
  <si>
    <t>Commissions/bonus</t>
  </si>
  <si>
    <t>Other 2</t>
  </si>
  <si>
    <t>Other 1</t>
  </si>
  <si>
    <t>Annual</t>
  </si>
  <si>
    <t>Monthly</t>
  </si>
  <si>
    <t>Expenses</t>
  </si>
  <si>
    <t>Federal/SS/Medicare</t>
  </si>
  <si>
    <t>State Income Tax</t>
  </si>
  <si>
    <t>Vehicle Tax/Fees</t>
  </si>
  <si>
    <t>Mortgage/Rent</t>
  </si>
  <si>
    <t>Vehicle Payments</t>
  </si>
  <si>
    <t>Insurance</t>
  </si>
  <si>
    <t>Electricity</t>
  </si>
  <si>
    <t>Gas</t>
  </si>
  <si>
    <t>Water</t>
  </si>
  <si>
    <t>Sewer</t>
  </si>
  <si>
    <t>Garbage</t>
  </si>
  <si>
    <t>Phone</t>
  </si>
  <si>
    <t>Internet</t>
  </si>
  <si>
    <t>Life/Disability Premiums</t>
  </si>
  <si>
    <t>Food</t>
  </si>
  <si>
    <t>Clothing</t>
  </si>
  <si>
    <t>Medical/Dental/Rx</t>
  </si>
  <si>
    <t>Other 3</t>
  </si>
  <si>
    <t>Total</t>
  </si>
  <si>
    <t>Discretionary Expenses</t>
  </si>
  <si>
    <t>Dining</t>
  </si>
  <si>
    <t>Gifts</t>
  </si>
  <si>
    <t>Travel</t>
  </si>
  <si>
    <t>Entertainment</t>
  </si>
  <si>
    <t>Personal Care</t>
  </si>
  <si>
    <t>Shopping</t>
  </si>
  <si>
    <t>Charity</t>
  </si>
  <si>
    <t>Club/Memberships</t>
  </si>
  <si>
    <t>Home Improvements</t>
  </si>
  <si>
    <t>Other 4</t>
  </si>
  <si>
    <t>Savings</t>
  </si>
  <si>
    <t>Cash Reserves</t>
  </si>
  <si>
    <t>401(k)/Etc</t>
  </si>
  <si>
    <t>Savings/Investment Account</t>
  </si>
  <si>
    <t>Daily</t>
  </si>
  <si>
    <t>Bus</t>
  </si>
  <si>
    <t>Type</t>
  </si>
  <si>
    <t>Description</t>
  </si>
  <si>
    <t>May</t>
  </si>
  <si>
    <t>Discretionary</t>
  </si>
  <si>
    <t>TOTALS</t>
  </si>
  <si>
    <t>PERSONAL CASH FLOW</t>
  </si>
  <si>
    <t>Annual Cash Flow</t>
  </si>
  <si>
    <t>Monthly Cash Flow</t>
  </si>
  <si>
    <t>Daily Cash Flow</t>
  </si>
  <si>
    <t>INCOME SUMMARY</t>
  </si>
  <si>
    <t>EXPENSES SUMMARY</t>
  </si>
  <si>
    <t>DISCRETIONARY SUMMARY</t>
  </si>
  <si>
    <t>SAVINGS SUMMARY</t>
  </si>
  <si>
    <t>This is an annual estimation.  Use this worksheet if you wish to view annual amounts with estimated monthly values
If you wish to add daily items to the Tables, estimate their annual amount/value and place value in the Annual column.</t>
  </si>
  <si>
    <t>Total Annual:</t>
  </si>
  <si>
    <t>Savings/Investment</t>
  </si>
  <si>
    <t>Total Monthly:</t>
  </si>
  <si>
    <t>NOTE: If you wish to add daily items to the Table, estimate their monthly amount/value and place value in the appropriate month column.</t>
  </si>
  <si>
    <t>Jan</t>
  </si>
  <si>
    <t>Feb</t>
  </si>
  <si>
    <t>Mar</t>
  </si>
  <si>
    <t>Apr</t>
  </si>
  <si>
    <t>Jun</t>
  </si>
  <si>
    <t>Jul</t>
  </si>
  <si>
    <t>Aug</t>
  </si>
  <si>
    <t>Sep</t>
  </si>
  <si>
    <t>Oct</t>
  </si>
  <si>
    <t>Nov</t>
  </si>
  <si>
    <t>Dec</t>
  </si>
  <si>
    <t>DAILY SUMMARY</t>
  </si>
  <si>
    <t>Enter an estimated amount of cash flow you experience daily and review the estimated monthly and annual totals.  Use this to get a sense of what your daily spending habits will look like over the course of a month or year.</t>
  </si>
  <si>
    <t>Enter an annual cash flow amount over various areas. See the monthly break down and how everything compares, and most importantly what your bottom line is in both annual and monthly figures.</t>
  </si>
  <si>
    <t>Enter the monthly cash flow you experience monthly or estimate the remaining months to see the projected cash flow for the year for each month.</t>
  </si>
  <si>
    <t xml:space="preserve">Monthly </t>
  </si>
  <si>
    <t xml:space="preserve">Annual </t>
  </si>
  <si>
    <t xml:space="preserve">Annual  </t>
  </si>
  <si>
    <t>Water/Sewer</t>
  </si>
  <si>
    <t>NOTE: For daily items, estimate the monthly amount/value and place that value in the appropriate month column.</t>
  </si>
  <si>
    <r>
      <t xml:space="preserve">This workbook has </t>
    </r>
    <r>
      <rPr>
        <b/>
        <sz val="14"/>
        <color theme="1" tint="0.34998626667073579"/>
        <rFont val="Calibri"/>
        <family val="2"/>
        <scheme val="minor"/>
      </rPr>
      <t>annual</t>
    </r>
    <r>
      <rPr>
        <sz val="14"/>
        <color theme="1" tint="0.34998626667073579"/>
        <rFont val="Calibri"/>
        <family val="2"/>
        <scheme val="minor"/>
      </rPr>
      <t xml:space="preserve">, </t>
    </r>
    <r>
      <rPr>
        <b/>
        <sz val="14"/>
        <color theme="1" tint="0.34998626667073579"/>
        <rFont val="Calibri"/>
        <family val="2"/>
        <scheme val="minor"/>
      </rPr>
      <t>monthly</t>
    </r>
    <r>
      <rPr>
        <sz val="14"/>
        <color theme="1" tint="0.34998626667073579"/>
        <rFont val="Calibri"/>
        <family val="2"/>
        <scheme val="minor"/>
      </rPr>
      <t xml:space="preserve"> and </t>
    </r>
    <r>
      <rPr>
        <b/>
        <sz val="14"/>
        <color theme="1" tint="0.34998626667073579"/>
        <rFont val="Calibri"/>
        <family val="2"/>
        <scheme val="minor"/>
      </rPr>
      <t>daily</t>
    </r>
    <r>
      <rPr>
        <sz val="14"/>
        <color theme="1" tint="0.34998626667073579"/>
        <rFont val="Calibri"/>
        <family val="2"/>
        <scheme val="minor"/>
      </rPr>
      <t xml:space="preserve"> cash flow worksheets.  Choose the cash flow type that works best for you or use them all to help gain insight on your personal cash flow.</t>
    </r>
  </si>
  <si>
    <t>GUIDE</t>
  </si>
  <si>
    <t>INCOME</t>
  </si>
  <si>
    <t>EXPENSES</t>
  </si>
  <si>
    <t>DISCRETIONARY</t>
  </si>
  <si>
    <t>SAVINGS</t>
  </si>
  <si>
    <t>Total Cash Flow to Date:</t>
  </si>
  <si>
    <t>Pie chart showing discretionary expenses is in this cell.</t>
  </si>
  <si>
    <t>Pie chart showing expenses incurred is in this cell.</t>
  </si>
  <si>
    <t>Pie chart showing savings and investments is in this cell.</t>
  </si>
  <si>
    <t>Total Monthly Cash Flow:</t>
  </si>
  <si>
    <t>MONTHLY CASH FLOW</t>
  </si>
  <si>
    <t>Total Available Cash:</t>
  </si>
  <si>
    <t>MONTHLY 
CASH FLOW</t>
  </si>
  <si>
    <t>This is an annual estimation.  Use this worksheet if you wish to view annual amounts with estimated monthly values. Use other worksheets to add daily items.</t>
  </si>
  <si>
    <t>Pie chart showing income from various sources is in this cell.</t>
  </si>
  <si>
    <t>ANNUAL CASH 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</si>
</sst>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2" formatCode="_ &quot;₹&quot;\ * #,##0_ ;_ &quot;₹&quot;\ * \-#,##0_ ;_ &quot;₹&quot;\ * &quot;-&quot;_ ;_ @_ "/>
    <numFmt numFmtId="41" formatCode="_ * #,##0_ ;_ * \-#,##0_ ;_ * &quot;-&quot;_ ;_ @_ "/>
    <numFmt numFmtId="44" formatCode="_ &quot;₹&quot;\ * #,##0.00_ ;_ &quot;₹&quot;\ * \-#,##0.00_ ;_ &quot;₹&quot;\ * &quot;-&quot;??_ ;_ @_ "/>
    <numFmt numFmtId="164" formatCode="&quot;$&quot;#,##0.00_);\(&quot;$&quot;#,##0.00\)"/>
    <numFmt numFmtId="165" formatCode="_(* #,##0.00_);_(* \(#,##0.00\);_(* &quot;-&quot;??_);_(@_)"/>
    <numFmt numFmtId="166" formatCode="&quot;$&quot;#,##0.00"/>
    <numFmt numFmtId="167" formatCode="_)@"/>
  </numFmts>
  <fonts count="22" x14ac:knownFonts="1">
    <font>
      <sz val="11"/>
      <name val="Calibri"/>
      <family val="2"/>
      <scheme val="minor"/>
    </font>
    <font>
      <sz val="11"/>
      <color theme="1"/>
      <name val="Calibri"/>
      <family val="2"/>
      <scheme val="minor"/>
    </font>
    <font>
      <b/>
      <sz val="14"/>
      <color theme="0"/>
      <name val="Calibri"/>
      <family val="2"/>
      <scheme val="major"/>
    </font>
    <font>
      <b/>
      <sz val="24"/>
      <color theme="5" tint="-0.24994659260841701"/>
      <name val="Calibri"/>
      <family val="2"/>
      <scheme val="major"/>
    </font>
    <font>
      <b/>
      <sz val="14"/>
      <color theme="3" tint="0.24994659260841701"/>
      <name val="Calibri"/>
      <family val="2"/>
      <scheme val="major"/>
    </font>
    <font>
      <b/>
      <sz val="11"/>
      <color theme="3" tint="0.24994659260841701"/>
      <name val="Calibri"/>
      <family val="2"/>
      <scheme val="major"/>
    </font>
    <font>
      <b/>
      <sz val="12"/>
      <color theme="3" tint="0.24994659260841701"/>
      <name val="Calibri"/>
      <family val="2"/>
      <scheme val="major"/>
    </font>
    <font>
      <sz val="36"/>
      <color theme="3" tint="0.24994659260841701"/>
      <name val="Calibri"/>
      <family val="2"/>
      <scheme val="major"/>
    </font>
    <font>
      <b/>
      <sz val="11"/>
      <color theme="1"/>
      <name val="Calibri"/>
      <family val="2"/>
      <scheme val="minor"/>
    </font>
    <font>
      <sz val="11"/>
      <name val="Calibri"/>
      <family val="2"/>
      <scheme val="minor"/>
    </font>
    <font>
      <i/>
      <sz val="11"/>
      <color theme="1" tint="0.34998626667073579"/>
      <name val="Calibri"/>
      <family val="2"/>
      <scheme val="minor"/>
    </font>
    <font>
      <b/>
      <sz val="16"/>
      <color theme="3" tint="0.89996032593768116"/>
      <name val="Calibri"/>
      <family val="2"/>
      <scheme val="minor"/>
    </font>
    <font>
      <sz val="14"/>
      <color theme="1" tint="0.34998626667073579"/>
      <name val="Calibri"/>
      <family val="2"/>
      <scheme val="minor"/>
    </font>
    <font>
      <b/>
      <sz val="14"/>
      <color theme="1" tint="0.34998626667073579"/>
      <name val="Calibri"/>
      <family val="2"/>
      <scheme val="minor"/>
    </font>
    <font>
      <sz val="11"/>
      <color theme="3" tint="9.9978637043366805E-2"/>
      <name val="Calibri"/>
      <family val="2"/>
      <scheme val="minor"/>
    </font>
    <font>
      <sz val="11"/>
      <color theme="3" tint="0.249977111117893"/>
      <name val="Calibri"/>
      <family val="2"/>
      <scheme val="minor"/>
    </font>
    <font>
      <sz val="11"/>
      <color theme="6" tint="0.79998168889431442"/>
      <name val="Calibri"/>
      <family val="2"/>
      <scheme val="minor"/>
    </font>
    <font>
      <b/>
      <sz val="12"/>
      <color theme="3" tint="0.89996032593768116"/>
      <name val="Calibri"/>
      <family val="2"/>
      <scheme val="minor"/>
    </font>
    <font>
      <b/>
      <sz val="16"/>
      <color rgb="FF57574D"/>
      <name val="Calibri"/>
      <family val="2"/>
      <scheme val="minor"/>
    </font>
    <font>
      <b/>
      <sz val="12"/>
      <color theme="3" tint="0.89992980742820516"/>
      <name val="Calibri"/>
      <family val="2"/>
      <scheme val="minor"/>
    </font>
    <font>
      <sz val="11"/>
      <color theme="3" tint="0.24994659260841701"/>
      <name val="Calibri"/>
      <family val="2"/>
      <scheme val="minor"/>
    </font>
    <font>
      <u/>
      <sz val="11"/>
      <color theme="10"/>
      <name val="Calibri"/>
      <family val="2"/>
      <scheme val="minor"/>
    </font>
  </fonts>
  <fills count="13">
    <fill>
      <patternFill patternType="none"/>
    </fill>
    <fill>
      <patternFill patternType="gray125"/>
    </fill>
    <fill>
      <patternFill patternType="solid">
        <fgColor theme="3" tint="0.24994659260841701"/>
        <bgColor indexed="64"/>
      </patternFill>
    </fill>
    <fill>
      <patternFill patternType="solid">
        <fgColor theme="3" tint="0.749961851863155"/>
        <bgColor indexed="64"/>
      </patternFill>
    </fill>
    <fill>
      <patternFill patternType="solid">
        <fgColor theme="8" tint="0.79998168889431442"/>
        <bgColor indexed="64"/>
      </patternFill>
    </fill>
    <fill>
      <patternFill patternType="solid">
        <fgColor theme="2"/>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FFFFCC"/>
      </patternFill>
    </fill>
    <fill>
      <patternFill patternType="solid">
        <fgColor theme="4" tint="-0.499984740745262"/>
        <bgColor indexed="64"/>
      </patternFill>
    </fill>
    <fill>
      <patternFill patternType="solid">
        <fgColor theme="5" tint="-0.249977111117893"/>
        <bgColor indexed="64"/>
      </patternFill>
    </fill>
    <fill>
      <patternFill patternType="solid">
        <fgColor theme="0"/>
        <bgColor indexed="64"/>
      </patternFill>
    </fill>
  </fills>
  <borders count="12">
    <border>
      <left/>
      <right/>
      <top/>
      <bottom/>
      <diagonal/>
    </border>
    <border>
      <left/>
      <right/>
      <top/>
      <bottom style="thin">
        <color theme="3" tint="0.24994659260841701"/>
      </bottom>
      <diagonal/>
    </border>
    <border>
      <left/>
      <right/>
      <top/>
      <bottom style="medium">
        <color theme="3" tint="0.24994659260841701"/>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right/>
      <top/>
      <bottom style="dashed">
        <color theme="3" tint="0.24994659260841701"/>
      </bottom>
      <diagonal/>
    </border>
    <border>
      <left/>
      <right/>
      <top style="thin">
        <color theme="4" tint="-0.499984740745262"/>
      </top>
      <bottom style="double">
        <color theme="4" tint="-0.499984740745262"/>
      </bottom>
      <diagonal/>
    </border>
    <border>
      <left/>
      <right/>
      <top style="dashed">
        <color theme="3" tint="0.24994659260841701"/>
      </top>
      <bottom/>
      <diagonal/>
    </border>
    <border>
      <left/>
      <right/>
      <top style="medium">
        <color theme="3" tint="0.24994659260841701"/>
      </top>
      <bottom/>
      <diagonal/>
    </border>
    <border>
      <left/>
      <right/>
      <top/>
      <bottom style="thin">
        <color indexed="64"/>
      </bottom>
      <diagonal/>
    </border>
    <border>
      <left style="thin">
        <color auto="1"/>
      </left>
      <right style="thin">
        <color auto="1"/>
      </right>
      <top/>
      <bottom/>
      <diagonal/>
    </border>
    <border>
      <left/>
      <right style="thin">
        <color auto="1"/>
      </right>
      <top/>
      <bottom/>
      <diagonal/>
    </border>
    <border>
      <left/>
      <right/>
      <top style="medium">
        <color theme="3" tint="0.24994659260841701"/>
      </top>
      <bottom style="hair">
        <color indexed="64"/>
      </bottom>
      <diagonal/>
    </border>
  </borders>
  <cellStyleXfs count="19">
    <xf numFmtId="0" fontId="0" fillId="5" borderId="0">
      <alignment vertical="center" wrapText="1"/>
    </xf>
    <xf numFmtId="0" fontId="11" fillId="2" borderId="0" applyNumberFormat="0" applyProtection="0">
      <alignment vertical="center"/>
    </xf>
    <xf numFmtId="0" fontId="3" fillId="2" borderId="0" applyNumberFormat="0" applyFill="0" applyProtection="0">
      <alignment horizontal="left" vertical="center"/>
    </xf>
    <xf numFmtId="0" fontId="4" fillId="0" borderId="1" applyNumberFormat="0" applyFill="0" applyProtection="0"/>
    <xf numFmtId="0" fontId="5" fillId="0" borderId="4" applyNumberFormat="0" applyFill="0" applyProtection="0">
      <alignment vertical="center"/>
    </xf>
    <xf numFmtId="0" fontId="6" fillId="8" borderId="2" applyNumberFormat="0" applyProtection="0">
      <alignment horizontal="left"/>
    </xf>
    <xf numFmtId="0" fontId="7" fillId="5" borderId="0" applyNumberFormat="0" applyBorder="0" applyAlignment="0" applyProtection="0"/>
    <xf numFmtId="165" fontId="9" fillId="0" borderId="0" applyFill="0" applyBorder="0" applyAlignment="0" applyProtection="0"/>
    <xf numFmtId="41" fontId="9" fillId="0" borderId="0" applyFill="0" applyBorder="0" applyAlignment="0" applyProtection="0"/>
    <xf numFmtId="44" fontId="9" fillId="0" borderId="0" applyFill="0" applyBorder="0" applyAlignment="0" applyProtection="0"/>
    <xf numFmtId="42" fontId="9" fillId="0" borderId="0" applyFill="0" applyBorder="0" applyAlignment="0" applyProtection="0"/>
    <xf numFmtId="9" fontId="9" fillId="0" borderId="0" applyFill="0" applyBorder="0" applyAlignment="0" applyProtection="0"/>
    <xf numFmtId="0" fontId="9" fillId="9" borderId="3" applyNumberFormat="0" applyAlignment="0" applyProtection="0"/>
    <xf numFmtId="0" fontId="10" fillId="0" borderId="0" applyNumberFormat="0" applyFill="0" applyBorder="0" applyAlignment="0" applyProtection="0"/>
    <xf numFmtId="0" fontId="8" fillId="0" borderId="5" applyNumberFormat="0" applyFill="0" applyAlignment="0" applyProtection="0"/>
    <xf numFmtId="0" fontId="17" fillId="2" borderId="9" applyNumberFormat="0" applyProtection="0">
      <alignment horizontal="center" vertical="center" wrapText="1"/>
    </xf>
    <xf numFmtId="0" fontId="19" fillId="2" borderId="9" applyNumberFormat="0" applyProtection="0">
      <alignment horizontal="center" vertical="center" wrapText="1"/>
    </xf>
    <xf numFmtId="0" fontId="1" fillId="0" borderId="0"/>
    <xf numFmtId="0" fontId="21" fillId="0" borderId="0" applyNumberFormat="0" applyFill="0" applyBorder="0" applyAlignment="0" applyProtection="0"/>
  </cellStyleXfs>
  <cellXfs count="62">
    <xf numFmtId="0" fontId="0" fillId="5" borderId="0" xfId="0">
      <alignment vertical="center" wrapText="1"/>
    </xf>
    <xf numFmtId="0" fontId="5" fillId="4" borderId="4" xfId="4" applyFill="1">
      <alignment vertical="center"/>
    </xf>
    <xf numFmtId="0" fontId="5" fillId="4" borderId="4" xfId="4" applyFill="1" applyAlignment="1">
      <alignment horizontal="left" vertical="center" indent="1"/>
    </xf>
    <xf numFmtId="0" fontId="0" fillId="5" borderId="0" xfId="0" applyFont="1" applyFill="1" applyBorder="1" applyAlignment="1">
      <alignment horizontal="right"/>
    </xf>
    <xf numFmtId="164" fontId="0" fillId="5" borderId="0" xfId="0" applyNumberFormat="1" applyFont="1" applyFill="1" applyBorder="1" applyAlignment="1">
      <alignment horizontal="right" vertical="center"/>
    </xf>
    <xf numFmtId="167" fontId="0" fillId="5" borderId="0" xfId="0" applyNumberFormat="1" applyFont="1" applyFill="1" applyBorder="1" applyAlignment="1"/>
    <xf numFmtId="167" fontId="0" fillId="5" borderId="0" xfId="0" applyNumberFormat="1" applyFont="1" applyFill="1" applyBorder="1" applyAlignment="1">
      <alignment vertical="center"/>
    </xf>
    <xf numFmtId="0" fontId="5" fillId="4" borderId="4" xfId="4" applyNumberFormat="1" applyFill="1" applyAlignment="1">
      <alignment horizontal="left" vertical="center" indent="1"/>
    </xf>
    <xf numFmtId="167" fontId="0" fillId="5" borderId="0" xfId="0" applyNumberFormat="1" applyFont="1" applyFill="1" applyBorder="1">
      <alignment vertical="center" wrapText="1"/>
    </xf>
    <xf numFmtId="164" fontId="0" fillId="5" borderId="0" xfId="0" applyNumberFormat="1" applyFont="1" applyFill="1" applyBorder="1">
      <alignment vertical="center" wrapText="1"/>
    </xf>
    <xf numFmtId="166" fontId="0" fillId="5" borderId="0" xfId="0" applyNumberFormat="1" applyFont="1" applyFill="1" applyBorder="1">
      <alignment vertical="center" wrapText="1"/>
    </xf>
    <xf numFmtId="0" fontId="0" fillId="5" borderId="0" xfId="0" applyFont="1" applyFill="1" applyBorder="1">
      <alignment vertical="center" wrapText="1"/>
    </xf>
    <xf numFmtId="167" fontId="0" fillId="5" borderId="0" xfId="0" applyNumberFormat="1" applyFont="1" applyFill="1" applyBorder="1" applyAlignment="1">
      <alignment horizontal="left"/>
    </xf>
    <xf numFmtId="165" fontId="0" fillId="5" borderId="0" xfId="7" applyFont="1" applyFill="1" applyBorder="1" applyAlignment="1">
      <alignment horizontal="left"/>
    </xf>
    <xf numFmtId="0" fontId="2" fillId="10" borderId="0" xfId="0" applyFont="1" applyFill="1" applyAlignment="1">
      <alignment horizontal="left" vertical="center" indent="1"/>
    </xf>
    <xf numFmtId="0" fontId="2" fillId="11" borderId="0" xfId="0" applyFont="1" applyFill="1" applyAlignment="1">
      <alignment horizontal="left" vertical="center" indent="1"/>
    </xf>
    <xf numFmtId="0" fontId="0" fillId="5" borderId="0" xfId="0" applyFont="1" applyFill="1" applyBorder="1" applyAlignment="1"/>
    <xf numFmtId="0" fontId="14" fillId="3" borderId="0" xfId="0" applyFont="1" applyFill="1" applyAlignment="1">
      <alignment horizontal="left" vertical="top" wrapText="1" indent="1"/>
    </xf>
    <xf numFmtId="0" fontId="2" fillId="2" borderId="0" xfId="0" applyFont="1" applyFill="1" applyAlignment="1">
      <alignment horizontal="left" vertical="center" indent="1"/>
    </xf>
    <xf numFmtId="0" fontId="14" fillId="6" borderId="0" xfId="0" applyFont="1" applyFill="1" applyAlignment="1">
      <alignment horizontal="left" vertical="top" wrapText="1" indent="1"/>
    </xf>
    <xf numFmtId="0" fontId="14" fillId="7" borderId="0" xfId="0" applyFont="1" applyFill="1" applyAlignment="1">
      <alignment horizontal="left" vertical="top" wrapText="1" indent="1"/>
    </xf>
    <xf numFmtId="0" fontId="0" fillId="5" borderId="0" xfId="0">
      <alignment vertical="center" wrapText="1"/>
    </xf>
    <xf numFmtId="0" fontId="0" fillId="5" borderId="0" xfId="0">
      <alignment vertical="center" wrapText="1"/>
    </xf>
    <xf numFmtId="0" fontId="11" fillId="2" borderId="0" xfId="1">
      <alignment vertical="center"/>
    </xf>
    <xf numFmtId="0" fontId="17" fillId="2" borderId="9" xfId="15">
      <alignment horizontal="center" vertical="center" wrapText="1"/>
    </xf>
    <xf numFmtId="0" fontId="17" fillId="2" borderId="9" xfId="15" quotePrefix="1">
      <alignment horizontal="center" vertical="center" wrapText="1"/>
    </xf>
    <xf numFmtId="0" fontId="11" fillId="2" borderId="0" xfId="1" applyBorder="1">
      <alignment vertical="center"/>
    </xf>
    <xf numFmtId="167" fontId="4" fillId="5" borderId="1" xfId="3" applyNumberFormat="1" applyFill="1"/>
    <xf numFmtId="167" fontId="6" fillId="8" borderId="2" xfId="5" applyNumberFormat="1">
      <alignment horizontal="left"/>
    </xf>
    <xf numFmtId="0" fontId="15" fillId="5" borderId="0" xfId="0" applyFont="1" applyBorder="1" applyAlignment="1">
      <alignment horizontal="left" vertical="top" wrapText="1" indent="1"/>
    </xf>
    <xf numFmtId="167" fontId="20" fillId="8" borderId="0" xfId="0" applyNumberFormat="1" applyFont="1" applyFill="1" applyBorder="1" applyAlignment="1">
      <alignment horizontal="left" vertical="center"/>
    </xf>
    <xf numFmtId="164" fontId="20" fillId="8" borderId="0" xfId="0" applyNumberFormat="1" applyFont="1" applyFill="1" applyBorder="1" applyAlignment="1">
      <alignment vertical="center"/>
    </xf>
    <xf numFmtId="167" fontId="20" fillId="8" borderId="6" xfId="0" applyNumberFormat="1" applyFont="1" applyFill="1" applyBorder="1" applyAlignment="1">
      <alignment horizontal="left" vertical="center"/>
    </xf>
    <xf numFmtId="167" fontId="15" fillId="8" borderId="0" xfId="0" applyNumberFormat="1" applyFont="1" applyFill="1" applyBorder="1" applyAlignment="1">
      <alignment horizontal="left" vertical="center"/>
    </xf>
    <xf numFmtId="0" fontId="15" fillId="8" borderId="11" xfId="0" applyFont="1" applyFill="1" applyBorder="1" applyAlignment="1">
      <alignment horizontal="right" vertical="center"/>
    </xf>
    <xf numFmtId="0" fontId="17" fillId="2" borderId="9" xfId="15" applyBorder="1">
      <alignment horizontal="center" vertical="center" wrapText="1"/>
    </xf>
    <xf numFmtId="0" fontId="17" fillId="2" borderId="9" xfId="15" quotePrefix="1" applyBorder="1">
      <alignment horizontal="center" vertical="center" wrapText="1"/>
    </xf>
    <xf numFmtId="0" fontId="12" fillId="5" borderId="8" xfId="0" applyFont="1" applyBorder="1" applyAlignment="1">
      <alignment vertical="top" wrapText="1"/>
    </xf>
    <xf numFmtId="0" fontId="7" fillId="5" borderId="0" xfId="6" applyBorder="1"/>
    <xf numFmtId="0" fontId="11" fillId="2" borderId="0" xfId="1" applyBorder="1">
      <alignment vertical="center"/>
    </xf>
    <xf numFmtId="0" fontId="11" fillId="2" borderId="10" xfId="1" applyBorder="1">
      <alignment vertical="center"/>
    </xf>
    <xf numFmtId="164" fontId="5" fillId="4" borderId="4" xfId="4" applyNumberFormat="1" applyFill="1" applyAlignment="1">
      <alignment horizontal="right" vertical="center"/>
    </xf>
    <xf numFmtId="0" fontId="16" fillId="4" borderId="6" xfId="0" applyFont="1" applyFill="1" applyBorder="1" applyAlignment="1">
      <alignment horizontal="center" vertical="center" wrapText="1"/>
    </xf>
    <xf numFmtId="166" fontId="3" fillId="0" borderId="0" xfId="2" applyNumberFormat="1" applyFill="1" applyBorder="1" applyAlignment="1">
      <alignment horizontal="center" vertical="center"/>
    </xf>
    <xf numFmtId="0" fontId="4" fillId="4" borderId="1" xfId="3" applyFill="1"/>
    <xf numFmtId="0" fontId="18" fillId="0" borderId="0" xfId="0" applyFont="1" applyFill="1" applyBorder="1">
      <alignment vertical="center" wrapText="1"/>
    </xf>
    <xf numFmtId="166" fontId="5" fillId="4" borderId="4" xfId="4" applyNumberFormat="1" applyFill="1" applyAlignment="1">
      <alignment horizontal="right" vertical="center"/>
    </xf>
    <xf numFmtId="0" fontId="17" fillId="2" borderId="9" xfId="15" quotePrefix="1">
      <alignment horizontal="center" vertical="center" wrapText="1"/>
    </xf>
    <xf numFmtId="0" fontId="15" fillId="5" borderId="0" xfId="0" applyFont="1" applyBorder="1" applyAlignment="1">
      <alignment horizontal="left" vertical="center" wrapText="1" indent="1"/>
    </xf>
    <xf numFmtId="0" fontId="0" fillId="5" borderId="0" xfId="0" applyAlignment="1">
      <alignment horizontal="center"/>
    </xf>
    <xf numFmtId="0" fontId="11" fillId="2" borderId="0" xfId="1">
      <alignment vertical="center"/>
    </xf>
    <xf numFmtId="0" fontId="18" fillId="12" borderId="7" xfId="0" applyFont="1" applyFill="1" applyBorder="1" applyAlignment="1">
      <alignment horizontal="left" vertical="center" wrapText="1"/>
    </xf>
    <xf numFmtId="166" fontId="3" fillId="12" borderId="7" xfId="2" applyNumberFormat="1" applyFill="1" applyBorder="1" applyAlignment="1">
      <alignment horizontal="left" vertical="center"/>
    </xf>
    <xf numFmtId="0" fontId="15" fillId="5" borderId="0" xfId="0" applyFont="1" applyBorder="1" applyAlignment="1">
      <alignment horizontal="left" vertical="top" wrapText="1" indent="1"/>
    </xf>
    <xf numFmtId="166" fontId="3" fillId="12" borderId="0" xfId="2" applyNumberFormat="1" applyFill="1" applyBorder="1" applyAlignment="1">
      <alignment horizontal="left" vertical="center"/>
    </xf>
    <xf numFmtId="0" fontId="18" fillId="12" borderId="0" xfId="0" applyFont="1" applyFill="1" applyBorder="1" applyAlignment="1">
      <alignment horizontal="left" vertical="center" wrapText="1"/>
    </xf>
    <xf numFmtId="0" fontId="15" fillId="5" borderId="0" xfId="0" applyFont="1" applyBorder="1" applyAlignment="1">
      <alignment horizontal="left" vertical="top" indent="1"/>
    </xf>
    <xf numFmtId="0" fontId="0" fillId="5" borderId="0" xfId="0" applyAlignment="1">
      <alignment horizontal="left" vertical="center" wrapText="1" indent="1"/>
    </xf>
    <xf numFmtId="0" fontId="18" fillId="0" borderId="7" xfId="0" applyFont="1" applyFill="1" applyBorder="1">
      <alignment vertical="center" wrapText="1"/>
    </xf>
    <xf numFmtId="166" fontId="3" fillId="0" borderId="7" xfId="2" applyNumberFormat="1" applyFill="1" applyBorder="1" applyAlignment="1">
      <alignment horizontal="center" vertical="center"/>
    </xf>
    <xf numFmtId="166" fontId="3" fillId="12" borderId="7" xfId="2" applyNumberFormat="1" applyFill="1" applyBorder="1" applyAlignment="1">
      <alignment horizontal="center" vertical="center"/>
    </xf>
    <xf numFmtId="0" fontId="15" fillId="5" borderId="0" xfId="0" applyFont="1" applyAlignment="1">
      <alignment horizontal="left" vertical="center" wrapText="1" indent="1"/>
    </xf>
  </cellXfs>
  <cellStyles count="19">
    <cellStyle name="Comma" xfId="7" builtinId="3" customBuiltin="1"/>
    <cellStyle name="Comma [0]" xfId="8" builtinId="6" customBuiltin="1"/>
    <cellStyle name="Currency" xfId="9" builtinId="4" customBuiltin="1"/>
    <cellStyle name="Currency [0]" xfId="10" builtinId="7" customBuiltin="1"/>
    <cellStyle name="Explanatory Text" xfId="13" builtinId="53" customBuiltin="1"/>
    <cellStyle name="Followed Hyperlink" xfId="16" builtinId="9" customBuiltin="1"/>
    <cellStyle name="Heading 1" xfId="1" builtinId="16" customBuiltin="1"/>
    <cellStyle name="Heading 2" xfId="2" builtinId="17" customBuiltin="1"/>
    <cellStyle name="Heading 3" xfId="3" builtinId="18" customBuiltin="1"/>
    <cellStyle name="Heading 4" xfId="4" builtinId="19" customBuiltin="1"/>
    <cellStyle name="Heading 5" xfId="5"/>
    <cellStyle name="Hyperlink" xfId="15" builtinId="8" customBuiltin="1"/>
    <cellStyle name="Hyperlink 2" xfId="18"/>
    <cellStyle name="Normal" xfId="0" builtinId="0" customBuiltin="1"/>
    <cellStyle name="Normal 2" xfId="17"/>
    <cellStyle name="Note" xfId="12" builtinId="10" customBuiltin="1"/>
    <cellStyle name="Percent" xfId="11" builtinId="5" customBuiltin="1"/>
    <cellStyle name="Title" xfId="6" builtinId="15" customBuiltin="1"/>
    <cellStyle name="Total" xfId="14" builtinId="25" customBuiltin="1"/>
  </cellStyles>
  <dxfs count="76">
    <dxf>
      <font>
        <b val="0"/>
        <i val="0"/>
        <strike val="0"/>
        <condense val="0"/>
        <extend val="0"/>
        <outline val="0"/>
        <shadow val="0"/>
        <u val="none"/>
        <vertAlign val="baseline"/>
        <sz val="10"/>
        <color auto="1"/>
        <name val="Calibri"/>
        <scheme val="minor"/>
      </font>
      <numFmt numFmtId="164" formatCode="&quot;$&quot;#,##0.00_);\(&quot;$&quot;#,##0.00\)"/>
      <fill>
        <patternFill patternType="solid">
          <fgColor indexed="64"/>
          <bgColor theme="2"/>
        </patternFill>
      </fill>
      <alignment horizontal="right" vertical="center" textRotation="0" wrapText="0" indent="0" justifyLastLine="0" shrinkToFit="0" readingOrder="0"/>
      <border diagonalUp="0" diagonalDown="0" outline="0">
        <left/>
        <right/>
        <top/>
        <bottom/>
      </border>
    </dxf>
    <dxf>
      <numFmt numFmtId="164" formatCode="&quot;$&quot;#,##0.00_);\(&quot;$&quot;#,##0.00\)"/>
    </dxf>
    <dxf>
      <font>
        <b val="0"/>
        <i val="0"/>
        <strike val="0"/>
        <condense val="0"/>
        <extend val="0"/>
        <outline val="0"/>
        <shadow val="0"/>
        <u val="none"/>
        <vertAlign val="baseline"/>
        <sz val="10"/>
        <color auto="1"/>
        <name val="Calibri"/>
        <scheme val="minor"/>
      </font>
      <numFmt numFmtId="164" formatCode="&quot;$&quot;#,##0.00_);\(&quot;$&quot;#,##0.00\)"/>
      <fill>
        <patternFill patternType="solid">
          <fgColor indexed="64"/>
          <bgColor theme="2"/>
        </patternFill>
      </fill>
      <alignment horizontal="right" vertical="center" textRotation="0" wrapText="0" indent="0" justifyLastLine="0" shrinkToFit="0" readingOrder="0"/>
      <border diagonalUp="0" diagonalDown="0" outline="0">
        <left/>
        <right/>
        <top/>
        <bottom/>
      </border>
    </dxf>
    <dxf>
      <numFmt numFmtId="164" formatCode="&quot;$&quot;#,##0.00_);\(&quot;$&quot;#,##0.00\)"/>
    </dxf>
    <dxf>
      <font>
        <b val="0"/>
        <i val="0"/>
        <strike val="0"/>
        <condense val="0"/>
        <extend val="0"/>
        <outline val="0"/>
        <shadow val="0"/>
        <u val="none"/>
        <vertAlign val="baseline"/>
        <sz val="10"/>
        <color auto="1"/>
        <name val="Calibri"/>
        <scheme val="minor"/>
      </font>
      <numFmt numFmtId="167" formatCode="_)@"/>
      <fill>
        <patternFill patternType="solid">
          <fgColor indexed="64"/>
          <bgColor theme="2"/>
        </patternFill>
      </fill>
      <alignment horizontal="general" vertical="center" textRotation="0" wrapText="0" indent="0" justifyLastLine="0" shrinkToFit="0" readingOrder="0"/>
    </dxf>
    <dxf>
      <numFmt numFmtId="167" formatCode="_)@"/>
    </dxf>
    <dxf>
      <font>
        <b val="0"/>
        <i val="0"/>
        <strike val="0"/>
        <condense val="0"/>
        <extend val="0"/>
        <outline val="0"/>
        <shadow val="0"/>
        <u val="none"/>
        <vertAlign val="baseline"/>
        <sz val="11"/>
        <color auto="1"/>
        <name val="Calibri"/>
        <scheme val="minor"/>
      </font>
      <numFmt numFmtId="164" formatCode="&quot;$&quot;#,##0.00_);\(&quot;$&quot;#,##0.00\)"/>
      <fill>
        <patternFill patternType="solid">
          <fgColor indexed="64"/>
          <bgColor theme="2"/>
        </patternFill>
      </fill>
      <alignment horizontal="right" vertical="center" textRotation="0" wrapText="0" indent="0" justifyLastLine="0" shrinkToFit="0" readingOrder="0"/>
      <border diagonalUp="0" diagonalDown="0" outline="0">
        <left/>
        <right/>
        <top/>
        <bottom/>
      </border>
    </dxf>
    <dxf>
      <numFmt numFmtId="164" formatCode="&quot;$&quot;#,##0.00_);\(&quot;$&quot;#,##0.00\)"/>
    </dxf>
    <dxf>
      <font>
        <b val="0"/>
        <i val="0"/>
        <strike val="0"/>
        <condense val="0"/>
        <extend val="0"/>
        <outline val="0"/>
        <shadow val="0"/>
        <u val="none"/>
        <vertAlign val="baseline"/>
        <sz val="11"/>
        <color auto="1"/>
        <name val="Calibri"/>
        <scheme val="minor"/>
      </font>
      <numFmt numFmtId="164" formatCode="&quot;$&quot;#,##0.00_);\(&quot;$&quot;#,##0.00\)"/>
      <fill>
        <patternFill patternType="solid">
          <fgColor indexed="64"/>
          <bgColor theme="2"/>
        </patternFill>
      </fill>
      <alignment horizontal="right" vertical="center" textRotation="0" wrapText="0" indent="0" justifyLastLine="0" shrinkToFit="0" readingOrder="0"/>
      <border diagonalUp="0" diagonalDown="0" outline="0">
        <left/>
        <right/>
        <top/>
        <bottom/>
      </border>
    </dxf>
    <dxf>
      <numFmt numFmtId="164" formatCode="&quot;$&quot;#,##0.00_);\(&quot;$&quot;#,##0.00\)"/>
    </dxf>
    <dxf>
      <font>
        <b val="0"/>
        <i val="0"/>
        <strike val="0"/>
        <condense val="0"/>
        <extend val="0"/>
        <outline val="0"/>
        <shadow val="0"/>
        <u val="none"/>
        <vertAlign val="baseline"/>
        <sz val="11"/>
        <color auto="1"/>
        <name val="Calibri"/>
        <scheme val="minor"/>
      </font>
      <numFmt numFmtId="167" formatCode="_)@"/>
      <fill>
        <patternFill patternType="solid">
          <fgColor indexed="64"/>
          <bgColor theme="2"/>
        </patternFill>
      </fill>
      <alignment horizontal="general" vertical="center" textRotation="0" wrapText="0" indent="0" justifyLastLine="0" shrinkToFit="0" readingOrder="0"/>
      <border diagonalUp="0" diagonalDown="0" outline="0">
        <left/>
        <right/>
        <top/>
        <bottom/>
      </border>
    </dxf>
    <dxf>
      <numFmt numFmtId="167" formatCode="_)@"/>
    </dxf>
    <dxf>
      <font>
        <b val="0"/>
        <i val="0"/>
        <strike val="0"/>
        <condense val="0"/>
        <extend val="0"/>
        <outline val="0"/>
        <shadow val="0"/>
        <u val="none"/>
        <vertAlign val="baseline"/>
        <sz val="10"/>
        <color auto="1"/>
        <name val="Calibri"/>
        <scheme val="minor"/>
      </font>
      <numFmt numFmtId="164" formatCode="&quot;$&quot;#,##0.00_);\(&quot;$&quot;#,##0.00\)"/>
      <fill>
        <patternFill patternType="solid">
          <fgColor indexed="64"/>
          <bgColor theme="2"/>
        </patternFill>
      </fill>
      <alignment horizontal="right" vertical="center" textRotation="0" wrapText="0" indent="0" justifyLastLine="0" shrinkToFit="0" readingOrder="0"/>
      <border diagonalUp="0" diagonalDown="0" outline="0">
        <left/>
        <right/>
        <top/>
        <bottom/>
      </border>
    </dxf>
    <dxf>
      <numFmt numFmtId="164" formatCode="&quot;$&quot;#,##0.00_);\(&quot;$&quot;#,##0.00\)"/>
    </dxf>
    <dxf>
      <font>
        <b val="0"/>
        <i val="0"/>
        <strike val="0"/>
        <condense val="0"/>
        <extend val="0"/>
        <outline val="0"/>
        <shadow val="0"/>
        <u val="none"/>
        <vertAlign val="baseline"/>
        <sz val="10"/>
        <color auto="1"/>
        <name val="Calibri"/>
        <scheme val="minor"/>
      </font>
      <numFmt numFmtId="164" formatCode="&quot;$&quot;#,##0.00_);\(&quot;$&quot;#,##0.00\)"/>
      <fill>
        <patternFill patternType="solid">
          <fgColor indexed="64"/>
          <bgColor theme="2"/>
        </patternFill>
      </fill>
      <alignment horizontal="right" vertical="center" textRotation="0" wrapText="0" indent="0" justifyLastLine="0" shrinkToFit="0" readingOrder="0"/>
      <border diagonalUp="0" diagonalDown="0" outline="0">
        <left/>
        <right/>
        <top/>
        <bottom/>
      </border>
    </dxf>
    <dxf>
      <numFmt numFmtId="164" formatCode="&quot;$&quot;#,##0.00_);\(&quot;$&quot;#,##0.00\)"/>
    </dxf>
    <dxf>
      <font>
        <b val="0"/>
        <i val="0"/>
        <strike val="0"/>
        <condense val="0"/>
        <extend val="0"/>
        <outline val="0"/>
        <shadow val="0"/>
        <u val="none"/>
        <vertAlign val="baseline"/>
        <sz val="10"/>
        <color auto="1"/>
        <name val="Calibri"/>
        <scheme val="minor"/>
      </font>
      <numFmt numFmtId="167" formatCode="_)@"/>
      <fill>
        <patternFill patternType="solid">
          <fgColor indexed="64"/>
          <bgColor theme="2"/>
        </patternFill>
      </fill>
      <alignment horizontal="general" vertical="center" textRotation="0" wrapText="0" indent="0" justifyLastLine="0" shrinkToFit="0" readingOrder="0"/>
      <border diagonalUp="0" diagonalDown="0" outline="0">
        <left/>
        <right/>
        <top/>
        <bottom/>
      </border>
    </dxf>
    <dxf>
      <numFmt numFmtId="167" formatCode="_)@"/>
    </dxf>
    <dxf>
      <font>
        <b val="0"/>
        <i val="0"/>
        <strike val="0"/>
        <condense val="0"/>
        <extend val="0"/>
        <outline val="0"/>
        <shadow val="0"/>
        <u val="none"/>
        <vertAlign val="baseline"/>
        <sz val="10"/>
        <color auto="1"/>
        <name val="Calibri"/>
        <scheme val="minor"/>
      </font>
      <numFmt numFmtId="164" formatCode="&quot;$&quot;#,##0.00_);\(&quot;$&quot;#,##0.00\)"/>
      <fill>
        <patternFill patternType="solid">
          <fgColor indexed="64"/>
          <bgColor theme="2"/>
        </patternFill>
      </fill>
      <alignment horizontal="right" vertical="center" textRotation="0" wrapText="0" indent="0" justifyLastLine="0" shrinkToFit="0" readingOrder="0"/>
      <border diagonalUp="0" diagonalDown="0" outline="0">
        <left/>
        <right/>
        <top/>
        <bottom/>
      </border>
    </dxf>
    <dxf>
      <numFmt numFmtId="164" formatCode="&quot;$&quot;#,##0.00_);\(&quot;$&quot;#,##0.00\)"/>
    </dxf>
    <dxf>
      <font>
        <b val="0"/>
        <i val="0"/>
        <strike val="0"/>
        <condense val="0"/>
        <extend val="0"/>
        <outline val="0"/>
        <shadow val="0"/>
        <u val="none"/>
        <vertAlign val="baseline"/>
        <sz val="10"/>
        <color auto="1"/>
        <name val="Calibri"/>
        <scheme val="minor"/>
      </font>
      <numFmt numFmtId="164" formatCode="&quot;$&quot;#,##0.00_);\(&quot;$&quot;#,##0.00\)"/>
      <fill>
        <patternFill patternType="solid">
          <fgColor indexed="64"/>
          <bgColor theme="2"/>
        </patternFill>
      </fill>
      <alignment horizontal="right" vertical="center" textRotation="0" wrapText="0" indent="0" justifyLastLine="0" shrinkToFit="0" readingOrder="0"/>
      <border diagonalUp="0" diagonalDown="0" outline="0">
        <left/>
        <right/>
        <top/>
        <bottom/>
      </border>
    </dxf>
    <dxf>
      <numFmt numFmtId="164" formatCode="&quot;$&quot;#,##0.00_);\(&quot;$&quot;#,##0.00\)"/>
    </dxf>
    <dxf>
      <font>
        <b val="0"/>
        <i val="0"/>
        <strike val="0"/>
        <condense val="0"/>
        <extend val="0"/>
        <outline val="0"/>
        <shadow val="0"/>
        <u val="none"/>
        <vertAlign val="baseline"/>
        <sz val="10"/>
        <color auto="1"/>
        <name val="Calibri"/>
        <scheme val="minor"/>
      </font>
      <numFmt numFmtId="167" formatCode="_)@"/>
      <fill>
        <patternFill patternType="solid">
          <fgColor indexed="64"/>
          <bgColor theme="2"/>
        </patternFill>
      </fill>
      <alignment horizontal="general" vertical="center" textRotation="0" wrapText="0" indent="0" justifyLastLine="0" shrinkToFit="0" readingOrder="0"/>
    </dxf>
    <dxf>
      <numFmt numFmtId="167" formatCode="_)@"/>
    </dxf>
    <dxf>
      <numFmt numFmtId="164" formatCode="&quot;$&quot;#,##0.00_);\(&quot;$&quot;#,##0.00\)"/>
    </dxf>
    <dxf>
      <numFmt numFmtId="164" formatCode="&quot;$&quot;#,##0.00_);\(&quot;$&quot;#,##0.00\)"/>
    </dxf>
    <dxf>
      <numFmt numFmtId="164" formatCode="&quot;$&quot;#,##0.00_);\(&quot;$&quot;#,##0.00\)"/>
    </dxf>
    <dxf>
      <alignment horizontal="left" vertical="bottom" textRotation="0" wrapText="0" relativeIndent="-1" justifyLastLine="0" shrinkToFit="0" readingOrder="0"/>
    </dxf>
    <dxf>
      <numFmt numFmtId="167" formatCode="_)@"/>
      <alignment horizontal="left" vertical="bottom" textRotation="0" wrapText="0" relativeIndent="-1" justifyLastLine="0" shrinkToFit="0" readingOrder="0"/>
    </dxf>
    <dxf>
      <alignment vertical="bottom" textRotation="0" indent="0" justifyLastLine="0" shrinkToFit="0" readingOrder="0"/>
    </dxf>
    <dxf>
      <fill>
        <patternFill>
          <bgColor theme="2" tint="-9.9948118533890809E-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5" tint="0.79998168889431442"/>
        </patternFill>
      </fill>
    </dxf>
    <dxf>
      <fill>
        <patternFill>
          <bgColor theme="5" tint="0.79998168889431442"/>
        </patternFill>
      </fill>
    </dxf>
    <dxf>
      <fill>
        <patternFill>
          <bgColor theme="3" tint="0.749961851863155"/>
        </patternFill>
      </fill>
    </dxf>
    <dxf>
      <fill>
        <patternFill>
          <bgColor theme="3" tint="0.89996032593768116"/>
        </patternFill>
      </fill>
    </dxf>
    <dxf>
      <fill>
        <patternFill>
          <bgColor theme="2" tint="-0.24994659260841701"/>
        </patternFill>
      </fill>
    </dxf>
    <dxf>
      <fill>
        <patternFill>
          <bgColor theme="2" tint="-9.9948118533890809E-2"/>
        </patternFill>
      </fill>
    </dxf>
    <dxf>
      <font>
        <b val="0"/>
        <i val="0"/>
        <strike val="0"/>
        <condense val="0"/>
        <extend val="0"/>
        <outline val="0"/>
        <shadow val="0"/>
        <u val="none"/>
        <vertAlign val="baseline"/>
        <sz val="11"/>
        <color auto="1"/>
        <name val="Calibri"/>
        <scheme val="minor"/>
      </font>
      <numFmt numFmtId="164" formatCode="&quot;$&quot;#,##0.00_);\(&quot;$&quot;#,##0.00\)"/>
      <fill>
        <patternFill patternType="solid">
          <fgColor indexed="64"/>
          <bgColor theme="2"/>
        </patternFill>
      </fill>
      <border diagonalUp="0" diagonalDown="0" outline="0">
        <left/>
        <right/>
        <top/>
        <bottom/>
      </border>
    </dxf>
    <dxf>
      <font>
        <b val="0"/>
        <i val="0"/>
        <strike val="0"/>
        <condense val="0"/>
        <extend val="0"/>
        <outline val="0"/>
        <shadow val="0"/>
        <u val="none"/>
        <vertAlign val="baseline"/>
        <sz val="11"/>
        <color auto="1"/>
        <name val="Calibri"/>
        <scheme val="minor"/>
      </font>
      <numFmt numFmtId="164" formatCode="&quot;$&quot;#,##0.00_);\(&quot;$&quot;#,##0.00\)"/>
      <fill>
        <patternFill patternType="solid">
          <fgColor indexed="64"/>
          <bgColor theme="2"/>
        </patternFill>
      </fill>
      <border diagonalUp="0" diagonalDown="0" outline="0">
        <left/>
        <right/>
        <top/>
        <bottom/>
      </border>
    </dxf>
    <dxf>
      <font>
        <b val="0"/>
        <i val="0"/>
        <strike val="0"/>
        <condense val="0"/>
        <extend val="0"/>
        <outline val="0"/>
        <shadow val="0"/>
        <u val="none"/>
        <vertAlign val="baseline"/>
        <sz val="11"/>
        <color auto="1"/>
        <name val="Calibri"/>
        <scheme val="minor"/>
      </font>
      <numFmt numFmtId="164" formatCode="&quot;$&quot;#,##0.00_);\(&quot;$&quot;#,##0.00\)"/>
      <fill>
        <patternFill patternType="solid">
          <fgColor indexed="64"/>
          <bgColor theme="2"/>
        </patternFill>
      </fill>
      <border diagonalUp="0" diagonalDown="0" outline="0">
        <left/>
        <right/>
        <top/>
        <bottom/>
      </border>
    </dxf>
    <dxf>
      <font>
        <b val="0"/>
        <i val="0"/>
        <strike val="0"/>
        <condense val="0"/>
        <extend val="0"/>
        <outline val="0"/>
        <shadow val="0"/>
        <u val="none"/>
        <vertAlign val="baseline"/>
        <sz val="11"/>
        <color auto="1"/>
        <name val="Calibri"/>
        <scheme val="minor"/>
      </font>
      <numFmt numFmtId="164" formatCode="&quot;$&quot;#,##0.00_);\(&quot;$&quot;#,##0.00\)"/>
      <fill>
        <patternFill patternType="solid">
          <fgColor indexed="64"/>
          <bgColor theme="2"/>
        </patternFill>
      </fill>
      <border diagonalUp="0" diagonalDown="0" outline="0">
        <left/>
        <right/>
        <top/>
        <bottom/>
      </border>
    </dxf>
    <dxf>
      <font>
        <b val="0"/>
        <i val="0"/>
        <strike val="0"/>
        <condense val="0"/>
        <extend val="0"/>
        <outline val="0"/>
        <shadow val="0"/>
        <u val="none"/>
        <vertAlign val="baseline"/>
        <sz val="11"/>
        <color auto="1"/>
        <name val="Calibri"/>
        <scheme val="minor"/>
      </font>
      <numFmt numFmtId="164" formatCode="&quot;$&quot;#,##0.00_);\(&quot;$&quot;#,##0.00\)"/>
      <fill>
        <patternFill patternType="solid">
          <fgColor indexed="64"/>
          <bgColor theme="2"/>
        </patternFill>
      </fill>
      <border diagonalUp="0" diagonalDown="0" outline="0">
        <left/>
        <right/>
        <top/>
        <bottom/>
      </border>
    </dxf>
    <dxf>
      <font>
        <b val="0"/>
        <i val="0"/>
        <strike val="0"/>
        <condense val="0"/>
        <extend val="0"/>
        <outline val="0"/>
        <shadow val="0"/>
        <u val="none"/>
        <vertAlign val="baseline"/>
        <sz val="11"/>
        <color auto="1"/>
        <name val="Calibri"/>
        <scheme val="minor"/>
      </font>
      <numFmt numFmtId="164" formatCode="&quot;$&quot;#,##0.00_);\(&quot;$&quot;#,##0.00\)"/>
      <fill>
        <patternFill patternType="solid">
          <fgColor indexed="64"/>
          <bgColor theme="2"/>
        </patternFill>
      </fill>
      <border diagonalUp="0" diagonalDown="0" outline="0">
        <left/>
        <right/>
        <top/>
        <bottom/>
      </border>
    </dxf>
    <dxf>
      <font>
        <b val="0"/>
        <i val="0"/>
        <strike val="0"/>
        <condense val="0"/>
        <extend val="0"/>
        <outline val="0"/>
        <shadow val="0"/>
        <u val="none"/>
        <vertAlign val="baseline"/>
        <sz val="11"/>
        <color auto="1"/>
        <name val="Calibri"/>
        <scheme val="minor"/>
      </font>
      <numFmt numFmtId="164" formatCode="&quot;$&quot;#,##0.00_);\(&quot;$&quot;#,##0.00\)"/>
      <fill>
        <patternFill patternType="solid">
          <fgColor indexed="64"/>
          <bgColor theme="2"/>
        </patternFill>
      </fill>
      <border diagonalUp="0" diagonalDown="0" outline="0">
        <left/>
        <right/>
        <top/>
        <bottom/>
      </border>
    </dxf>
    <dxf>
      <font>
        <b val="0"/>
        <i val="0"/>
        <strike val="0"/>
        <condense val="0"/>
        <extend val="0"/>
        <outline val="0"/>
        <shadow val="0"/>
        <u val="none"/>
        <vertAlign val="baseline"/>
        <sz val="11"/>
        <color auto="1"/>
        <name val="Calibri"/>
        <scheme val="minor"/>
      </font>
      <numFmt numFmtId="164" formatCode="&quot;$&quot;#,##0.00_);\(&quot;$&quot;#,##0.00\)"/>
      <fill>
        <patternFill patternType="solid">
          <fgColor indexed="64"/>
          <bgColor theme="2"/>
        </patternFill>
      </fill>
      <border diagonalUp="0" diagonalDown="0" outline="0">
        <left/>
        <right/>
        <top/>
        <bottom/>
      </border>
    </dxf>
    <dxf>
      <font>
        <b val="0"/>
        <i val="0"/>
        <strike val="0"/>
        <condense val="0"/>
        <extend val="0"/>
        <outline val="0"/>
        <shadow val="0"/>
        <u val="none"/>
        <vertAlign val="baseline"/>
        <sz val="11"/>
        <color auto="1"/>
        <name val="Calibri"/>
        <scheme val="minor"/>
      </font>
      <numFmt numFmtId="164" formatCode="&quot;$&quot;#,##0.00_);\(&quot;$&quot;#,##0.00\)"/>
      <fill>
        <patternFill patternType="solid">
          <fgColor indexed="64"/>
          <bgColor theme="2"/>
        </patternFill>
      </fill>
      <border diagonalUp="0" diagonalDown="0" outline="0">
        <left/>
        <right/>
        <top/>
        <bottom/>
      </border>
    </dxf>
    <dxf>
      <font>
        <b val="0"/>
        <i val="0"/>
        <strike val="0"/>
        <condense val="0"/>
        <extend val="0"/>
        <outline val="0"/>
        <shadow val="0"/>
        <u val="none"/>
        <vertAlign val="baseline"/>
        <sz val="11"/>
        <color auto="1"/>
        <name val="Calibri"/>
        <scheme val="minor"/>
      </font>
      <numFmt numFmtId="164" formatCode="&quot;$&quot;#,##0.00_);\(&quot;$&quot;#,##0.00\)"/>
      <fill>
        <patternFill patternType="solid">
          <fgColor indexed="64"/>
          <bgColor theme="2"/>
        </patternFill>
      </fill>
      <border diagonalUp="0" diagonalDown="0" outline="0">
        <left/>
        <right/>
        <top/>
        <bottom/>
      </border>
    </dxf>
    <dxf>
      <font>
        <b val="0"/>
        <i val="0"/>
        <strike val="0"/>
        <condense val="0"/>
        <extend val="0"/>
        <outline val="0"/>
        <shadow val="0"/>
        <u val="none"/>
        <vertAlign val="baseline"/>
        <sz val="11"/>
        <color auto="1"/>
        <name val="Calibri"/>
        <scheme val="minor"/>
      </font>
      <numFmt numFmtId="164" formatCode="&quot;$&quot;#,##0.00_);\(&quot;$&quot;#,##0.00\)"/>
      <fill>
        <patternFill patternType="solid">
          <fgColor indexed="64"/>
          <bgColor theme="2"/>
        </patternFill>
      </fill>
      <border diagonalUp="0" diagonalDown="0" outline="0">
        <left/>
        <right/>
        <top/>
        <bottom/>
      </border>
    </dxf>
    <dxf>
      <font>
        <b val="0"/>
        <i val="0"/>
        <strike val="0"/>
        <condense val="0"/>
        <extend val="0"/>
        <outline val="0"/>
        <shadow val="0"/>
        <u val="none"/>
        <vertAlign val="baseline"/>
        <sz val="11"/>
        <color auto="1"/>
        <name val="Calibri"/>
        <scheme val="minor"/>
      </font>
      <numFmt numFmtId="164" formatCode="&quot;$&quot;#,##0.00_);\(&quot;$&quot;#,##0.00\)"/>
      <fill>
        <patternFill patternType="solid">
          <fgColor indexed="64"/>
          <bgColor theme="2"/>
        </patternFill>
      </fill>
      <border diagonalUp="0" diagonalDown="0" outline="0">
        <left/>
        <right/>
        <top/>
        <bottom/>
      </border>
    </dxf>
    <dxf>
      <font>
        <b val="0"/>
        <i val="0"/>
        <strike val="0"/>
        <condense val="0"/>
        <extend val="0"/>
        <outline val="0"/>
        <shadow val="0"/>
        <u val="none"/>
        <vertAlign val="baseline"/>
        <sz val="11"/>
        <color auto="1"/>
        <name val="Calibri"/>
        <scheme val="minor"/>
      </font>
      <numFmt numFmtId="164" formatCode="&quot;$&quot;#,##0.00_);\(&quot;$&quot;#,##0.00\)"/>
      <fill>
        <patternFill patternType="solid">
          <fgColor indexed="64"/>
          <bgColor theme="2"/>
        </patternFill>
      </fill>
      <border diagonalUp="0" diagonalDown="0" outline="0">
        <left/>
        <right/>
        <top/>
        <bottom/>
      </border>
    </dxf>
    <dxf>
      <font>
        <b val="0"/>
        <i val="0"/>
        <strike val="0"/>
        <condense val="0"/>
        <extend val="0"/>
        <outline val="0"/>
        <shadow val="0"/>
        <u val="none"/>
        <vertAlign val="baseline"/>
        <sz val="11"/>
        <color auto="1"/>
        <name val="Calibri"/>
        <scheme val="minor"/>
      </font>
      <numFmt numFmtId="166" formatCode="&quot;$&quot;#,##0.00"/>
      <fill>
        <patternFill patternType="solid">
          <fgColor indexed="64"/>
          <bgColor theme="2"/>
        </patternFill>
      </fill>
      <border diagonalUp="0" diagonalDown="0" outline="0">
        <left/>
        <right/>
        <top/>
        <bottom/>
      </border>
    </dxf>
    <dxf>
      <font>
        <b val="0"/>
        <i val="0"/>
        <strike val="0"/>
        <condense val="0"/>
        <extend val="0"/>
        <outline val="0"/>
        <shadow val="0"/>
        <u val="none"/>
        <vertAlign val="baseline"/>
        <sz val="11"/>
        <color auto="1"/>
        <name val="Calibri"/>
        <scheme val="minor"/>
      </font>
      <numFmt numFmtId="167" formatCode="_)@"/>
      <fill>
        <patternFill patternType="solid">
          <fgColor indexed="64"/>
          <bgColor theme="2"/>
        </patternFill>
      </fill>
      <border diagonalUp="0" diagonalDown="0" outline="0">
        <left/>
        <right/>
        <top/>
        <bottom/>
      </border>
    </dxf>
    <dxf>
      <fill>
        <patternFill>
          <bgColor theme="4" tint="0.79998168889431442"/>
        </patternFill>
      </fill>
    </dxf>
    <dxf>
      <fill>
        <patternFill>
          <bgColor theme="4" tint="0.59996337778862885"/>
        </patternFill>
      </fill>
    </dxf>
    <dxf>
      <fill>
        <patternFill>
          <bgColor theme="5" tint="0.79998168889431442"/>
        </patternFill>
      </fill>
    </dxf>
    <dxf>
      <fill>
        <patternFill>
          <bgColor theme="0"/>
        </patternFill>
      </fill>
    </dxf>
    <dxf>
      <fill>
        <patternFill>
          <bgColor theme="5" tint="0.79998168889431442"/>
        </patternFill>
      </fill>
    </dxf>
    <dxf>
      <fill>
        <patternFill>
          <bgColor theme="0"/>
        </patternFill>
      </fill>
    </dxf>
    <dxf>
      <font>
        <b val="0"/>
        <i val="0"/>
        <color theme="3" tint="0.24994659260841701"/>
      </font>
      <fill>
        <patternFill>
          <bgColor theme="5" tint="0.79998168889431442"/>
        </patternFill>
      </fill>
      <border diagonalUp="0" diagonalDown="0">
        <left/>
        <right/>
        <top/>
        <bottom/>
        <vertical/>
        <horizontal/>
      </border>
    </dxf>
    <dxf>
      <font>
        <b val="0"/>
        <i val="0"/>
        <color theme="3" tint="0.24994659260841701"/>
      </font>
      <fill>
        <patternFill>
          <bgColor theme="0"/>
        </patternFill>
      </fill>
      <border diagonalUp="0" diagonalDown="0">
        <left/>
        <right/>
        <top/>
        <bottom/>
        <vertical/>
        <horizontal/>
      </border>
    </dxf>
    <dxf>
      <font>
        <b/>
        <i/>
        <color theme="3" tint="0.24994659260841701"/>
      </font>
      <fill>
        <patternFill>
          <bgColor theme="3" tint="0.89996032593768116"/>
        </patternFill>
      </fill>
      <border diagonalUp="0" diagonalDown="0">
        <left/>
        <right/>
        <top style="medium">
          <color theme="3" tint="0.24994659260841701"/>
        </top>
        <bottom/>
        <vertical/>
        <horizontal/>
      </border>
    </dxf>
    <dxf>
      <font>
        <b/>
        <i val="0"/>
        <color theme="3" tint="0.24994659260841701"/>
      </font>
      <fill>
        <patternFill patternType="solid">
          <fgColor theme="7"/>
          <bgColor theme="3" tint="0.89996032593768116"/>
        </patternFill>
      </fill>
      <border diagonalUp="0" diagonalDown="0">
        <left/>
        <right/>
        <top/>
        <bottom style="medium">
          <color theme="3" tint="0.24994659260841701"/>
        </bottom>
        <vertical/>
        <horizontal/>
      </border>
    </dxf>
    <dxf>
      <font>
        <b val="0"/>
        <i val="0"/>
        <color theme="3" tint="0.24994659260841701"/>
      </font>
      <fill>
        <patternFill>
          <bgColor theme="3" tint="0.89996032593768116"/>
        </patternFill>
      </fill>
      <border diagonalUp="0" diagonalDown="0">
        <left/>
        <right/>
        <top/>
        <bottom/>
        <vertical/>
        <horizontal/>
      </border>
    </dxf>
    <dxf>
      <fill>
        <patternFill>
          <bgColor theme="0" tint="-4.9989318521683403E-2"/>
        </patternFill>
      </fill>
    </dxf>
    <dxf>
      <font>
        <b val="0"/>
        <i val="0"/>
        <color theme="3" tint="0.24994659260841701"/>
      </font>
      <fill>
        <patternFill>
          <bgColor theme="0"/>
        </patternFill>
      </fill>
      <border diagonalUp="0" diagonalDown="0">
        <left/>
        <right style="dashed">
          <color theme="3" tint="0.24994659260841701"/>
        </right>
        <top/>
        <bottom/>
        <vertical style="dashed">
          <color theme="3" tint="0.24994659260841701"/>
        </vertical>
        <horizontal/>
      </border>
    </dxf>
    <dxf>
      <font>
        <b/>
        <i val="0"/>
        <color theme="3" tint="0.24994659260841701"/>
      </font>
      <fill>
        <patternFill>
          <bgColor theme="0"/>
        </patternFill>
      </fill>
      <border diagonalUp="0" diagonalDown="0">
        <left/>
        <right/>
        <top style="medium">
          <color theme="3" tint="0.24994659260841701"/>
        </top>
        <bottom/>
        <vertical/>
        <horizontal/>
      </border>
    </dxf>
    <dxf>
      <font>
        <b/>
        <i val="0"/>
        <color theme="3" tint="0.24994659260841701"/>
      </font>
      <fill>
        <patternFill patternType="solid">
          <fgColor indexed="64"/>
          <bgColor theme="2"/>
        </patternFill>
      </fill>
      <border diagonalUp="0" diagonalDown="0">
        <left/>
        <right/>
        <top/>
        <bottom style="medium">
          <color theme="3" tint="0.24994659260841701"/>
        </bottom>
        <vertical/>
        <horizontal/>
      </border>
    </dxf>
    <dxf>
      <font>
        <b val="0"/>
        <i val="0"/>
        <color theme="3" tint="0.24994659260841701"/>
      </font>
      <border diagonalUp="0" diagonalDown="0">
        <left/>
        <right style="dashed">
          <color theme="3" tint="0.24994659260841701"/>
        </right>
        <top/>
        <bottom/>
        <vertical style="dashed">
          <color theme="3" tint="0.24994659260841701"/>
        </vertical>
        <horizontal/>
      </border>
    </dxf>
    <dxf>
      <fill>
        <patternFill>
          <bgColor theme="2"/>
        </patternFill>
      </fill>
    </dxf>
    <dxf>
      <font>
        <b val="0"/>
        <i val="0"/>
        <color theme="3" tint="9.9948118533890809E-2"/>
      </font>
      <fill>
        <patternFill>
          <bgColor theme="0"/>
        </patternFill>
      </fill>
      <border diagonalUp="0" diagonalDown="0">
        <left/>
        <right/>
        <top/>
        <bottom/>
        <vertical/>
        <horizontal/>
      </border>
    </dxf>
    <dxf>
      <font>
        <b/>
        <i val="0"/>
        <color theme="3" tint="9.9948118533890809E-2"/>
      </font>
      <fill>
        <patternFill>
          <bgColor theme="0"/>
        </patternFill>
      </fill>
      <border diagonalUp="0" diagonalDown="0">
        <left/>
        <right/>
        <top style="medium">
          <color theme="3" tint="0.24994659260841701"/>
        </top>
        <bottom/>
        <vertical/>
        <horizontal/>
      </border>
    </dxf>
    <dxf>
      <font>
        <b/>
        <i val="0"/>
        <color theme="3" tint="9.9948118533890809E-2"/>
      </font>
      <fill>
        <patternFill patternType="solid">
          <fgColor indexed="64"/>
          <bgColor theme="2"/>
        </patternFill>
      </fill>
      <border diagonalUp="0" diagonalDown="0">
        <left/>
        <right/>
        <top/>
        <bottom style="medium">
          <color theme="3" tint="0.24994659260841701"/>
        </bottom>
        <vertical/>
        <horizontal/>
      </border>
    </dxf>
    <dxf>
      <font>
        <b val="0"/>
        <i val="0"/>
        <color theme="3" tint="9.9948118533890809E-2"/>
      </font>
      <fill>
        <patternFill patternType="solid">
          <bgColor theme="0"/>
        </patternFill>
      </fill>
      <border diagonalUp="0" diagonalDown="0">
        <left/>
        <right/>
        <top/>
        <bottom/>
        <vertical/>
        <horizontal/>
      </border>
    </dxf>
  </dxfs>
  <tableStyles count="3" defaultTableStyle="Personal Cash Flow Statement" defaultPivotStyle="PivotStyleLight15">
    <tableStyle name="Daily Summary" pivot="0" count="5">
      <tableStyleElement type="wholeTable" dxfId="75"/>
      <tableStyleElement type="headerRow" dxfId="74"/>
      <tableStyleElement type="totalRow" dxfId="73"/>
      <tableStyleElement type="firstRowStripe" dxfId="72"/>
      <tableStyleElement type="secondRowStripe" dxfId="71"/>
    </tableStyle>
    <tableStyle name="Monthly Cash Flow" pivot="0" count="5">
      <tableStyleElement type="wholeTable" dxfId="70"/>
      <tableStyleElement type="headerRow" dxfId="69"/>
      <tableStyleElement type="totalRow" dxfId="68"/>
      <tableStyleElement type="firstRowStripe" dxfId="67"/>
      <tableStyleElement type="secondRowStripe" dxfId="66"/>
    </tableStyle>
    <tableStyle name="Personal Cash Flow Statement" pivot="0" count="9">
      <tableStyleElement type="wholeTable" dxfId="65"/>
      <tableStyleElement type="headerRow" dxfId="64"/>
      <tableStyleElement type="totalRow" dxfId="63"/>
      <tableStyleElement type="firstColumn" dxfId="62"/>
      <tableStyleElement type="lastColumn" dxfId="61"/>
      <tableStyleElement type="firstHeaderCell" dxfId="60"/>
      <tableStyleElement type="lastHeaderCell" dxfId="59"/>
      <tableStyleElement type="firstTotalCell" dxfId="58"/>
      <tableStyleElement type="lastTotalCell" dxfId="5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01543039604126"/>
          <c:y val="0.49479951701943697"/>
          <c:w val="0.61673771670260957"/>
          <c:h val="0.47187047525492054"/>
        </c:manualLayout>
      </c:layout>
      <c:doughnutChart>
        <c:varyColors val="1"/>
        <c:ser>
          <c:idx val="0"/>
          <c:order val="0"/>
          <c:tx>
            <c:strRef>
              <c:f>Income!$C$3</c:f>
              <c:strCache>
                <c:ptCount val="1"/>
                <c:pt idx="0">
                  <c:v>Annual  </c:v>
                </c:pt>
              </c:strCache>
            </c:strRef>
          </c:tx>
          <c:spPr>
            <a:ln w="38100">
              <a:solidFill>
                <a:schemeClr val="accent5">
                  <a:lumMod val="20000"/>
                  <a:lumOff val="80000"/>
                </a:schemeClr>
              </a:solidFill>
            </a:ln>
          </c:spPr>
          <c:dPt>
            <c:idx val="0"/>
            <c:bubble3D val="0"/>
            <c:spPr>
              <a:solidFill>
                <a:schemeClr val="accent1"/>
              </a:solidFill>
              <a:ln w="38100">
                <a:solidFill>
                  <a:schemeClr val="accent5">
                    <a:lumMod val="20000"/>
                    <a:lumOff val="80000"/>
                  </a:schemeClr>
                </a:solidFill>
              </a:ln>
              <a:effectLst/>
            </c:spPr>
            <c:extLst>
              <c:ext xmlns:c16="http://schemas.microsoft.com/office/drawing/2014/chart" uri="{C3380CC4-5D6E-409C-BE32-E72D297353CC}">
                <c16:uniqueId val="{00000001-FA97-4753-9CDB-D604E3904055}"/>
              </c:ext>
            </c:extLst>
          </c:dPt>
          <c:dPt>
            <c:idx val="1"/>
            <c:bubble3D val="0"/>
            <c:spPr>
              <a:solidFill>
                <a:schemeClr val="accent2"/>
              </a:solidFill>
              <a:ln w="38100">
                <a:solidFill>
                  <a:schemeClr val="accent5">
                    <a:lumMod val="20000"/>
                    <a:lumOff val="80000"/>
                  </a:schemeClr>
                </a:solidFill>
              </a:ln>
              <a:effectLst/>
            </c:spPr>
            <c:extLst>
              <c:ext xmlns:c16="http://schemas.microsoft.com/office/drawing/2014/chart" uri="{C3380CC4-5D6E-409C-BE32-E72D297353CC}">
                <c16:uniqueId val="{00000003-FA97-4753-9CDB-D604E3904055}"/>
              </c:ext>
            </c:extLst>
          </c:dPt>
          <c:dPt>
            <c:idx val="2"/>
            <c:bubble3D val="0"/>
            <c:spPr>
              <a:solidFill>
                <a:schemeClr val="accent3"/>
              </a:solidFill>
              <a:ln w="38100">
                <a:solidFill>
                  <a:schemeClr val="accent5">
                    <a:lumMod val="20000"/>
                    <a:lumOff val="80000"/>
                  </a:schemeClr>
                </a:solidFill>
              </a:ln>
              <a:effectLst/>
            </c:spPr>
            <c:extLst>
              <c:ext xmlns:c16="http://schemas.microsoft.com/office/drawing/2014/chart" uri="{C3380CC4-5D6E-409C-BE32-E72D297353CC}">
                <c16:uniqueId val="{00000005-FA97-4753-9CDB-D604E3904055}"/>
              </c:ext>
            </c:extLst>
          </c:dPt>
          <c:dPt>
            <c:idx val="3"/>
            <c:bubble3D val="0"/>
            <c:spPr>
              <a:solidFill>
                <a:schemeClr val="accent4"/>
              </a:solidFill>
              <a:ln w="38100">
                <a:solidFill>
                  <a:schemeClr val="accent5">
                    <a:lumMod val="20000"/>
                    <a:lumOff val="80000"/>
                  </a:schemeClr>
                </a:solidFill>
              </a:ln>
              <a:effectLst/>
            </c:spPr>
            <c:extLst>
              <c:ext xmlns:c16="http://schemas.microsoft.com/office/drawing/2014/chart" uri="{C3380CC4-5D6E-409C-BE32-E72D297353CC}">
                <c16:uniqueId val="{00000007-FA97-4753-9CDB-D604E3904055}"/>
              </c:ext>
            </c:extLst>
          </c:dPt>
          <c:dPt>
            <c:idx val="4"/>
            <c:bubble3D val="0"/>
            <c:spPr>
              <a:solidFill>
                <a:schemeClr val="accent5"/>
              </a:solidFill>
              <a:ln w="38100">
                <a:solidFill>
                  <a:schemeClr val="accent5">
                    <a:lumMod val="20000"/>
                    <a:lumOff val="80000"/>
                  </a:schemeClr>
                </a:solidFill>
              </a:ln>
              <a:effectLst/>
            </c:spPr>
            <c:extLst>
              <c:ext xmlns:c16="http://schemas.microsoft.com/office/drawing/2014/chart" uri="{C3380CC4-5D6E-409C-BE32-E72D297353CC}">
                <c16:uniqueId val="{00000009-FA97-4753-9CDB-D604E3904055}"/>
              </c:ext>
            </c:extLst>
          </c:dPt>
          <c:dPt>
            <c:idx val="5"/>
            <c:bubble3D val="0"/>
            <c:spPr>
              <a:solidFill>
                <a:schemeClr val="accent6"/>
              </a:solidFill>
              <a:ln w="38100">
                <a:solidFill>
                  <a:schemeClr val="accent5">
                    <a:lumMod val="20000"/>
                    <a:lumOff val="80000"/>
                  </a:schemeClr>
                </a:solidFill>
              </a:ln>
              <a:effectLst/>
            </c:spPr>
            <c:extLst>
              <c:ext xmlns:c16="http://schemas.microsoft.com/office/drawing/2014/chart" uri="{C3380CC4-5D6E-409C-BE32-E72D297353CC}">
                <c16:uniqueId val="{0000000B-FA97-4753-9CDB-D604E3904055}"/>
              </c:ext>
            </c:extLst>
          </c:dPt>
          <c:cat>
            <c:strRef>
              <c:f>Income!$B$4:$B$10</c:f>
              <c:strCache>
                <c:ptCount val="6"/>
                <c:pt idx="0">
                  <c:v>Salary</c:v>
                </c:pt>
                <c:pt idx="1">
                  <c:v>Commissions/bonus</c:v>
                </c:pt>
                <c:pt idx="2">
                  <c:v>Other 1</c:v>
                </c:pt>
                <c:pt idx="3">
                  <c:v>Other 2</c:v>
                </c:pt>
                <c:pt idx="4">
                  <c:v>Other 3</c:v>
                </c:pt>
                <c:pt idx="5">
                  <c:v>Other 4</c:v>
                </c:pt>
              </c:strCache>
            </c:strRef>
          </c:cat>
          <c:val>
            <c:numRef>
              <c:f>Income!$C$4:$C$10</c:f>
              <c:numCache>
                <c:formatCode>"$"#,##0.00_);\("$"#,##0.00\)</c:formatCode>
                <c:ptCount val="6"/>
                <c:pt idx="0">
                  <c:v>90000</c:v>
                </c:pt>
                <c:pt idx="1">
                  <c:v>5000</c:v>
                </c:pt>
                <c:pt idx="2">
                  <c:v>30000</c:v>
                </c:pt>
              </c:numCache>
            </c:numRef>
          </c:val>
          <c:extLst>
            <c:ext xmlns:c16="http://schemas.microsoft.com/office/drawing/2014/chart" uri="{C3380CC4-5D6E-409C-BE32-E72D297353CC}">
              <c16:uniqueId val="{0000000C-FA97-4753-9CDB-D604E3904055}"/>
            </c:ext>
          </c:extLst>
        </c:ser>
        <c:dLbls>
          <c:showLegendKey val="0"/>
          <c:showVal val="0"/>
          <c:showCatName val="0"/>
          <c:showSerName val="0"/>
          <c:showPercent val="0"/>
          <c:showBubbleSize val="0"/>
          <c:showLeaderLines val="1"/>
        </c:dLbls>
        <c:firstSliceAng val="0"/>
        <c:holeSize val="78"/>
      </c:doughnutChart>
      <c:spPr>
        <a:noFill/>
        <a:ln w="25400">
          <a:noFill/>
        </a:ln>
        <a:effectLst/>
      </c:spPr>
    </c:plotArea>
    <c:legend>
      <c:legendPos val="t"/>
      <c:layout>
        <c:manualLayout>
          <c:xMode val="edge"/>
          <c:yMode val="edge"/>
          <c:x val="0"/>
          <c:y val="1.6244314489928524E-2"/>
          <c:w val="0.99283882508317023"/>
          <c:h val="0.36103104071055447"/>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2">
                  <a:lumMod val="75000"/>
                  <a:lumOff val="2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sz="1100">
          <a:solidFill>
            <a:schemeClr val="tx2">
              <a:lumMod val="75000"/>
              <a:lumOff val="25000"/>
            </a:schemeClr>
          </a:solidFill>
        </a:defRPr>
      </a:pPr>
      <a:endParaRPr lang="en-US"/>
    </a:p>
  </c:txPr>
  <c:printSettings>
    <c:headerFooter/>
    <c:pageMargins b="0.75" l="0.7" r="0.7" t="0.75" header="0.3" footer="0.3"/>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532127186391772"/>
          <c:y val="0.50233432078300155"/>
          <c:w val="0.60887245964483439"/>
          <c:h val="0.46644615329516553"/>
        </c:manualLayout>
      </c:layout>
      <c:doughnutChart>
        <c:varyColors val="1"/>
        <c:ser>
          <c:idx val="0"/>
          <c:order val="0"/>
          <c:tx>
            <c:strRef>
              <c:f>Expenses!$C$3</c:f>
              <c:strCache>
                <c:ptCount val="1"/>
                <c:pt idx="0">
                  <c:v>Annual  </c:v>
                </c:pt>
              </c:strCache>
            </c:strRef>
          </c:tx>
          <c:spPr>
            <a:ln w="38100">
              <a:solidFill>
                <a:schemeClr val="accent5">
                  <a:lumMod val="20000"/>
                  <a:lumOff val="80000"/>
                </a:schemeClr>
              </a:solidFill>
            </a:ln>
          </c:spPr>
          <c:dPt>
            <c:idx val="0"/>
            <c:bubble3D val="0"/>
            <c:spPr>
              <a:solidFill>
                <a:schemeClr val="accent1"/>
              </a:solidFill>
              <a:ln w="38100">
                <a:solidFill>
                  <a:schemeClr val="accent5">
                    <a:lumMod val="20000"/>
                    <a:lumOff val="80000"/>
                  </a:schemeClr>
                </a:solidFill>
              </a:ln>
              <a:effectLst/>
            </c:spPr>
            <c:extLst>
              <c:ext xmlns:c16="http://schemas.microsoft.com/office/drawing/2014/chart" uri="{C3380CC4-5D6E-409C-BE32-E72D297353CC}">
                <c16:uniqueId val="{00000001-969D-4B7D-891C-83B772899D5C}"/>
              </c:ext>
            </c:extLst>
          </c:dPt>
          <c:dPt>
            <c:idx val="1"/>
            <c:bubble3D val="0"/>
            <c:spPr>
              <a:solidFill>
                <a:schemeClr val="accent2"/>
              </a:solidFill>
              <a:ln w="38100">
                <a:solidFill>
                  <a:schemeClr val="accent5">
                    <a:lumMod val="20000"/>
                    <a:lumOff val="80000"/>
                  </a:schemeClr>
                </a:solidFill>
              </a:ln>
              <a:effectLst/>
            </c:spPr>
            <c:extLst>
              <c:ext xmlns:c16="http://schemas.microsoft.com/office/drawing/2014/chart" uri="{C3380CC4-5D6E-409C-BE32-E72D297353CC}">
                <c16:uniqueId val="{00000003-969D-4B7D-891C-83B772899D5C}"/>
              </c:ext>
            </c:extLst>
          </c:dPt>
          <c:dPt>
            <c:idx val="2"/>
            <c:bubble3D val="0"/>
            <c:spPr>
              <a:solidFill>
                <a:schemeClr val="accent3"/>
              </a:solidFill>
              <a:ln w="38100">
                <a:solidFill>
                  <a:schemeClr val="accent5">
                    <a:lumMod val="20000"/>
                    <a:lumOff val="80000"/>
                  </a:schemeClr>
                </a:solidFill>
              </a:ln>
              <a:effectLst/>
            </c:spPr>
            <c:extLst>
              <c:ext xmlns:c16="http://schemas.microsoft.com/office/drawing/2014/chart" uri="{C3380CC4-5D6E-409C-BE32-E72D297353CC}">
                <c16:uniqueId val="{00000005-969D-4B7D-891C-83B772899D5C}"/>
              </c:ext>
            </c:extLst>
          </c:dPt>
          <c:dPt>
            <c:idx val="3"/>
            <c:bubble3D val="0"/>
            <c:spPr>
              <a:solidFill>
                <a:schemeClr val="accent4"/>
              </a:solidFill>
              <a:ln w="38100">
                <a:solidFill>
                  <a:schemeClr val="accent5">
                    <a:lumMod val="20000"/>
                    <a:lumOff val="80000"/>
                  </a:schemeClr>
                </a:solidFill>
              </a:ln>
              <a:effectLst/>
            </c:spPr>
            <c:extLst>
              <c:ext xmlns:c16="http://schemas.microsoft.com/office/drawing/2014/chart" uri="{C3380CC4-5D6E-409C-BE32-E72D297353CC}">
                <c16:uniqueId val="{00000007-969D-4B7D-891C-83B772899D5C}"/>
              </c:ext>
            </c:extLst>
          </c:dPt>
          <c:dPt>
            <c:idx val="4"/>
            <c:bubble3D val="0"/>
            <c:spPr>
              <a:solidFill>
                <a:schemeClr val="accent5"/>
              </a:solidFill>
              <a:ln w="38100">
                <a:solidFill>
                  <a:schemeClr val="accent5">
                    <a:lumMod val="20000"/>
                    <a:lumOff val="80000"/>
                  </a:schemeClr>
                </a:solidFill>
              </a:ln>
              <a:effectLst/>
            </c:spPr>
            <c:extLst>
              <c:ext xmlns:c16="http://schemas.microsoft.com/office/drawing/2014/chart" uri="{C3380CC4-5D6E-409C-BE32-E72D297353CC}">
                <c16:uniqueId val="{00000009-969D-4B7D-891C-83B772899D5C}"/>
              </c:ext>
            </c:extLst>
          </c:dPt>
          <c:dPt>
            <c:idx val="5"/>
            <c:bubble3D val="0"/>
            <c:spPr>
              <a:solidFill>
                <a:schemeClr val="accent6"/>
              </a:solidFill>
              <a:ln w="38100">
                <a:solidFill>
                  <a:schemeClr val="accent5">
                    <a:lumMod val="20000"/>
                    <a:lumOff val="80000"/>
                  </a:schemeClr>
                </a:solidFill>
              </a:ln>
              <a:effectLst/>
            </c:spPr>
            <c:extLst>
              <c:ext xmlns:c16="http://schemas.microsoft.com/office/drawing/2014/chart" uri="{C3380CC4-5D6E-409C-BE32-E72D297353CC}">
                <c16:uniqueId val="{0000000B-969D-4B7D-891C-83B772899D5C}"/>
              </c:ext>
            </c:extLst>
          </c:dPt>
          <c:dPt>
            <c:idx val="6"/>
            <c:bubble3D val="0"/>
            <c:spPr>
              <a:solidFill>
                <a:schemeClr val="accent1">
                  <a:lumMod val="60000"/>
                </a:schemeClr>
              </a:solidFill>
              <a:ln w="38100">
                <a:solidFill>
                  <a:schemeClr val="accent5">
                    <a:lumMod val="20000"/>
                    <a:lumOff val="80000"/>
                  </a:schemeClr>
                </a:solidFill>
              </a:ln>
              <a:effectLst/>
            </c:spPr>
            <c:extLst>
              <c:ext xmlns:c16="http://schemas.microsoft.com/office/drawing/2014/chart" uri="{C3380CC4-5D6E-409C-BE32-E72D297353CC}">
                <c16:uniqueId val="{0000000D-969D-4B7D-891C-83B772899D5C}"/>
              </c:ext>
            </c:extLst>
          </c:dPt>
          <c:dPt>
            <c:idx val="7"/>
            <c:bubble3D val="0"/>
            <c:spPr>
              <a:solidFill>
                <a:schemeClr val="accent2">
                  <a:lumMod val="60000"/>
                </a:schemeClr>
              </a:solidFill>
              <a:ln w="38100">
                <a:solidFill>
                  <a:schemeClr val="accent5">
                    <a:lumMod val="20000"/>
                    <a:lumOff val="80000"/>
                  </a:schemeClr>
                </a:solidFill>
              </a:ln>
              <a:effectLst/>
            </c:spPr>
            <c:extLst>
              <c:ext xmlns:c16="http://schemas.microsoft.com/office/drawing/2014/chart" uri="{C3380CC4-5D6E-409C-BE32-E72D297353CC}">
                <c16:uniqueId val="{0000000F-969D-4B7D-891C-83B772899D5C}"/>
              </c:ext>
            </c:extLst>
          </c:dPt>
          <c:dPt>
            <c:idx val="8"/>
            <c:bubble3D val="0"/>
            <c:spPr>
              <a:solidFill>
                <a:schemeClr val="accent3">
                  <a:lumMod val="60000"/>
                </a:schemeClr>
              </a:solidFill>
              <a:ln w="38100">
                <a:solidFill>
                  <a:schemeClr val="accent5">
                    <a:lumMod val="20000"/>
                    <a:lumOff val="80000"/>
                  </a:schemeClr>
                </a:solidFill>
              </a:ln>
              <a:effectLst/>
            </c:spPr>
            <c:extLst>
              <c:ext xmlns:c16="http://schemas.microsoft.com/office/drawing/2014/chart" uri="{C3380CC4-5D6E-409C-BE32-E72D297353CC}">
                <c16:uniqueId val="{00000011-969D-4B7D-891C-83B772899D5C}"/>
              </c:ext>
            </c:extLst>
          </c:dPt>
          <c:dPt>
            <c:idx val="9"/>
            <c:bubble3D val="0"/>
            <c:spPr>
              <a:solidFill>
                <a:schemeClr val="accent4">
                  <a:lumMod val="60000"/>
                </a:schemeClr>
              </a:solidFill>
              <a:ln w="38100">
                <a:solidFill>
                  <a:schemeClr val="accent5">
                    <a:lumMod val="20000"/>
                    <a:lumOff val="80000"/>
                  </a:schemeClr>
                </a:solidFill>
              </a:ln>
              <a:effectLst/>
            </c:spPr>
            <c:extLst>
              <c:ext xmlns:c16="http://schemas.microsoft.com/office/drawing/2014/chart" uri="{C3380CC4-5D6E-409C-BE32-E72D297353CC}">
                <c16:uniqueId val="{00000013-969D-4B7D-891C-83B772899D5C}"/>
              </c:ext>
            </c:extLst>
          </c:dPt>
          <c:dPt>
            <c:idx val="10"/>
            <c:bubble3D val="0"/>
            <c:spPr>
              <a:solidFill>
                <a:schemeClr val="accent5">
                  <a:lumMod val="60000"/>
                </a:schemeClr>
              </a:solidFill>
              <a:ln w="38100">
                <a:solidFill>
                  <a:schemeClr val="accent5">
                    <a:lumMod val="20000"/>
                    <a:lumOff val="80000"/>
                  </a:schemeClr>
                </a:solidFill>
              </a:ln>
              <a:effectLst/>
            </c:spPr>
            <c:extLst>
              <c:ext xmlns:c16="http://schemas.microsoft.com/office/drawing/2014/chart" uri="{C3380CC4-5D6E-409C-BE32-E72D297353CC}">
                <c16:uniqueId val="{00000015-969D-4B7D-891C-83B772899D5C}"/>
              </c:ext>
            </c:extLst>
          </c:dPt>
          <c:dPt>
            <c:idx val="11"/>
            <c:bubble3D val="0"/>
            <c:spPr>
              <a:solidFill>
                <a:schemeClr val="accent6">
                  <a:lumMod val="60000"/>
                </a:schemeClr>
              </a:solidFill>
              <a:ln w="38100">
                <a:solidFill>
                  <a:schemeClr val="accent5">
                    <a:lumMod val="20000"/>
                    <a:lumOff val="80000"/>
                  </a:schemeClr>
                </a:solidFill>
              </a:ln>
              <a:effectLst/>
            </c:spPr>
            <c:extLst>
              <c:ext xmlns:c16="http://schemas.microsoft.com/office/drawing/2014/chart" uri="{C3380CC4-5D6E-409C-BE32-E72D297353CC}">
                <c16:uniqueId val="{00000017-969D-4B7D-891C-83B772899D5C}"/>
              </c:ext>
            </c:extLst>
          </c:dPt>
          <c:dPt>
            <c:idx val="12"/>
            <c:bubble3D val="0"/>
            <c:spPr>
              <a:solidFill>
                <a:schemeClr val="accent1">
                  <a:lumMod val="80000"/>
                  <a:lumOff val="20000"/>
                </a:schemeClr>
              </a:solidFill>
              <a:ln w="38100">
                <a:solidFill>
                  <a:schemeClr val="accent5">
                    <a:lumMod val="20000"/>
                    <a:lumOff val="80000"/>
                  </a:schemeClr>
                </a:solidFill>
              </a:ln>
              <a:effectLst/>
            </c:spPr>
            <c:extLst>
              <c:ext xmlns:c16="http://schemas.microsoft.com/office/drawing/2014/chart" uri="{C3380CC4-5D6E-409C-BE32-E72D297353CC}">
                <c16:uniqueId val="{00000019-969D-4B7D-891C-83B772899D5C}"/>
              </c:ext>
            </c:extLst>
          </c:dPt>
          <c:dPt>
            <c:idx val="13"/>
            <c:bubble3D val="0"/>
            <c:spPr>
              <a:solidFill>
                <a:schemeClr val="accent2">
                  <a:lumMod val="80000"/>
                  <a:lumOff val="20000"/>
                </a:schemeClr>
              </a:solidFill>
              <a:ln w="38100">
                <a:solidFill>
                  <a:schemeClr val="accent5">
                    <a:lumMod val="20000"/>
                    <a:lumOff val="80000"/>
                  </a:schemeClr>
                </a:solidFill>
              </a:ln>
              <a:effectLst/>
            </c:spPr>
            <c:extLst>
              <c:ext xmlns:c16="http://schemas.microsoft.com/office/drawing/2014/chart" uri="{C3380CC4-5D6E-409C-BE32-E72D297353CC}">
                <c16:uniqueId val="{0000001B-969D-4B7D-891C-83B772899D5C}"/>
              </c:ext>
            </c:extLst>
          </c:dPt>
          <c:dPt>
            <c:idx val="14"/>
            <c:bubble3D val="0"/>
            <c:spPr>
              <a:solidFill>
                <a:schemeClr val="accent3">
                  <a:lumMod val="80000"/>
                  <a:lumOff val="20000"/>
                </a:schemeClr>
              </a:solidFill>
              <a:ln w="38100">
                <a:solidFill>
                  <a:schemeClr val="accent5">
                    <a:lumMod val="20000"/>
                    <a:lumOff val="80000"/>
                  </a:schemeClr>
                </a:solidFill>
              </a:ln>
              <a:effectLst/>
            </c:spPr>
            <c:extLst>
              <c:ext xmlns:c16="http://schemas.microsoft.com/office/drawing/2014/chart" uri="{C3380CC4-5D6E-409C-BE32-E72D297353CC}">
                <c16:uniqueId val="{0000001D-969D-4B7D-891C-83B772899D5C}"/>
              </c:ext>
            </c:extLst>
          </c:dPt>
          <c:dPt>
            <c:idx val="15"/>
            <c:bubble3D val="0"/>
            <c:spPr>
              <a:solidFill>
                <a:schemeClr val="accent4">
                  <a:lumMod val="80000"/>
                  <a:lumOff val="20000"/>
                </a:schemeClr>
              </a:solidFill>
              <a:ln w="38100">
                <a:solidFill>
                  <a:schemeClr val="accent5">
                    <a:lumMod val="20000"/>
                    <a:lumOff val="80000"/>
                  </a:schemeClr>
                </a:solidFill>
              </a:ln>
              <a:effectLst/>
            </c:spPr>
            <c:extLst>
              <c:ext xmlns:c16="http://schemas.microsoft.com/office/drawing/2014/chart" uri="{C3380CC4-5D6E-409C-BE32-E72D297353CC}">
                <c16:uniqueId val="{0000001F-969D-4B7D-891C-83B772899D5C}"/>
              </c:ext>
            </c:extLst>
          </c:dPt>
          <c:dPt>
            <c:idx val="16"/>
            <c:bubble3D val="0"/>
            <c:spPr>
              <a:solidFill>
                <a:schemeClr val="accent5">
                  <a:lumMod val="80000"/>
                  <a:lumOff val="20000"/>
                </a:schemeClr>
              </a:solidFill>
              <a:ln w="38100">
                <a:solidFill>
                  <a:schemeClr val="accent5">
                    <a:lumMod val="20000"/>
                    <a:lumOff val="80000"/>
                  </a:schemeClr>
                </a:solidFill>
              </a:ln>
              <a:effectLst/>
            </c:spPr>
            <c:extLst>
              <c:ext xmlns:c16="http://schemas.microsoft.com/office/drawing/2014/chart" uri="{C3380CC4-5D6E-409C-BE32-E72D297353CC}">
                <c16:uniqueId val="{00000021-969D-4B7D-891C-83B772899D5C}"/>
              </c:ext>
            </c:extLst>
          </c:dPt>
          <c:dPt>
            <c:idx val="17"/>
            <c:bubble3D val="0"/>
            <c:spPr>
              <a:solidFill>
                <a:schemeClr val="accent6">
                  <a:lumMod val="80000"/>
                  <a:lumOff val="20000"/>
                </a:schemeClr>
              </a:solidFill>
              <a:ln w="38100">
                <a:solidFill>
                  <a:schemeClr val="accent5">
                    <a:lumMod val="20000"/>
                    <a:lumOff val="80000"/>
                  </a:schemeClr>
                </a:solidFill>
              </a:ln>
              <a:effectLst/>
            </c:spPr>
            <c:extLst>
              <c:ext xmlns:c16="http://schemas.microsoft.com/office/drawing/2014/chart" uri="{C3380CC4-5D6E-409C-BE32-E72D297353CC}">
                <c16:uniqueId val="{00000023-969D-4B7D-891C-83B772899D5C}"/>
              </c:ext>
            </c:extLst>
          </c:dPt>
          <c:dPt>
            <c:idx val="18"/>
            <c:bubble3D val="0"/>
            <c:spPr>
              <a:solidFill>
                <a:schemeClr val="accent1">
                  <a:lumMod val="80000"/>
                </a:schemeClr>
              </a:solidFill>
              <a:ln w="38100">
                <a:solidFill>
                  <a:schemeClr val="accent5">
                    <a:lumMod val="20000"/>
                    <a:lumOff val="80000"/>
                  </a:schemeClr>
                </a:solidFill>
              </a:ln>
              <a:effectLst/>
            </c:spPr>
            <c:extLst>
              <c:ext xmlns:c16="http://schemas.microsoft.com/office/drawing/2014/chart" uri="{C3380CC4-5D6E-409C-BE32-E72D297353CC}">
                <c16:uniqueId val="{00000025-969D-4B7D-891C-83B772899D5C}"/>
              </c:ext>
            </c:extLst>
          </c:dPt>
          <c:dPt>
            <c:idx val="19"/>
            <c:bubble3D val="0"/>
            <c:spPr>
              <a:solidFill>
                <a:schemeClr val="accent2">
                  <a:lumMod val="80000"/>
                </a:schemeClr>
              </a:solidFill>
              <a:ln w="38100">
                <a:solidFill>
                  <a:schemeClr val="accent5">
                    <a:lumMod val="20000"/>
                    <a:lumOff val="80000"/>
                  </a:schemeClr>
                </a:solidFill>
              </a:ln>
              <a:effectLst/>
            </c:spPr>
            <c:extLst>
              <c:ext xmlns:c16="http://schemas.microsoft.com/office/drawing/2014/chart" uri="{C3380CC4-5D6E-409C-BE32-E72D297353CC}">
                <c16:uniqueId val="{00000027-969D-4B7D-891C-83B772899D5C}"/>
              </c:ext>
            </c:extLst>
          </c:dPt>
          <c:dPt>
            <c:idx val="20"/>
            <c:bubble3D val="0"/>
            <c:spPr>
              <a:solidFill>
                <a:schemeClr val="accent3">
                  <a:lumMod val="80000"/>
                </a:schemeClr>
              </a:solidFill>
              <a:ln w="38100">
                <a:solidFill>
                  <a:schemeClr val="accent5">
                    <a:lumMod val="20000"/>
                    <a:lumOff val="80000"/>
                  </a:schemeClr>
                </a:solidFill>
              </a:ln>
              <a:effectLst/>
            </c:spPr>
            <c:extLst>
              <c:ext xmlns:c16="http://schemas.microsoft.com/office/drawing/2014/chart" uri="{C3380CC4-5D6E-409C-BE32-E72D297353CC}">
                <c16:uniqueId val="{00000029-969D-4B7D-891C-83B772899D5C}"/>
              </c:ext>
            </c:extLst>
          </c:dPt>
          <c:cat>
            <c:strRef>
              <c:f>Expenses!$B$4:$B$22</c:f>
              <c:strCache>
                <c:ptCount val="18"/>
                <c:pt idx="0">
                  <c:v>Federal/SS/Medicare</c:v>
                </c:pt>
                <c:pt idx="1">
                  <c:v>State Income Tax</c:v>
                </c:pt>
                <c:pt idx="2">
                  <c:v>Vehicle Tax/Fees</c:v>
                </c:pt>
                <c:pt idx="3">
                  <c:v>Vehicle Payments</c:v>
                </c:pt>
                <c:pt idx="4">
                  <c:v>Mortgage/Rent</c:v>
                </c:pt>
                <c:pt idx="5">
                  <c:v>Insurance</c:v>
                </c:pt>
                <c:pt idx="6">
                  <c:v>Electricity</c:v>
                </c:pt>
                <c:pt idx="7">
                  <c:v>Gas</c:v>
                </c:pt>
                <c:pt idx="8">
                  <c:v>Water/Sewer</c:v>
                </c:pt>
                <c:pt idx="9">
                  <c:v>Garbage</c:v>
                </c:pt>
                <c:pt idx="10">
                  <c:v>Phone</c:v>
                </c:pt>
                <c:pt idx="11">
                  <c:v>Internet</c:v>
                </c:pt>
                <c:pt idx="12">
                  <c:v>Life/Disability Premiums</c:v>
                </c:pt>
                <c:pt idx="13">
                  <c:v>Food</c:v>
                </c:pt>
                <c:pt idx="14">
                  <c:v>Clothing</c:v>
                </c:pt>
                <c:pt idx="15">
                  <c:v>Medical/Dental/Rx</c:v>
                </c:pt>
                <c:pt idx="16">
                  <c:v>Other 1</c:v>
                </c:pt>
                <c:pt idx="17">
                  <c:v>Other 2</c:v>
                </c:pt>
              </c:strCache>
            </c:strRef>
          </c:cat>
          <c:val>
            <c:numRef>
              <c:f>Expenses!$C$4:$C$22</c:f>
              <c:numCache>
                <c:formatCode>"$"#,##0.00_);\("$"#,##0.00\)</c:formatCode>
                <c:ptCount val="18"/>
                <c:pt idx="0">
                  <c:v>15000</c:v>
                </c:pt>
                <c:pt idx="1">
                  <c:v>2500</c:v>
                </c:pt>
                <c:pt idx="2">
                  <c:v>200</c:v>
                </c:pt>
                <c:pt idx="3">
                  <c:v>4000</c:v>
                </c:pt>
                <c:pt idx="4">
                  <c:v>15000</c:v>
                </c:pt>
                <c:pt idx="5">
                  <c:v>250</c:v>
                </c:pt>
                <c:pt idx="6">
                  <c:v>1200</c:v>
                </c:pt>
                <c:pt idx="7">
                  <c:v>600</c:v>
                </c:pt>
                <c:pt idx="8">
                  <c:v>600</c:v>
                </c:pt>
                <c:pt idx="9">
                  <c:v>150</c:v>
                </c:pt>
                <c:pt idx="10">
                  <c:v>600</c:v>
                </c:pt>
                <c:pt idx="11">
                  <c:v>600</c:v>
                </c:pt>
                <c:pt idx="12">
                  <c:v>1500</c:v>
                </c:pt>
                <c:pt idx="13">
                  <c:v>5000</c:v>
                </c:pt>
                <c:pt idx="14">
                  <c:v>1200</c:v>
                </c:pt>
                <c:pt idx="15">
                  <c:v>600</c:v>
                </c:pt>
              </c:numCache>
            </c:numRef>
          </c:val>
          <c:extLst>
            <c:ext xmlns:c16="http://schemas.microsoft.com/office/drawing/2014/chart" uri="{C3380CC4-5D6E-409C-BE32-E72D297353CC}">
              <c16:uniqueId val="{0000002A-969D-4B7D-891C-83B772899D5C}"/>
            </c:ext>
          </c:extLst>
        </c:ser>
        <c:dLbls>
          <c:showLegendKey val="0"/>
          <c:showVal val="0"/>
          <c:showCatName val="0"/>
          <c:showSerName val="0"/>
          <c:showPercent val="0"/>
          <c:showBubbleSize val="0"/>
          <c:showLeaderLines val="1"/>
        </c:dLbls>
        <c:firstSliceAng val="0"/>
        <c:holeSize val="78"/>
      </c:doughnutChart>
      <c:spPr>
        <a:noFill/>
        <a:ln>
          <a:noFill/>
        </a:ln>
        <a:effectLst/>
      </c:spPr>
    </c:plotArea>
    <c:legend>
      <c:legendPos val="t"/>
      <c:layout>
        <c:manualLayout>
          <c:xMode val="edge"/>
          <c:yMode val="edge"/>
          <c:x val="1.0597860935135553E-3"/>
          <c:y val="3.2488628979857048E-2"/>
          <c:w val="0.99136596475058936"/>
          <c:h val="0.48855121180027933"/>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2">
                  <a:lumMod val="75000"/>
                  <a:lumOff val="2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sz="1100">
          <a:solidFill>
            <a:schemeClr val="tx2">
              <a:lumMod val="75000"/>
              <a:lumOff val="25000"/>
            </a:schemeClr>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286937415265841"/>
          <c:y val="0.49840703391608221"/>
          <c:w val="0.61626161233662591"/>
          <c:h val="0.47210684921694734"/>
        </c:manualLayout>
      </c:layout>
      <c:doughnutChart>
        <c:varyColors val="1"/>
        <c:ser>
          <c:idx val="0"/>
          <c:order val="0"/>
          <c:tx>
            <c:strRef>
              <c:f>Discretionary!$C$3</c:f>
              <c:strCache>
                <c:ptCount val="1"/>
                <c:pt idx="0">
                  <c:v>Annual  </c:v>
                </c:pt>
              </c:strCache>
            </c:strRef>
          </c:tx>
          <c:spPr>
            <a:ln w="38100">
              <a:solidFill>
                <a:schemeClr val="accent5">
                  <a:lumMod val="20000"/>
                  <a:lumOff val="80000"/>
                </a:schemeClr>
              </a:solidFill>
            </a:ln>
          </c:spPr>
          <c:cat>
            <c:strRef>
              <c:f>Discretionary!$B$4:$B$15</c:f>
              <c:strCache>
                <c:ptCount val="11"/>
                <c:pt idx="0">
                  <c:v>Dining</c:v>
                </c:pt>
                <c:pt idx="1">
                  <c:v>Gifts</c:v>
                </c:pt>
                <c:pt idx="2">
                  <c:v>Travel</c:v>
                </c:pt>
                <c:pt idx="3">
                  <c:v>Entertainment</c:v>
                </c:pt>
                <c:pt idx="4">
                  <c:v>Personal Care</c:v>
                </c:pt>
                <c:pt idx="5">
                  <c:v>Shopping</c:v>
                </c:pt>
                <c:pt idx="6">
                  <c:v>Charity</c:v>
                </c:pt>
                <c:pt idx="7">
                  <c:v>Club/Memberships</c:v>
                </c:pt>
                <c:pt idx="8">
                  <c:v>Home Improvements</c:v>
                </c:pt>
                <c:pt idx="9">
                  <c:v>Other 1</c:v>
                </c:pt>
                <c:pt idx="10">
                  <c:v>Other 2</c:v>
                </c:pt>
              </c:strCache>
            </c:strRef>
          </c:cat>
          <c:val>
            <c:numRef>
              <c:f>Discretionary!$C$4:$C$15</c:f>
              <c:numCache>
                <c:formatCode>"$"#,##0.00_);\("$"#,##0.00\)</c:formatCode>
                <c:ptCount val="11"/>
                <c:pt idx="0">
                  <c:v>1200</c:v>
                </c:pt>
                <c:pt idx="1">
                  <c:v>600</c:v>
                </c:pt>
                <c:pt idx="2">
                  <c:v>2250</c:v>
                </c:pt>
                <c:pt idx="3">
                  <c:v>1200</c:v>
                </c:pt>
                <c:pt idx="4">
                  <c:v>300</c:v>
                </c:pt>
                <c:pt idx="5">
                  <c:v>2000</c:v>
                </c:pt>
                <c:pt idx="6">
                  <c:v>600</c:v>
                </c:pt>
                <c:pt idx="7">
                  <c:v>300</c:v>
                </c:pt>
                <c:pt idx="8">
                  <c:v>4800</c:v>
                </c:pt>
              </c:numCache>
            </c:numRef>
          </c:val>
          <c:extLst>
            <c:ext xmlns:c16="http://schemas.microsoft.com/office/drawing/2014/chart" uri="{C3380CC4-5D6E-409C-BE32-E72D297353CC}">
              <c16:uniqueId val="{00000000-CEDB-448A-A4A6-2D38238111FD}"/>
            </c:ext>
          </c:extLst>
        </c:ser>
        <c:dLbls>
          <c:showLegendKey val="0"/>
          <c:showVal val="0"/>
          <c:showCatName val="0"/>
          <c:showSerName val="0"/>
          <c:showPercent val="0"/>
          <c:showBubbleSize val="0"/>
          <c:showLeaderLines val="1"/>
        </c:dLbls>
        <c:firstSliceAng val="0"/>
        <c:holeSize val="78"/>
      </c:doughnutChart>
      <c:spPr>
        <a:ln>
          <a:noFill/>
        </a:ln>
      </c:spPr>
    </c:plotArea>
    <c:legend>
      <c:legendPos val="t"/>
      <c:layout>
        <c:manualLayout>
          <c:xMode val="edge"/>
          <c:yMode val="edge"/>
          <c:x val="0"/>
          <c:y val="1.2995451591942819E-2"/>
          <c:w val="0.99838712908977978"/>
          <c:h val="0.48411927483992606"/>
        </c:manualLayout>
      </c:layout>
      <c:overlay val="0"/>
    </c:legend>
    <c:plotVisOnly val="1"/>
    <c:dispBlanksAs val="gap"/>
    <c:showDLblsOverMax val="0"/>
  </c:chart>
  <c:spPr>
    <a:noFill/>
    <a:ln>
      <a:noFill/>
    </a:ln>
  </c:spPr>
  <c:txPr>
    <a:bodyPr/>
    <a:lstStyle/>
    <a:p>
      <a:pPr>
        <a:defRPr sz="1100">
          <a:solidFill>
            <a:schemeClr val="tx2">
              <a:lumMod val="75000"/>
              <a:lumOff val="25000"/>
            </a:schemeClr>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46913837757035"/>
          <c:y val="0.51883982338465007"/>
          <c:w val="0.60160857281374858"/>
          <c:h val="0.46029505814697141"/>
        </c:manualLayout>
      </c:layout>
      <c:doughnutChart>
        <c:varyColors val="1"/>
        <c:ser>
          <c:idx val="0"/>
          <c:order val="0"/>
          <c:tx>
            <c:strRef>
              <c:f>Savings!$C$3</c:f>
              <c:strCache>
                <c:ptCount val="1"/>
                <c:pt idx="0">
                  <c:v>Annual  </c:v>
                </c:pt>
              </c:strCache>
            </c:strRef>
          </c:tx>
          <c:spPr>
            <a:ln w="38100">
              <a:solidFill>
                <a:schemeClr val="accent5">
                  <a:lumMod val="20000"/>
                  <a:lumOff val="80000"/>
                </a:schemeClr>
              </a:solidFill>
            </a:ln>
          </c:spPr>
          <c:cat>
            <c:strRef>
              <c:f>Savings!$B$4:$B$9</c:f>
              <c:strCache>
                <c:ptCount val="5"/>
                <c:pt idx="0">
                  <c:v>Cash Reserves</c:v>
                </c:pt>
                <c:pt idx="1">
                  <c:v>401(k)/Etc</c:v>
                </c:pt>
                <c:pt idx="2">
                  <c:v>Savings/Investment</c:v>
                </c:pt>
                <c:pt idx="3">
                  <c:v>Other 1</c:v>
                </c:pt>
                <c:pt idx="4">
                  <c:v>Other 2</c:v>
                </c:pt>
              </c:strCache>
            </c:strRef>
          </c:cat>
          <c:val>
            <c:numRef>
              <c:f>Savings!$C$4:$C$9</c:f>
              <c:numCache>
                <c:formatCode>"$"#,##0.00_);\("$"#,##0.00\)</c:formatCode>
                <c:ptCount val="5"/>
                <c:pt idx="0">
                  <c:v>5000</c:v>
                </c:pt>
                <c:pt idx="1">
                  <c:v>12000</c:v>
                </c:pt>
                <c:pt idx="2">
                  <c:v>6000</c:v>
                </c:pt>
              </c:numCache>
            </c:numRef>
          </c:val>
          <c:extLst>
            <c:ext xmlns:c16="http://schemas.microsoft.com/office/drawing/2014/chart" uri="{C3380CC4-5D6E-409C-BE32-E72D297353CC}">
              <c16:uniqueId val="{00000000-B1DC-4291-A166-A4BE4CF98998}"/>
            </c:ext>
          </c:extLst>
        </c:ser>
        <c:dLbls>
          <c:showLegendKey val="0"/>
          <c:showVal val="0"/>
          <c:showCatName val="0"/>
          <c:showSerName val="0"/>
          <c:showPercent val="0"/>
          <c:showBubbleSize val="0"/>
          <c:showLeaderLines val="1"/>
        </c:dLbls>
        <c:firstSliceAng val="0"/>
        <c:holeSize val="78"/>
      </c:doughnutChart>
      <c:spPr>
        <a:ln>
          <a:noFill/>
        </a:ln>
      </c:spPr>
    </c:plotArea>
    <c:legend>
      <c:legendPos val="t"/>
      <c:layout>
        <c:manualLayout>
          <c:xMode val="edge"/>
          <c:yMode val="edge"/>
          <c:x val="2.6922483047815898E-2"/>
          <c:y val="9.7465886939571145E-3"/>
          <c:w val="0.94281491397859651"/>
          <c:h val="0.48001540012176847"/>
        </c:manualLayout>
      </c:layout>
      <c:overlay val="0"/>
    </c:legend>
    <c:plotVisOnly val="1"/>
    <c:dispBlanksAs val="gap"/>
    <c:showDLblsOverMax val="0"/>
  </c:chart>
  <c:spPr>
    <a:noFill/>
    <a:ln>
      <a:noFill/>
    </a:ln>
  </c:spPr>
  <c:txPr>
    <a:bodyPr/>
    <a:lstStyle/>
    <a:p>
      <a:pPr>
        <a:defRPr sz="1100">
          <a:solidFill>
            <a:schemeClr val="tx2">
              <a:lumMod val="75000"/>
              <a:lumOff val="25000"/>
            </a:schemeClr>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Guide!A1"/></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hyperlink" Target="#'Annual Cash Flow'!A1"/><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hyperlink" Target="#'Monthly Cash Flow'!A1"/></Relationships>
</file>

<file path=xl/drawings/_rels/drawing4.xml.rels><?xml version="1.0" encoding="UTF-8" standalone="yes"?>
<Relationships xmlns="http://schemas.openxmlformats.org/package/2006/relationships"><Relationship Id="rId1" Type="http://schemas.openxmlformats.org/officeDocument/2006/relationships/hyperlink" Target="#'Daily Summary'!A1"/></Relationships>
</file>

<file path=xl/drawings/_rels/drawing5.xml.rels><?xml version="1.0" encoding="UTF-8" standalone="yes"?>
<Relationships xmlns="http://schemas.openxmlformats.org/package/2006/relationships"><Relationship Id="rId1" Type="http://schemas.openxmlformats.org/officeDocument/2006/relationships/hyperlink" Target="#Income!A1"/></Relationships>
</file>

<file path=xl/drawings/_rels/drawing6.xml.rels><?xml version="1.0" encoding="UTF-8" standalone="yes"?>
<Relationships xmlns="http://schemas.openxmlformats.org/package/2006/relationships"><Relationship Id="rId1" Type="http://schemas.openxmlformats.org/officeDocument/2006/relationships/hyperlink" Target="#Expenses!A1"/></Relationships>
</file>

<file path=xl/drawings/_rels/drawing7.xml.rels><?xml version="1.0" encoding="UTF-8" standalone="yes"?>
<Relationships xmlns="http://schemas.openxmlformats.org/package/2006/relationships"><Relationship Id="rId1" Type="http://schemas.openxmlformats.org/officeDocument/2006/relationships/hyperlink" Target="#Discretionary!A1"/></Relationships>
</file>

<file path=xl/drawings/_rels/drawing8.xml.rels><?xml version="1.0" encoding="UTF-8" standalone="yes"?>
<Relationships xmlns="http://schemas.openxmlformats.org/package/2006/relationships"><Relationship Id="rId1" Type="http://schemas.openxmlformats.org/officeDocument/2006/relationships/hyperlink" Target="#Savings!A1"/></Relationships>
</file>

<file path=xl/drawings/drawing1.xml><?xml version="1.0" encoding="utf-8"?>
<xdr:wsDr xmlns:xdr="http://schemas.openxmlformats.org/drawingml/2006/spreadsheetDrawing" xmlns:a="http://schemas.openxmlformats.org/drawingml/2006/main">
  <xdr:twoCellAnchor editAs="oneCell">
    <xdr:from>
      <xdr:col>6</xdr:col>
      <xdr:colOff>25400</xdr:colOff>
      <xdr:row>0</xdr:row>
      <xdr:rowOff>0</xdr:rowOff>
    </xdr:from>
    <xdr:to>
      <xdr:col>7</xdr:col>
      <xdr:colOff>0</xdr:colOff>
      <xdr:row>0</xdr:row>
      <xdr:rowOff>468000</xdr:rowOff>
    </xdr:to>
    <xdr:sp macro="" textlink="">
      <xdr:nvSpPr>
        <xdr:cNvPr id="12" name="Rectangle 11" descr="Navigation button to cell A1 in this  worksheet">
          <a:hlinkClick xmlns:r="http://schemas.openxmlformats.org/officeDocument/2006/relationships" r:id="rId1" tooltip="Select to navigate to cell A1 in this worksheet"/>
          <a:extLst>
            <a:ext uri="{FF2B5EF4-FFF2-40B4-BE49-F238E27FC236}">
              <a16:creationId xmlns:a16="http://schemas.microsoft.com/office/drawing/2014/main" id="{00000000-0008-0000-0000-00000C000000}"/>
            </a:ext>
          </a:extLst>
        </xdr:cNvPr>
        <xdr:cNvSpPr/>
      </xdr:nvSpPr>
      <xdr:spPr>
        <a:xfrm>
          <a:off x="7962900" y="0"/>
          <a:ext cx="1108075" cy="468000"/>
        </a:xfrm>
        <a:prstGeom prst="rect">
          <a:avLst/>
        </a:prstGeom>
        <a:solidFill>
          <a:schemeClr val="tx2">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accent1">
                  <a:lumMod val="40000"/>
                  <a:lumOff val="60000"/>
                </a:schemeClr>
              </a:solidFill>
              <a:latin typeface="+mj-lt"/>
            </a:rPr>
            <a:t>GUIDE</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3174</xdr:colOff>
      <xdr:row>0</xdr:row>
      <xdr:rowOff>469901</xdr:rowOff>
    </xdr:from>
    <xdr:to>
      <xdr:col>6</xdr:col>
      <xdr:colOff>6350</xdr:colOff>
      <xdr:row>2</xdr:row>
      <xdr:rowOff>19050</xdr:rowOff>
    </xdr:to>
    <xdr:sp macro="" textlink="">
      <xdr:nvSpPr>
        <xdr:cNvPr id="2" name="Round Same Side Corner Rectangle 18" descr="Rounded rectangle">
          <a:extLst>
            <a:ext uri="{FF2B5EF4-FFF2-40B4-BE49-F238E27FC236}">
              <a16:creationId xmlns:a16="http://schemas.microsoft.com/office/drawing/2014/main" id="{00000000-0008-0000-0100-000002000000}"/>
            </a:ext>
          </a:extLst>
        </xdr:cNvPr>
        <xdr:cNvSpPr/>
      </xdr:nvSpPr>
      <xdr:spPr>
        <a:xfrm>
          <a:off x="193674" y="469901"/>
          <a:ext cx="5254626" cy="444499"/>
        </a:xfrm>
        <a:prstGeom prst="round2SameRect">
          <a:avLst>
            <a:gd name="adj1" fmla="val 0"/>
            <a:gd name="adj2" fmla="val 25491"/>
          </a:avLst>
        </a:prstGeom>
        <a:solidFill>
          <a:schemeClr val="bg1">
            <a:alpha val="0"/>
          </a:schemeClr>
        </a:solidFill>
        <a:ln w="9525">
          <a:solidFill>
            <a:schemeClr val="tx2">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600" b="1">
            <a:solidFill>
              <a:schemeClr val="tx2">
                <a:lumMod val="75000"/>
                <a:lumOff val="25000"/>
              </a:schemeClr>
            </a:solidFill>
          </a:endParaRPr>
        </a:p>
      </xdr:txBody>
    </xdr:sp>
    <xdr:clientData/>
  </xdr:twoCellAnchor>
  <xdr:twoCellAnchor editAs="oneCell">
    <xdr:from>
      <xdr:col>1</xdr:col>
      <xdr:colOff>0</xdr:colOff>
      <xdr:row>4</xdr:row>
      <xdr:rowOff>0</xdr:rowOff>
    </xdr:from>
    <xdr:to>
      <xdr:col>4</xdr:col>
      <xdr:colOff>3175</xdr:colOff>
      <xdr:row>4</xdr:row>
      <xdr:rowOff>3909060</xdr:rowOff>
    </xdr:to>
    <xdr:graphicFrame macro="">
      <xdr:nvGraphicFramePr>
        <xdr:cNvPr id="3" name="Chart 2" descr="Pie chart showing income from different sources">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19050</xdr:colOff>
      <xdr:row>0</xdr:row>
      <xdr:rowOff>0</xdr:rowOff>
    </xdr:from>
    <xdr:to>
      <xdr:col>8</xdr:col>
      <xdr:colOff>168275</xdr:colOff>
      <xdr:row>1</xdr:row>
      <xdr:rowOff>0</xdr:rowOff>
    </xdr:to>
    <xdr:sp macro="" textlink="">
      <xdr:nvSpPr>
        <xdr:cNvPr id="4" name="Rectangle 3" descr="Navigation button to Annual Cash Flow worksheet">
          <a:hlinkClick xmlns:r="http://schemas.openxmlformats.org/officeDocument/2006/relationships" r:id="rId2" tooltip="Select to navigate to cell A1 in this worksheet"/>
          <a:extLst>
            <a:ext uri="{FF2B5EF4-FFF2-40B4-BE49-F238E27FC236}">
              <a16:creationId xmlns:a16="http://schemas.microsoft.com/office/drawing/2014/main" id="{00000000-0008-0000-0100-000004000000}"/>
            </a:ext>
          </a:extLst>
        </xdr:cNvPr>
        <xdr:cNvSpPr/>
      </xdr:nvSpPr>
      <xdr:spPr>
        <a:xfrm>
          <a:off x="6623050" y="0"/>
          <a:ext cx="1320800" cy="495300"/>
        </a:xfrm>
        <a:prstGeom prst="rect">
          <a:avLst/>
        </a:prstGeom>
        <a:solidFill>
          <a:schemeClr val="tx2">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accent1">
                  <a:lumMod val="40000"/>
                  <a:lumOff val="60000"/>
                </a:schemeClr>
              </a:solidFill>
              <a:latin typeface="+mj-lt"/>
            </a:rPr>
            <a:t>ANNUAL </a:t>
          </a:r>
        </a:p>
        <a:p>
          <a:pPr algn="ctr"/>
          <a:r>
            <a:rPr lang="en-US" sz="1200" b="1">
              <a:solidFill>
                <a:schemeClr val="accent1">
                  <a:lumMod val="40000"/>
                  <a:lumOff val="60000"/>
                </a:schemeClr>
              </a:solidFill>
              <a:latin typeface="+mj-lt"/>
            </a:rPr>
            <a:t>CASH FLOW</a:t>
          </a:r>
        </a:p>
      </xdr:txBody>
    </xdr:sp>
    <xdr:clientData/>
  </xdr:twoCellAnchor>
  <xdr:oneCellAnchor>
    <xdr:from>
      <xdr:col>5</xdr:col>
      <xdr:colOff>0</xdr:colOff>
      <xdr:row>4</xdr:row>
      <xdr:rowOff>0</xdr:rowOff>
    </xdr:from>
    <xdr:ext cx="3473450" cy="3909060"/>
    <xdr:graphicFrame macro="">
      <xdr:nvGraphicFramePr>
        <xdr:cNvPr id="5" name="Chart 4" descr="Pie chart showing expenses summary">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oneCellAnchor>
  <xdr:oneCellAnchor>
    <xdr:from>
      <xdr:col>9</xdr:col>
      <xdr:colOff>18395</xdr:colOff>
      <xdr:row>3</xdr:row>
      <xdr:rowOff>203200</xdr:rowOff>
    </xdr:from>
    <xdr:ext cx="3461406" cy="3907882"/>
    <xdr:graphicFrame macro="">
      <xdr:nvGraphicFramePr>
        <xdr:cNvPr id="6" name="Chart 5" descr="Pie chart showing discretionary summary">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oneCellAnchor>
  <xdr:oneCellAnchor>
    <xdr:from>
      <xdr:col>13</xdr:col>
      <xdr:colOff>1</xdr:colOff>
      <xdr:row>4</xdr:row>
      <xdr:rowOff>0</xdr:rowOff>
    </xdr:from>
    <xdr:ext cx="3473449" cy="3909060"/>
    <xdr:graphicFrame macro="">
      <xdr:nvGraphicFramePr>
        <xdr:cNvPr id="7" name="Chart 6" descr="Pie chart showing savings and investments summary">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187324</xdr:colOff>
      <xdr:row>0</xdr:row>
      <xdr:rowOff>457201</xdr:rowOff>
    </xdr:from>
    <xdr:to>
      <xdr:col>4</xdr:col>
      <xdr:colOff>968375</xdr:colOff>
      <xdr:row>2</xdr:row>
      <xdr:rowOff>9907</xdr:rowOff>
    </xdr:to>
    <xdr:sp macro="" textlink="">
      <xdr:nvSpPr>
        <xdr:cNvPr id="6" name="Round Same Side Corner Rectangle 5" descr="Rounded rectangle">
          <a:extLst>
            <a:ext uri="{FF2B5EF4-FFF2-40B4-BE49-F238E27FC236}">
              <a16:creationId xmlns:a16="http://schemas.microsoft.com/office/drawing/2014/main" id="{00000000-0008-0000-0200-000006000000}"/>
            </a:ext>
          </a:extLst>
        </xdr:cNvPr>
        <xdr:cNvSpPr/>
      </xdr:nvSpPr>
      <xdr:spPr>
        <a:xfrm>
          <a:off x="187324" y="457201"/>
          <a:ext cx="4854576" cy="448056"/>
        </a:xfrm>
        <a:prstGeom prst="round2SameRect">
          <a:avLst>
            <a:gd name="adj1" fmla="val 0"/>
            <a:gd name="adj2" fmla="val 25491"/>
          </a:avLst>
        </a:prstGeom>
        <a:solidFill>
          <a:schemeClr val="bg1">
            <a:alpha val="0"/>
          </a:schemeClr>
        </a:solidFill>
        <a:ln w="9525">
          <a:solidFill>
            <a:schemeClr val="tx2">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600" b="1">
            <a:solidFill>
              <a:schemeClr val="tx2">
                <a:lumMod val="75000"/>
                <a:lumOff val="25000"/>
              </a:schemeClr>
            </a:solidFill>
          </a:endParaRPr>
        </a:p>
      </xdr:txBody>
    </xdr:sp>
    <xdr:clientData/>
  </xdr:twoCellAnchor>
  <xdr:twoCellAnchor editAs="oneCell">
    <xdr:from>
      <xdr:col>9</xdr:col>
      <xdr:colOff>22224</xdr:colOff>
      <xdr:row>0</xdr:row>
      <xdr:rowOff>0</xdr:rowOff>
    </xdr:from>
    <xdr:to>
      <xdr:col>10</xdr:col>
      <xdr:colOff>3174</xdr:colOff>
      <xdr:row>1</xdr:row>
      <xdr:rowOff>0</xdr:rowOff>
    </xdr:to>
    <xdr:sp macro="" textlink="">
      <xdr:nvSpPr>
        <xdr:cNvPr id="25" name="Rectangle 24" descr="Navigation button to cell A1 in this worksheet">
          <a:hlinkClick xmlns:r="http://schemas.openxmlformats.org/officeDocument/2006/relationships" r:id="rId1" tooltip="Select to navigate to cell A1 in this worksheet"/>
          <a:extLst>
            <a:ext uri="{FF2B5EF4-FFF2-40B4-BE49-F238E27FC236}">
              <a16:creationId xmlns:a16="http://schemas.microsoft.com/office/drawing/2014/main" id="{00000000-0008-0000-0200-000019000000}"/>
            </a:ext>
          </a:extLst>
        </xdr:cNvPr>
        <xdr:cNvSpPr/>
      </xdr:nvSpPr>
      <xdr:spPr>
        <a:xfrm>
          <a:off x="9159874" y="0"/>
          <a:ext cx="981075" cy="495300"/>
        </a:xfrm>
        <a:prstGeom prst="rect">
          <a:avLst/>
        </a:prstGeom>
        <a:solidFill>
          <a:schemeClr val="tx2">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accent1">
                  <a:lumMod val="40000"/>
                  <a:lumOff val="60000"/>
                </a:schemeClr>
              </a:solidFill>
              <a:latin typeface="+mj-lt"/>
              <a:ea typeface="+mn-ea"/>
              <a:cs typeface="+mn-cs"/>
            </a:rPr>
            <a:t>MONTHLY CASH</a:t>
          </a:r>
          <a:r>
            <a:rPr lang="en-US" sz="1200" b="1" baseline="0">
              <a:solidFill>
                <a:schemeClr val="accent1">
                  <a:lumMod val="40000"/>
                  <a:lumOff val="60000"/>
                </a:schemeClr>
              </a:solidFill>
              <a:latin typeface="+mj-lt"/>
              <a:ea typeface="+mn-ea"/>
              <a:cs typeface="+mn-cs"/>
            </a:rPr>
            <a:t> FLOW</a:t>
          </a:r>
          <a:endParaRPr lang="en-US" sz="1200" b="1">
            <a:solidFill>
              <a:schemeClr val="accent1">
                <a:lumMod val="40000"/>
                <a:lumOff val="60000"/>
              </a:schemeClr>
            </a:solidFill>
            <a:latin typeface="+mj-lt"/>
            <a:ea typeface="+mn-ea"/>
            <a:cs typeface="+mn-cs"/>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177800</xdr:colOff>
      <xdr:row>0</xdr:row>
      <xdr:rowOff>488949</xdr:rowOff>
    </xdr:from>
    <xdr:to>
      <xdr:col>5</xdr:col>
      <xdr:colOff>0</xdr:colOff>
      <xdr:row>1</xdr:row>
      <xdr:rowOff>390906</xdr:rowOff>
    </xdr:to>
    <xdr:sp macro="" textlink="">
      <xdr:nvSpPr>
        <xdr:cNvPr id="2" name="Round Same Side Corner Rectangle 5" descr="Rounded rectangle">
          <a:extLst>
            <a:ext uri="{FF2B5EF4-FFF2-40B4-BE49-F238E27FC236}">
              <a16:creationId xmlns:a16="http://schemas.microsoft.com/office/drawing/2014/main" id="{00000000-0008-0000-0300-000002000000}"/>
            </a:ext>
          </a:extLst>
        </xdr:cNvPr>
        <xdr:cNvSpPr/>
      </xdr:nvSpPr>
      <xdr:spPr>
        <a:xfrm>
          <a:off x="177800" y="488949"/>
          <a:ext cx="5143500" cy="397257"/>
        </a:xfrm>
        <a:prstGeom prst="round2SameRect">
          <a:avLst>
            <a:gd name="adj1" fmla="val 0"/>
            <a:gd name="adj2" fmla="val 25491"/>
          </a:avLst>
        </a:prstGeom>
        <a:solidFill>
          <a:schemeClr val="bg1">
            <a:alpha val="0"/>
          </a:schemeClr>
        </a:solidFill>
        <a:ln w="9525">
          <a:solidFill>
            <a:schemeClr val="tx2">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600" b="1">
            <a:solidFill>
              <a:schemeClr val="tx2">
                <a:lumMod val="75000"/>
                <a:lumOff val="25000"/>
              </a:schemeClr>
            </a:solidFill>
          </a:endParaRPr>
        </a:p>
      </xdr:txBody>
    </xdr:sp>
    <xdr:clientData/>
  </xdr:twoCellAnchor>
  <xdr:twoCellAnchor editAs="oneCell">
    <xdr:from>
      <xdr:col>7</xdr:col>
      <xdr:colOff>31750</xdr:colOff>
      <xdr:row>0</xdr:row>
      <xdr:rowOff>0</xdr:rowOff>
    </xdr:from>
    <xdr:to>
      <xdr:col>8</xdr:col>
      <xdr:colOff>0</xdr:colOff>
      <xdr:row>1</xdr:row>
      <xdr:rowOff>0</xdr:rowOff>
    </xdr:to>
    <xdr:sp macro="" textlink="">
      <xdr:nvSpPr>
        <xdr:cNvPr id="9" name="Rectangle 8" descr="Navigation button to cell A1 in this worksheet">
          <a:hlinkClick xmlns:r="http://schemas.openxmlformats.org/officeDocument/2006/relationships" r:id="rId1" tooltip="Select to navigate to cell A1 in this worksheet"/>
          <a:extLst>
            <a:ext uri="{FF2B5EF4-FFF2-40B4-BE49-F238E27FC236}">
              <a16:creationId xmlns:a16="http://schemas.microsoft.com/office/drawing/2014/main" id="{00000000-0008-0000-0300-000009000000}"/>
            </a:ext>
          </a:extLst>
        </xdr:cNvPr>
        <xdr:cNvSpPr/>
      </xdr:nvSpPr>
      <xdr:spPr>
        <a:xfrm>
          <a:off x="8210550" y="0"/>
          <a:ext cx="1111250" cy="495300"/>
        </a:xfrm>
        <a:prstGeom prst="rect">
          <a:avLst/>
        </a:prstGeom>
        <a:solidFill>
          <a:schemeClr val="tx2">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accent1">
                  <a:lumMod val="40000"/>
                  <a:lumOff val="60000"/>
                </a:schemeClr>
              </a:solidFill>
              <a:latin typeface="+mj-lt"/>
              <a:ea typeface="+mn-ea"/>
              <a:cs typeface="+mn-cs"/>
            </a:rPr>
            <a:t>DAILY SUMMARY </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3174</xdr:colOff>
      <xdr:row>0</xdr:row>
      <xdr:rowOff>482600</xdr:rowOff>
    </xdr:from>
    <xdr:to>
      <xdr:col>5</xdr:col>
      <xdr:colOff>10794</xdr:colOff>
      <xdr:row>2</xdr:row>
      <xdr:rowOff>19050</xdr:rowOff>
    </xdr:to>
    <xdr:sp macro="" textlink="">
      <xdr:nvSpPr>
        <xdr:cNvPr id="2" name="Round Same Side Corner Rectangle 18" descr="Rounded rectangle">
          <a:extLst>
            <a:ext uri="{FF2B5EF4-FFF2-40B4-BE49-F238E27FC236}">
              <a16:creationId xmlns:a16="http://schemas.microsoft.com/office/drawing/2014/main" id="{00000000-0008-0000-0400-000002000000}"/>
            </a:ext>
          </a:extLst>
        </xdr:cNvPr>
        <xdr:cNvSpPr/>
      </xdr:nvSpPr>
      <xdr:spPr>
        <a:xfrm>
          <a:off x="187324" y="482600"/>
          <a:ext cx="5074920" cy="431800"/>
        </a:xfrm>
        <a:prstGeom prst="round2SameRect">
          <a:avLst>
            <a:gd name="adj1" fmla="val 0"/>
            <a:gd name="adj2" fmla="val 25491"/>
          </a:avLst>
        </a:prstGeom>
        <a:solidFill>
          <a:schemeClr val="bg1">
            <a:alpha val="0"/>
          </a:schemeClr>
        </a:solidFill>
        <a:ln w="9525">
          <a:solidFill>
            <a:schemeClr val="tx2">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600" b="1">
            <a:solidFill>
              <a:schemeClr val="tx2">
                <a:lumMod val="75000"/>
                <a:lumOff val="25000"/>
              </a:schemeClr>
            </a:solidFill>
          </a:endParaRPr>
        </a:p>
      </xdr:txBody>
    </xdr:sp>
    <xdr:clientData/>
  </xdr:twoCellAnchor>
  <xdr:twoCellAnchor editAs="oneCell">
    <xdr:from>
      <xdr:col>7</xdr:col>
      <xdr:colOff>19050</xdr:colOff>
      <xdr:row>0</xdr:row>
      <xdr:rowOff>0</xdr:rowOff>
    </xdr:from>
    <xdr:to>
      <xdr:col>7</xdr:col>
      <xdr:colOff>1149350</xdr:colOff>
      <xdr:row>1</xdr:row>
      <xdr:rowOff>0</xdr:rowOff>
    </xdr:to>
    <xdr:sp macro="" textlink="">
      <xdr:nvSpPr>
        <xdr:cNvPr id="10" name="Rectangle 9" descr="Navigation button to cell A1 in this worksheet">
          <a:hlinkClick xmlns:r="http://schemas.openxmlformats.org/officeDocument/2006/relationships" r:id="rId1" tooltip="Select to navigate to cell A1 in this worksheet"/>
          <a:extLst>
            <a:ext uri="{FF2B5EF4-FFF2-40B4-BE49-F238E27FC236}">
              <a16:creationId xmlns:a16="http://schemas.microsoft.com/office/drawing/2014/main" id="{00000000-0008-0000-0400-00000A000000}"/>
            </a:ext>
          </a:extLst>
        </xdr:cNvPr>
        <xdr:cNvSpPr/>
      </xdr:nvSpPr>
      <xdr:spPr>
        <a:xfrm>
          <a:off x="6438900" y="0"/>
          <a:ext cx="1130300" cy="495300"/>
        </a:xfrm>
        <a:prstGeom prst="rect">
          <a:avLst/>
        </a:prstGeom>
        <a:solidFill>
          <a:schemeClr val="tx2">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accent1">
                  <a:lumMod val="40000"/>
                  <a:lumOff val="60000"/>
                </a:schemeClr>
              </a:solidFill>
              <a:latin typeface="+mj-lt"/>
            </a:rPr>
            <a:t>INCOME</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180974</xdr:colOff>
      <xdr:row>0</xdr:row>
      <xdr:rowOff>495299</xdr:rowOff>
    </xdr:from>
    <xdr:to>
      <xdr:col>5</xdr:col>
      <xdr:colOff>4444</xdr:colOff>
      <xdr:row>2</xdr:row>
      <xdr:rowOff>16256</xdr:rowOff>
    </xdr:to>
    <xdr:sp macro="" textlink="">
      <xdr:nvSpPr>
        <xdr:cNvPr id="2" name="Round Same Side Corner Rectangle 18" descr="Rounded rectangle">
          <a:extLst>
            <a:ext uri="{FF2B5EF4-FFF2-40B4-BE49-F238E27FC236}">
              <a16:creationId xmlns:a16="http://schemas.microsoft.com/office/drawing/2014/main" id="{00000000-0008-0000-0500-000002000000}"/>
            </a:ext>
          </a:extLst>
        </xdr:cNvPr>
        <xdr:cNvSpPr/>
      </xdr:nvSpPr>
      <xdr:spPr>
        <a:xfrm>
          <a:off x="180974" y="495299"/>
          <a:ext cx="5074920" cy="416307"/>
        </a:xfrm>
        <a:prstGeom prst="round2SameRect">
          <a:avLst>
            <a:gd name="adj1" fmla="val 0"/>
            <a:gd name="adj2" fmla="val 25491"/>
          </a:avLst>
        </a:prstGeom>
        <a:solidFill>
          <a:schemeClr val="bg1">
            <a:alpha val="0"/>
          </a:schemeClr>
        </a:solidFill>
        <a:ln w="9525">
          <a:solidFill>
            <a:schemeClr val="tx2">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600" b="1">
            <a:solidFill>
              <a:schemeClr val="tx2">
                <a:lumMod val="75000"/>
                <a:lumOff val="25000"/>
              </a:schemeClr>
            </a:solidFill>
          </a:endParaRPr>
        </a:p>
      </xdr:txBody>
    </xdr:sp>
    <xdr:clientData/>
  </xdr:twoCellAnchor>
  <xdr:twoCellAnchor editAs="oneCell">
    <xdr:from>
      <xdr:col>7</xdr:col>
      <xdr:colOff>19050</xdr:colOff>
      <xdr:row>0</xdr:row>
      <xdr:rowOff>0</xdr:rowOff>
    </xdr:from>
    <xdr:to>
      <xdr:col>7</xdr:col>
      <xdr:colOff>1155700</xdr:colOff>
      <xdr:row>1</xdr:row>
      <xdr:rowOff>0</xdr:rowOff>
    </xdr:to>
    <xdr:sp macro="" textlink="">
      <xdr:nvSpPr>
        <xdr:cNvPr id="10" name="Rectangle 9" descr="Navigation button to cell A1 in this worksheet">
          <a:hlinkClick xmlns:r="http://schemas.openxmlformats.org/officeDocument/2006/relationships" r:id="rId1" tooltip="Select to navigate to cell A1 in this worksheet"/>
          <a:extLst>
            <a:ext uri="{FF2B5EF4-FFF2-40B4-BE49-F238E27FC236}">
              <a16:creationId xmlns:a16="http://schemas.microsoft.com/office/drawing/2014/main" id="{00000000-0008-0000-0500-00000A000000}"/>
            </a:ext>
          </a:extLst>
        </xdr:cNvPr>
        <xdr:cNvSpPr/>
      </xdr:nvSpPr>
      <xdr:spPr>
        <a:xfrm>
          <a:off x="6438900" y="0"/>
          <a:ext cx="1136650" cy="495300"/>
        </a:xfrm>
        <a:prstGeom prst="rect">
          <a:avLst/>
        </a:prstGeom>
        <a:solidFill>
          <a:schemeClr val="tx2">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accent1">
                  <a:lumMod val="40000"/>
                  <a:lumOff val="60000"/>
                </a:schemeClr>
              </a:solidFill>
              <a:latin typeface="+mj-lt"/>
            </a:rPr>
            <a:t>EXPENSES</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182741</xdr:colOff>
      <xdr:row>0</xdr:row>
      <xdr:rowOff>467219</xdr:rowOff>
    </xdr:from>
    <xdr:to>
      <xdr:col>4</xdr:col>
      <xdr:colOff>1102273</xdr:colOff>
      <xdr:row>2</xdr:row>
      <xdr:rowOff>18419</xdr:rowOff>
    </xdr:to>
    <xdr:sp macro="" textlink="">
      <xdr:nvSpPr>
        <xdr:cNvPr id="2" name="Round Same Side Corner Rectangle 18" descr="Rounded rectangle">
          <a:extLst>
            <a:ext uri="{FF2B5EF4-FFF2-40B4-BE49-F238E27FC236}">
              <a16:creationId xmlns:a16="http://schemas.microsoft.com/office/drawing/2014/main" id="{00000000-0008-0000-0600-000002000000}"/>
            </a:ext>
          </a:extLst>
        </xdr:cNvPr>
        <xdr:cNvSpPr/>
      </xdr:nvSpPr>
      <xdr:spPr>
        <a:xfrm>
          <a:off x="182741" y="467219"/>
          <a:ext cx="5066082" cy="446550"/>
        </a:xfrm>
        <a:prstGeom prst="round2SameRect">
          <a:avLst>
            <a:gd name="adj1" fmla="val 0"/>
            <a:gd name="adj2" fmla="val 25491"/>
          </a:avLst>
        </a:prstGeom>
        <a:solidFill>
          <a:schemeClr val="bg1">
            <a:alpha val="0"/>
          </a:schemeClr>
        </a:solidFill>
        <a:ln w="9525">
          <a:solidFill>
            <a:schemeClr val="tx2">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600" b="1">
            <a:solidFill>
              <a:schemeClr val="tx2">
                <a:lumMod val="75000"/>
                <a:lumOff val="25000"/>
              </a:schemeClr>
            </a:solidFill>
          </a:endParaRPr>
        </a:p>
      </xdr:txBody>
    </xdr:sp>
    <xdr:clientData/>
  </xdr:twoCellAnchor>
  <xdr:twoCellAnchor editAs="oneCell">
    <xdr:from>
      <xdr:col>7</xdr:col>
      <xdr:colOff>31749</xdr:colOff>
      <xdr:row>0</xdr:row>
      <xdr:rowOff>0</xdr:rowOff>
    </xdr:from>
    <xdr:to>
      <xdr:col>7</xdr:col>
      <xdr:colOff>1255749</xdr:colOff>
      <xdr:row>1</xdr:row>
      <xdr:rowOff>0</xdr:rowOff>
    </xdr:to>
    <xdr:sp macro="" textlink="">
      <xdr:nvSpPr>
        <xdr:cNvPr id="14" name="Rectangle 13" descr="Navigation button to cell A1 in this worksheet">
          <a:hlinkClick xmlns:r="http://schemas.openxmlformats.org/officeDocument/2006/relationships" r:id="rId1" tooltip="Select to navigate to cell A1 in this worksheet"/>
          <a:extLst>
            <a:ext uri="{FF2B5EF4-FFF2-40B4-BE49-F238E27FC236}">
              <a16:creationId xmlns:a16="http://schemas.microsoft.com/office/drawing/2014/main" id="{00000000-0008-0000-0600-00000E000000}"/>
            </a:ext>
          </a:extLst>
        </xdr:cNvPr>
        <xdr:cNvSpPr/>
      </xdr:nvSpPr>
      <xdr:spPr>
        <a:xfrm>
          <a:off x="7232649" y="0"/>
          <a:ext cx="1224000" cy="495300"/>
        </a:xfrm>
        <a:prstGeom prst="rect">
          <a:avLst/>
        </a:prstGeom>
        <a:solidFill>
          <a:schemeClr val="tx2">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accent1">
                  <a:lumMod val="40000"/>
                  <a:lumOff val="60000"/>
                </a:schemeClr>
              </a:solidFill>
              <a:latin typeface="+mj-lt"/>
            </a:rPr>
            <a:t>DISCRETIONARY</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177800</xdr:colOff>
      <xdr:row>0</xdr:row>
      <xdr:rowOff>463551</xdr:rowOff>
    </xdr:from>
    <xdr:to>
      <xdr:col>5</xdr:col>
      <xdr:colOff>1270</xdr:colOff>
      <xdr:row>2</xdr:row>
      <xdr:rowOff>16257</xdr:rowOff>
    </xdr:to>
    <xdr:sp macro="" textlink="">
      <xdr:nvSpPr>
        <xdr:cNvPr id="2" name="Round Same Side Corner Rectangle 18" descr="Rounded rectangle">
          <a:extLst>
            <a:ext uri="{FF2B5EF4-FFF2-40B4-BE49-F238E27FC236}">
              <a16:creationId xmlns:a16="http://schemas.microsoft.com/office/drawing/2014/main" id="{00000000-0008-0000-0700-000002000000}"/>
            </a:ext>
          </a:extLst>
        </xdr:cNvPr>
        <xdr:cNvSpPr/>
      </xdr:nvSpPr>
      <xdr:spPr>
        <a:xfrm>
          <a:off x="177800" y="463551"/>
          <a:ext cx="5074920" cy="448056"/>
        </a:xfrm>
        <a:prstGeom prst="round2SameRect">
          <a:avLst>
            <a:gd name="adj1" fmla="val 0"/>
            <a:gd name="adj2" fmla="val 25491"/>
          </a:avLst>
        </a:prstGeom>
        <a:solidFill>
          <a:schemeClr val="bg1">
            <a:alpha val="0"/>
          </a:schemeClr>
        </a:solidFill>
        <a:ln w="9525">
          <a:solidFill>
            <a:schemeClr val="tx2">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600" b="1">
            <a:solidFill>
              <a:schemeClr val="tx2">
                <a:lumMod val="75000"/>
                <a:lumOff val="25000"/>
              </a:schemeClr>
            </a:solidFill>
          </a:endParaRPr>
        </a:p>
      </xdr:txBody>
    </xdr:sp>
    <xdr:clientData/>
  </xdr:twoCellAnchor>
  <xdr:twoCellAnchor editAs="oneCell">
    <xdr:from>
      <xdr:col>7</xdr:col>
      <xdr:colOff>12701</xdr:colOff>
      <xdr:row>0</xdr:row>
      <xdr:rowOff>0</xdr:rowOff>
    </xdr:from>
    <xdr:to>
      <xdr:col>8</xdr:col>
      <xdr:colOff>0</xdr:colOff>
      <xdr:row>1</xdr:row>
      <xdr:rowOff>0</xdr:rowOff>
    </xdr:to>
    <xdr:sp macro="" textlink="">
      <xdr:nvSpPr>
        <xdr:cNvPr id="12" name="Rectangle 11" descr="Navigation button to cell A1 in this worksheet">
          <a:hlinkClick xmlns:r="http://schemas.openxmlformats.org/officeDocument/2006/relationships" r:id="rId1" tooltip="Select to navigate to cell A1 in this worksheet"/>
          <a:extLst>
            <a:ext uri="{FF2B5EF4-FFF2-40B4-BE49-F238E27FC236}">
              <a16:creationId xmlns:a16="http://schemas.microsoft.com/office/drawing/2014/main" id="{00000000-0008-0000-0700-00000C000000}"/>
            </a:ext>
          </a:extLst>
        </xdr:cNvPr>
        <xdr:cNvSpPr/>
      </xdr:nvSpPr>
      <xdr:spPr>
        <a:xfrm>
          <a:off x="7213601" y="0"/>
          <a:ext cx="1092199" cy="495300"/>
        </a:xfrm>
        <a:prstGeom prst="rect">
          <a:avLst/>
        </a:prstGeom>
        <a:solidFill>
          <a:schemeClr val="tx2">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accent1">
                  <a:lumMod val="40000"/>
                  <a:lumOff val="60000"/>
                </a:schemeClr>
              </a:solidFill>
              <a:latin typeface="+mj-lt"/>
            </a:rPr>
            <a:t>SAVINGS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ash\Dropbox\Esther%20files\MyExcelOnline%20Partnership\Templates%20v0.2\Business\Activity%20costs%20tracker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 Excel"/>
      <sheetName val="Summary"/>
      <sheetName val="Direct"/>
      <sheetName val="Indirect"/>
      <sheetName val="General and Administrative"/>
    </sheetNames>
    <sheetDataSet>
      <sheetData sheetId="0"/>
      <sheetData sheetId="1">
        <row r="3">
          <cell r="C3" t="str">
            <v>Economy Car</v>
          </cell>
          <cell r="D3" t="str">
            <v>Sports Car</v>
          </cell>
        </row>
      </sheetData>
      <sheetData sheetId="2"/>
      <sheetData sheetId="3"/>
      <sheetData sheetId="4"/>
    </sheetDataSet>
  </externalBook>
</externalLink>
</file>

<file path=xl/tables/table1.xml><?xml version="1.0" encoding="utf-8"?>
<table xmlns="http://schemas.openxmlformats.org/spreadsheetml/2006/main" id="11" name="Monthly" displayName="Monthly" ref="B3:P47" totalsRowCount="1" headerRowCellStyle="Heading 3">
  <autoFilter ref="B3:P46"/>
  <tableColumns count="15">
    <tableColumn id="1" name="Type" totalsRowLabel="Total" totalsRowDxfId="54"/>
    <tableColumn id="2" name="Description" totalsRowDxfId="53"/>
    <tableColumn id="3" name="Jan" totalsRowFunction="custom" totalsRowDxfId="52">
      <totalsRowFormula>SUMIF(Monthly[Type],"Income",Monthly[Jan])-SUMIF(Monthly[Type],"&lt;&gt;Income",Monthly[Jan])</totalsRowFormula>
    </tableColumn>
    <tableColumn id="4" name="Feb" totalsRowFunction="custom" totalsRowDxfId="51">
      <totalsRowFormula>SUMIF(Monthly[Type],"Income",Monthly[Feb])-SUMIF(Monthly[Type],"&lt;&gt;Income",Monthly[Feb])</totalsRowFormula>
    </tableColumn>
    <tableColumn id="5" name="Mar" totalsRowFunction="custom" totalsRowDxfId="50">
      <totalsRowFormula>SUMIF(Monthly[Type],"Income",Monthly[Mar])-SUMIF(Monthly[Type],"&lt;&gt;Income",Monthly[Mar])</totalsRowFormula>
    </tableColumn>
    <tableColumn id="6" name="Apr" totalsRowFunction="custom" totalsRowDxfId="49">
      <totalsRowFormula>SUMIF(Monthly[Type],"Income",Monthly[Apr])-SUMIF(Monthly[Type],"&lt;&gt;Income",Monthly[Apr])</totalsRowFormula>
    </tableColumn>
    <tableColumn id="7" name="May" totalsRowFunction="custom" totalsRowDxfId="48">
      <totalsRowFormula>SUMIF(Monthly[Type],"Income",Monthly[May])-SUMIF(Monthly[Type],"&lt;&gt;Income",Monthly[May])</totalsRowFormula>
    </tableColumn>
    <tableColumn id="8" name="Jun" totalsRowFunction="custom" totalsRowDxfId="47">
      <totalsRowFormula>SUMIF(Monthly[Type],"Income",Monthly[Jun])-SUMIF(Monthly[Type],"&lt;&gt;Income",Monthly[Jun])</totalsRowFormula>
    </tableColumn>
    <tableColumn id="9" name="Jul" totalsRowFunction="custom" totalsRowDxfId="46">
      <totalsRowFormula>SUMIF(Monthly[Type],"Income",Monthly[Jul])-SUMIF(Monthly[Type],"&lt;&gt;Income",Monthly[Jul])</totalsRowFormula>
    </tableColumn>
    <tableColumn id="10" name="Aug" totalsRowFunction="custom" totalsRowDxfId="45">
      <totalsRowFormula>SUMIF(Monthly[Type],"Income",Monthly[Aug])-SUMIF(Monthly[Type],"&lt;&gt;Income",Monthly[Aug])</totalsRowFormula>
    </tableColumn>
    <tableColumn id="11" name="Sep" totalsRowFunction="custom" totalsRowDxfId="44">
      <totalsRowFormula>SUMIF(Monthly[Type],"Income",Monthly[Sep])-SUMIF(Monthly[Type],"&lt;&gt;Income",Monthly[Sep])</totalsRowFormula>
    </tableColumn>
    <tableColumn id="12" name="Oct" totalsRowFunction="custom" totalsRowDxfId="43">
      <totalsRowFormula>SUMIF(Monthly[Type],"Income",Monthly[Oct])-SUMIF(Monthly[Type],"&lt;&gt;Income",Monthly[Oct])</totalsRowFormula>
    </tableColumn>
    <tableColumn id="13" name="Nov" totalsRowFunction="custom" totalsRowDxfId="42">
      <totalsRowFormula>SUMIF(Monthly[Type],"Income",Monthly[Nov])-SUMIF(Monthly[Type],"&lt;&gt;Income",Monthly[Nov])</totalsRowFormula>
    </tableColumn>
    <tableColumn id="14" name="Dec" totalsRowFunction="custom" totalsRowDxfId="41">
      <totalsRowFormula>SUMIF(Monthly[Type],"Income",Monthly[Dec])-SUMIF(Monthly[Type],"&lt;&gt;Income",Monthly[Dec])</totalsRowFormula>
    </tableColumn>
    <tableColumn id="15" name="Total" totalsRowFunction="custom" totalsRowDxfId="40">
      <calculatedColumnFormula>SUM(Monthly[[#This Row],[Jan]:[Dec]])</calculatedColumnFormula>
      <totalsRowFormula>SUMIF(Monthly[Type],"Income",Monthly[Total])-SUMIF(Monthly[Type],"&lt;&gt;Income",Monthly[Total])</totalsRowFormula>
    </tableColumn>
  </tableColumns>
  <tableStyleInfo name="Monthly Cash Flow" showFirstColumn="0" showLastColumn="0" showRowStripes="1" showColumnStripes="0"/>
  <extLst>
    <ext xmlns:x14="http://schemas.microsoft.com/office/spreadsheetml/2009/9/main" uri="{504A1905-F514-4f6f-8877-14C23A59335A}">
      <x14:table altTextSummary="Select Type and enter Description and cash flow for each month in this table. Total and sparklines are automatically updated"/>
    </ext>
  </extLst>
</table>
</file>

<file path=xl/tables/table2.xml><?xml version="1.0" encoding="utf-8"?>
<table xmlns="http://schemas.openxmlformats.org/spreadsheetml/2006/main" id="12" name="Daily" displayName="Daily" ref="B9:F53" totalsRowCount="1" headerRowDxfId="29">
  <autoFilter ref="B9:F52"/>
  <tableColumns count="5">
    <tableColumn id="1" name="Type" totalsRowLabel="Total" dataDxfId="28" totalsRowDxfId="27" dataCellStyle="Comma"/>
    <tableColumn id="2" name="Description"/>
    <tableColumn id="3" name="Daily" totalsRowFunction="custom" dataDxfId="26">
      <totalsRowFormula>SUMIF(Daily[Type],"Income",Daily[Daily])-SUMIF(Daily[Type],"&lt;&gt;Income",Daily[Daily])</totalsRowFormula>
    </tableColumn>
    <tableColumn id="14" name="Monthly" totalsRowFunction="custom" dataDxfId="25">
      <calculatedColumnFormula>Daily[[#This Row],[Annual]]/12</calculatedColumnFormula>
      <totalsRowFormula>SUMIF(Daily[Type],"Income",Daily[Monthly])-SUMIF(Daily[Type],"&lt;&gt;Income",Daily[Monthly])</totalsRowFormula>
    </tableColumn>
    <tableColumn id="15" name="Annual" totalsRowFunction="custom" dataDxfId="24">
      <calculatedColumnFormula>Daily[[#This Row],[Daily]]*365</calculatedColumnFormula>
      <totalsRowFormula>SUMIF(Daily[Type],"Income",Daily[Annual])-SUMIF(Daily[Type],"&lt;&gt;Income",Daily[Annual])</totalsRowFormula>
    </tableColumn>
  </tableColumns>
  <tableStyleInfo name="Daily Summary" showFirstColumn="0" showLastColumn="0" showRowStripes="1" showColumnStripes="0"/>
  <extLst>
    <ext xmlns:x14="http://schemas.microsoft.com/office/spreadsheetml/2009/9/main" uri="{504A1905-F514-4f6f-8877-14C23A59335A}">
      <x14:table altTextSummary="Select Type, enter description and daily cash, and Monthly and Annual cash flows are automatically calculated in this table"/>
    </ext>
  </extLst>
</table>
</file>

<file path=xl/tables/table3.xml><?xml version="1.0" encoding="utf-8"?>
<table xmlns="http://schemas.openxmlformats.org/spreadsheetml/2006/main" id="5" name="Income" displayName="Income" ref="B3:D10" totalsRowCount="1">
  <tableColumns count="3">
    <tableColumn id="1" name="Income" totalsRowLabel="Total" dataDxfId="23" totalsRowDxfId="22"/>
    <tableColumn id="2" name="Annual  " totalsRowFunction="sum" dataDxfId="21" totalsRowDxfId="20"/>
    <tableColumn id="3" name="Monthly " totalsRowFunction="sum" dataDxfId="19" totalsRowDxfId="18">
      <calculatedColumnFormula>Income[[#This Row],[Annual  ]]/12</calculatedColumnFormula>
    </tableColumn>
  </tableColumns>
  <tableStyleInfo name="Personal Cash Flow Statement" showFirstColumn="1" showLastColumn="1" showRowStripes="0" showColumnStripes="0"/>
  <extLst>
    <ext xmlns:x14="http://schemas.microsoft.com/office/spreadsheetml/2009/9/main" uri="{504A1905-F514-4f6f-8877-14C23A59335A}">
      <x14:table altTextSummary="Enter Income items and Annual income in this table. Monthly income is automatically calculated"/>
    </ext>
  </extLst>
</table>
</file>

<file path=xl/tables/table4.xml><?xml version="1.0" encoding="utf-8"?>
<table xmlns="http://schemas.openxmlformats.org/spreadsheetml/2006/main" id="10" name="Expenses" displayName="Expenses" ref="B3:D22" totalsRowCount="1">
  <tableColumns count="3">
    <tableColumn id="1" name="Expenses" totalsRowLabel="Total" dataDxfId="17" totalsRowDxfId="16"/>
    <tableColumn id="2" name="Annual  " totalsRowFunction="sum" dataDxfId="15" totalsRowDxfId="14"/>
    <tableColumn id="3" name="Monthly " totalsRowFunction="sum" dataDxfId="13" totalsRowDxfId="12">
      <calculatedColumnFormula>Expenses[[#This Row],[Annual  ]]/12</calculatedColumnFormula>
    </tableColumn>
  </tableColumns>
  <tableStyleInfo name="Personal Cash Flow Statement" showFirstColumn="1" showLastColumn="1" showRowStripes="0" showColumnStripes="0"/>
  <extLst>
    <ext xmlns:x14="http://schemas.microsoft.com/office/spreadsheetml/2009/9/main" uri="{504A1905-F514-4f6f-8877-14C23A59335A}">
      <x14:table altTextSummary="Enter Expense items and Annual expenses in this table. Monthly expenses are automatically calculated"/>
    </ext>
  </extLst>
</table>
</file>

<file path=xl/tables/table5.xml><?xml version="1.0" encoding="utf-8"?>
<table xmlns="http://schemas.openxmlformats.org/spreadsheetml/2006/main" id="18" name="Discretionary" displayName="Discretionary" ref="B3:D15" totalsRowCount="1">
  <tableColumns count="3">
    <tableColumn id="1" name="Discretionary Expenses" totalsRowLabel="Total" dataDxfId="11" totalsRowDxfId="10"/>
    <tableColumn id="2" name="Annual  " totalsRowFunction="sum" dataDxfId="9" totalsRowDxfId="8"/>
    <tableColumn id="3" name="Monthly " totalsRowFunction="sum" dataDxfId="7" totalsRowDxfId="6">
      <calculatedColumnFormula>Discretionary[[#This Row],[Annual  ]]/12</calculatedColumnFormula>
    </tableColumn>
  </tableColumns>
  <tableStyleInfo name="Personal Cash Flow Statement" showFirstColumn="1" showLastColumn="1" showRowStripes="0" showColumnStripes="0"/>
  <extLst>
    <ext xmlns:x14="http://schemas.microsoft.com/office/spreadsheetml/2009/9/main" uri="{504A1905-F514-4f6f-8877-14C23A59335A}">
      <x14:table altTextSummary="Enter Discretionary Expense items and Annual discretionary expenses in this table. Monthly discretionary expenses are automatically calculated"/>
    </ext>
  </extLst>
</table>
</file>

<file path=xl/tables/table6.xml><?xml version="1.0" encoding="utf-8"?>
<table xmlns="http://schemas.openxmlformats.org/spreadsheetml/2006/main" id="23" name="Savings" displayName="Savings" ref="B3:D9" totalsRowCount="1">
  <tableColumns count="3">
    <tableColumn id="1" name="Savings" totalsRowLabel="Total" dataDxfId="5" totalsRowDxfId="4"/>
    <tableColumn id="2" name="Annual  " totalsRowFunction="sum" dataDxfId="3" totalsRowDxfId="2"/>
    <tableColumn id="3" name="Monthly " totalsRowFunction="sum" dataDxfId="1" totalsRowDxfId="0">
      <calculatedColumnFormula>Savings[[#This Row],[Annual  ]]/12</calculatedColumnFormula>
    </tableColumn>
  </tableColumns>
  <tableStyleInfo name="Personal Cash Flow Statement" showFirstColumn="1" showLastColumn="1" showRowStripes="0" showColumnStripes="0"/>
  <extLst>
    <ext xmlns:x14="http://schemas.microsoft.com/office/spreadsheetml/2009/9/main" uri="{504A1905-F514-4f6f-8877-14C23A59335A}">
      <x14:table altTextSummary="Enter Savings items and Annual savings in this table. Monthly savings are automatically calculated"/>
    </ext>
  </extLst>
</table>
</file>

<file path=xl/theme/theme1.xml><?xml version="1.0" encoding="utf-8"?>
<a:theme xmlns:a="http://schemas.openxmlformats.org/drawingml/2006/main" name="Office Theme">
  <a:themeElements>
    <a:clrScheme name="Personal Cash Flow Statement">
      <a:dk1>
        <a:srgbClr val="000000"/>
      </a:dk1>
      <a:lt1>
        <a:srgbClr val="FFFFFF"/>
      </a:lt1>
      <a:dk2>
        <a:srgbClr val="1A1A17"/>
      </a:dk2>
      <a:lt2>
        <a:srgbClr val="FAF7F0"/>
      </a:lt2>
      <a:accent1>
        <a:srgbClr val="E58555"/>
      </a:accent1>
      <a:accent2>
        <a:srgbClr val="62A293"/>
      </a:accent2>
      <a:accent3>
        <a:srgbClr val="F7AF4F"/>
      </a:accent3>
      <a:accent4>
        <a:srgbClr val="A7BD6F"/>
      </a:accent4>
      <a:accent5>
        <a:srgbClr val="D5BD85"/>
      </a:accent5>
      <a:accent6>
        <a:srgbClr val="996B7B"/>
      </a:accent6>
      <a:hlink>
        <a:srgbClr val="A7BD6F"/>
      </a:hlink>
      <a:folHlink>
        <a:srgbClr val="996B7B"/>
      </a:folHlink>
    </a:clrScheme>
    <a:fontScheme name="Personal Cash Flow Statement">
      <a:majorFont>
        <a:latin typeface="Calibri"/>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3" tint="0.249977111117893"/>
    <pageSetUpPr autoPageBreaks="0" fitToPage="1"/>
  </sheetPr>
  <dimension ref="B1:H6"/>
  <sheetViews>
    <sheetView showGridLines="0" tabSelected="1" zoomScaleNormal="100" workbookViewId="0"/>
  </sheetViews>
  <sheetFormatPr defaultRowHeight="15" x14ac:dyDescent="0.25"/>
  <cols>
    <col min="1" max="1" width="2.5703125" customWidth="1"/>
    <col min="2" max="2" width="34.5703125" customWidth="1"/>
    <col min="3" max="3" width="3.5703125" customWidth="1"/>
    <col min="4" max="4" width="34.5703125" customWidth="1"/>
    <col min="5" max="5" width="3.5703125" customWidth="1"/>
    <col min="6" max="6" width="34.5703125" customWidth="1"/>
    <col min="7" max="8" width="16.5703125" customWidth="1"/>
  </cols>
  <sheetData>
    <row r="1" spans="2:8" s="23" customFormat="1" ht="39" customHeight="1" x14ac:dyDescent="0.25">
      <c r="B1" s="39"/>
      <c r="C1" s="39"/>
      <c r="D1" s="39"/>
      <c r="E1" s="39"/>
      <c r="F1" s="40"/>
      <c r="G1" s="24" t="s">
        <v>83</v>
      </c>
      <c r="H1" s="25" t="s">
        <v>84</v>
      </c>
    </row>
    <row r="2" spans="2:8" ht="75.599999999999994" customHeight="1" x14ac:dyDescent="0.7">
      <c r="B2" s="38" t="s">
        <v>49</v>
      </c>
      <c r="C2" s="38"/>
      <c r="D2" s="38"/>
      <c r="E2" s="38"/>
      <c r="F2" s="38"/>
    </row>
    <row r="3" spans="2:8" ht="47.45" customHeight="1" x14ac:dyDescent="0.25">
      <c r="B3" s="37" t="s">
        <v>82</v>
      </c>
      <c r="C3" s="37"/>
      <c r="D3" s="37"/>
      <c r="E3" s="37"/>
      <c r="F3" s="37"/>
    </row>
    <row r="5" spans="2:8" ht="33.75" customHeight="1" x14ac:dyDescent="0.25">
      <c r="B5" s="14" t="s">
        <v>50</v>
      </c>
      <c r="D5" s="15" t="s">
        <v>51</v>
      </c>
      <c r="F5" s="18" t="s">
        <v>52</v>
      </c>
    </row>
    <row r="6" spans="2:8" ht="120.75" customHeight="1" x14ac:dyDescent="0.25">
      <c r="B6" s="19" t="s">
        <v>75</v>
      </c>
      <c r="D6" s="20" t="s">
        <v>76</v>
      </c>
      <c r="F6" s="17" t="s">
        <v>74</v>
      </c>
    </row>
  </sheetData>
  <mergeCells count="3">
    <mergeCell ref="B3:F3"/>
    <mergeCell ref="B2:F2"/>
    <mergeCell ref="B1:F1"/>
  </mergeCells>
  <dataValidations count="6">
    <dataValidation allowBlank="1" showInputMessage="1" showErrorMessage="1" prompt="Create a Simple Personal Cash Flow Statement in this workbook. Use this Guide worksheet to know about various cash flows. Select cell H1 to navigate to Income worksheet" sqref="A1"/>
    <dataValidation allowBlank="1" showInputMessage="1" showErrorMessage="1" prompt="Navigation link to Income worksheet" sqref="H1"/>
    <dataValidation allowBlank="1" showInputMessage="1" showErrorMessage="1" prompt="Title of this worksheet is in this cell. Tip is in cell below, and instructions on Annual Cash Flow, Monthly Cash Flow, and Daily Cash Flow in row 5" sqref="B2:F2"/>
    <dataValidation allowBlank="1" showInputMessage="1" showErrorMessage="1" prompt="Instructions for how to create an Annual Cash Flow is in cell below" sqref="B5"/>
    <dataValidation allowBlank="1" showInputMessage="1" showErrorMessage="1" prompt="Instructions for how to create a Monthly Cash Flow is in cell below" sqref="D5"/>
    <dataValidation allowBlank="1" showInputMessage="1" showErrorMessage="1" prompt="Instructions for how to create a Daily Cash Flow is in cell below" sqref="F5"/>
  </dataValidations>
  <hyperlinks>
    <hyperlink ref="H1" location="Income!A1" tooltip="Select to navigate to Income worksheet" display="INCOME"/>
    <hyperlink ref="G1" location="Guide!A1" tooltip="Select to navigate to cell A1 in this worksheet" display="GUIDE"/>
  </hyperlinks>
  <printOptions horizontalCentered="1"/>
  <pageMargins left="0.4" right="0.4" top="0.4" bottom="0.4" header="0.5" footer="0.5"/>
  <pageSetup fitToHeight="0" orientation="landscape" r:id="rId1"/>
  <headerFooter differentFirst="1">
    <oddFoote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pageSetUpPr autoPageBreaks="0" fitToPage="1"/>
  </sheetPr>
  <dimension ref="B1:P6"/>
  <sheetViews>
    <sheetView showGridLines="0" zoomScaleNormal="100" workbookViewId="0"/>
  </sheetViews>
  <sheetFormatPr defaultColWidth="8.7109375" defaultRowHeight="30" customHeight="1" x14ac:dyDescent="0.25"/>
  <cols>
    <col min="1" max="1" width="2.7109375" style="22" customWidth="1"/>
    <col min="2" max="2" width="22.5703125" style="22" customWidth="1"/>
    <col min="3" max="4" width="16.5703125" style="22" customWidth="1"/>
    <col min="5" max="5" width="2.5703125" style="22" customWidth="1"/>
    <col min="6" max="8" width="16.5703125" style="22" customWidth="1"/>
    <col min="9" max="9" width="2.5703125" style="22" customWidth="1"/>
    <col min="10" max="12" width="16.5703125" style="22" customWidth="1"/>
    <col min="13" max="13" width="2.5703125" style="22" customWidth="1"/>
    <col min="14" max="16" width="16.5703125" style="22" customWidth="1"/>
    <col min="17" max="17" width="2.5703125" style="22" customWidth="1"/>
    <col min="18" max="16384" width="8.7109375" style="22"/>
  </cols>
  <sheetData>
    <row r="1" spans="2:16" s="23" customFormat="1" ht="39" customHeight="1" x14ac:dyDescent="0.25">
      <c r="B1" s="39" t="s">
        <v>49</v>
      </c>
      <c r="C1" s="39"/>
      <c r="D1" s="39"/>
      <c r="E1" s="39"/>
      <c r="F1" s="40"/>
      <c r="G1" s="35" t="s">
        <v>83</v>
      </c>
      <c r="H1" s="47" t="s">
        <v>98</v>
      </c>
      <c r="I1" s="47"/>
      <c r="J1" s="25" t="s">
        <v>95</v>
      </c>
    </row>
    <row r="2" spans="2:16" ht="31.5" customHeight="1" x14ac:dyDescent="0.25">
      <c r="B2" s="45" t="s">
        <v>88</v>
      </c>
      <c r="C2" s="45"/>
      <c r="D2" s="43">
        <f>AnnualCashFlowToDate</f>
        <v>39750</v>
      </c>
      <c r="E2" s="43"/>
      <c r="F2" s="43"/>
      <c r="G2" s="48" t="s">
        <v>96</v>
      </c>
      <c r="H2" s="48"/>
      <c r="I2" s="48"/>
      <c r="J2" s="48"/>
      <c r="K2" s="48"/>
      <c r="L2" s="48"/>
      <c r="M2" s="48"/>
      <c r="N2" s="48"/>
      <c r="O2" s="48"/>
      <c r="P2" s="48"/>
    </row>
    <row r="3" spans="2:16" ht="50.1" customHeight="1" x14ac:dyDescent="0.3">
      <c r="B3" s="44" t="s">
        <v>53</v>
      </c>
      <c r="C3" s="44"/>
      <c r="D3" s="44"/>
      <c r="F3" s="44" t="s">
        <v>54</v>
      </c>
      <c r="G3" s="44"/>
      <c r="H3" s="44"/>
      <c r="J3" s="44" t="s">
        <v>55</v>
      </c>
      <c r="K3" s="44"/>
      <c r="L3" s="44"/>
      <c r="N3" s="44" t="s">
        <v>56</v>
      </c>
      <c r="O3" s="44"/>
      <c r="P3" s="44"/>
    </row>
    <row r="4" spans="2:16" ht="16.5" customHeight="1" x14ac:dyDescent="0.25">
      <c r="B4" s="7" t="s">
        <v>58</v>
      </c>
      <c r="C4" s="41">
        <f>Income!C10</f>
        <v>125000</v>
      </c>
      <c r="D4" s="41"/>
      <c r="F4" s="7" t="s">
        <v>58</v>
      </c>
      <c r="G4" s="41">
        <f>Expenses[[#Totals],[Annual  ]]</f>
        <v>49000</v>
      </c>
      <c r="H4" s="41"/>
      <c r="J4" s="7" t="s">
        <v>58</v>
      </c>
      <c r="K4" s="41">
        <f>Discretionary[[#Totals],[Annual  ]]</f>
        <v>13250</v>
      </c>
      <c r="L4" s="41"/>
      <c r="N4" s="2" t="s">
        <v>58</v>
      </c>
      <c r="O4" s="46">
        <f>Savings[[#Totals],[Annual  ]]</f>
        <v>23000</v>
      </c>
      <c r="P4" s="46"/>
    </row>
    <row r="5" spans="2:16" ht="323.10000000000002" customHeight="1" x14ac:dyDescent="0.25">
      <c r="B5" s="42" t="s">
        <v>97</v>
      </c>
      <c r="C5" s="42"/>
      <c r="D5" s="42"/>
      <c r="F5" s="42" t="s">
        <v>90</v>
      </c>
      <c r="G5" s="42"/>
      <c r="H5" s="42"/>
      <c r="J5" s="42" t="s">
        <v>89</v>
      </c>
      <c r="K5" s="42"/>
      <c r="L5" s="42"/>
      <c r="N5" s="42" t="s">
        <v>91</v>
      </c>
      <c r="O5" s="42"/>
      <c r="P5" s="42"/>
    </row>
    <row r="6" spans="2:16" ht="16.5" customHeight="1" x14ac:dyDescent="0.25">
      <c r="B6" s="7" t="s">
        <v>60</v>
      </c>
      <c r="C6" s="41">
        <f>Income!D10</f>
        <v>10416.666666666668</v>
      </c>
      <c r="D6" s="41"/>
      <c r="F6" s="7" t="s">
        <v>60</v>
      </c>
      <c r="G6" s="41">
        <f>Expenses[[#Totals],[Monthly ]]</f>
        <v>4083.333333333333</v>
      </c>
      <c r="H6" s="41"/>
      <c r="J6" s="7" t="s">
        <v>60</v>
      </c>
      <c r="K6" s="41">
        <f>Discretionary[[#Totals],[Monthly ]]</f>
        <v>1104.1666666666665</v>
      </c>
      <c r="L6" s="41"/>
      <c r="N6" s="1" t="s">
        <v>60</v>
      </c>
      <c r="O6" s="46">
        <f>Savings!D9</f>
        <v>1916.6666666666667</v>
      </c>
      <c r="P6" s="46"/>
    </row>
  </sheetData>
  <mergeCells count="21">
    <mergeCell ref="N3:P3"/>
    <mergeCell ref="O6:P6"/>
    <mergeCell ref="O4:P4"/>
    <mergeCell ref="N5:P5"/>
    <mergeCell ref="H1:I1"/>
    <mergeCell ref="G2:P2"/>
    <mergeCell ref="D2:F2"/>
    <mergeCell ref="B1:F1"/>
    <mergeCell ref="B3:D3"/>
    <mergeCell ref="F3:H3"/>
    <mergeCell ref="J3:L3"/>
    <mergeCell ref="B2:C2"/>
    <mergeCell ref="C6:D6"/>
    <mergeCell ref="F5:H5"/>
    <mergeCell ref="G6:H6"/>
    <mergeCell ref="G4:H4"/>
    <mergeCell ref="K6:L6"/>
    <mergeCell ref="K4:L4"/>
    <mergeCell ref="J5:L5"/>
    <mergeCell ref="C4:D4"/>
    <mergeCell ref="B5:D5"/>
  </mergeCells>
  <dataValidations count="26">
    <dataValidation allowBlank="1" showInputMessage="1" showErrorMessage="1" prompt="Create an Annual Cash Flow statement in this worksheet. Total annual income, expenses, discretionary expenses, savings, and charts are automatically updated. Tip is in cell G2" sqref="A1"/>
    <dataValidation allowBlank="1" showInputMessage="1" showErrorMessage="1" prompt="Navigation link to Guide worksheet" sqref="G1"/>
    <dataValidation allowBlank="1" showInputMessage="1" showErrorMessage="1" prompt="Total Annual income is automatically calculated in cell at right" sqref="B4"/>
    <dataValidation allowBlank="1" showInputMessage="1" showErrorMessage="1" prompt="Total Annual income is automatically calculated in this cell" sqref="C4:D4"/>
    <dataValidation allowBlank="1" showInputMessage="1" showErrorMessage="1" prompt="Total Monthly income is automatically calculated in cell at right" sqref="B6"/>
    <dataValidation allowBlank="1" showInputMessage="1" showErrorMessage="1" prompt="Total Monthly income is automatically calculated in this cell" sqref="C6:D6"/>
    <dataValidation allowBlank="1" showInputMessage="1" showErrorMessage="1" prompt="Total Annual expenses are automatically calculated in cell at right" sqref="F4"/>
    <dataValidation allowBlank="1" showInputMessage="1" showErrorMessage="1" prompt="Total Annual expenses are automatically calculated in this cell" sqref="G4:H4"/>
    <dataValidation allowBlank="1" showInputMessage="1" showErrorMessage="1" prompt="Total Monthly expenses are automatically calculated in cell at right" sqref="F6"/>
    <dataValidation allowBlank="1" showInputMessage="1" showErrorMessage="1" prompt="Total Monthly expenses are automatically calculated in this cell" sqref="G6:H6"/>
    <dataValidation allowBlank="1" showInputMessage="1" showErrorMessage="1" prompt="Total Annual discretionary expenses are automatically calculated in cell at right" sqref="J4"/>
    <dataValidation allowBlank="1" showInputMessage="1" showErrorMessage="1" prompt="Total Annual discretionary expenses are automatically calculated in this cell" sqref="K4:L4"/>
    <dataValidation allowBlank="1" showInputMessage="1" showErrorMessage="1" prompt="Total Monthly discretionary expenses are automatically calculated in cell at right" sqref="J6"/>
    <dataValidation allowBlank="1" showInputMessage="1" showErrorMessage="1" prompt="Total Monthly discretionary expenses are automatically calculated in this cell" sqref="K6:L6"/>
    <dataValidation allowBlank="1" showInputMessage="1" showErrorMessage="1" prompt="Total Annual savings are automatically calculated in cell at right" sqref="N4"/>
    <dataValidation allowBlank="1" showInputMessage="1" showErrorMessage="1" prompt="Total Annual savings are automatically calculated in this cell" sqref="O4:P4"/>
    <dataValidation allowBlank="1" showInputMessage="1" showErrorMessage="1" prompt="Total Monthly savings are automatically calculated in cell at right" sqref="N6"/>
    <dataValidation allowBlank="1" showInputMessage="1" showErrorMessage="1" prompt="Total Monthly savings are automatically calculated in this cell" sqref="O6:P6"/>
    <dataValidation allowBlank="1" showInputMessage="1" showErrorMessage="1" prompt="Navigation link to Monthly Cash Flow worksheet" sqref="J1"/>
    <dataValidation allowBlank="1" showInputMessage="1" showErrorMessage="1" prompt="Total Cash Flow to Date is automatically calculated in this cell and charts are updated in cell B5, F5, J5 &amp; N5. Tip is in cell at right, and summary labels in cell B3, F3, J3 &amp; N3" sqref="D2:F2"/>
    <dataValidation allowBlank="1" showInputMessage="1" showErrorMessage="1" prompt="Title of this worksheet is in this cell and navigation links to other worksheets in cells at right, cell G1 and J1. Total Cash Flow to Date is automatically calculated in cell D2" sqref="B1:F1"/>
    <dataValidation allowBlank="1" showInputMessage="1" showErrorMessage="1" prompt="Total Cash Flow to Date is automatically calculated in cell at right. Income Summary label is in cell below" sqref="B2:C2"/>
    <dataValidation allowBlank="1" showInputMessage="1" showErrorMessage="1" prompt="Total Annual income is automatically calculated in cell C4 and Monthly income in cell C6. Pie chart is in cell B5" sqref="B3:D3"/>
    <dataValidation allowBlank="1" showInputMessage="1" showErrorMessage="1" prompt="Total Annual expenses are automatically calculated in cell G4 and Monthly expenses in cell G6. Pie chart is in cell F5" sqref="F3:H3"/>
    <dataValidation allowBlank="1" showInputMessage="1" showErrorMessage="1" prompt="Total Annual discretionary expenses are automatically calculated in cell K4 and Monthly expenses in cell K6. Pie chart is in cell J5" sqref="J3:L3"/>
    <dataValidation allowBlank="1" showInputMessage="1" showErrorMessage="1" prompt="Total Annual savings are automatically calculated in cell O4 and Monthly savings in cell O6. Pie chart is in cell N5" sqref="N3:P3"/>
  </dataValidations>
  <hyperlinks>
    <hyperlink ref="G1" location="Guide!A1" tooltip="Select to navigate to Guide worksheet" display="Navigation button for Guide worksheet is in this cell."/>
    <hyperlink ref="J1" location="'Monthly Cash Flow'!A1" tooltip="Select to navigate to Monthly Cash Flow worksheet" display="'Monthly Cash Flow'!A1"/>
    <hyperlink ref="H1:I1" location="'Annual Cash Flow'!A1" tooltip="Select to navigate to cell A1 in this worksheet" display="ANNUAL CASH FLOW"/>
  </hyperlinks>
  <printOptions horizontalCentered="1"/>
  <pageMargins left="0.25" right="0.25" top="0.75" bottom="0.75" header="0.3" footer="0.3"/>
  <pageSetup fitToHeight="0" orientation="landscape" r:id="rId1"/>
  <headerFooter differentFirst="1">
    <oddFoote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8" tint="-0.249977111117893"/>
    <pageSetUpPr autoPageBreaks="0" fitToPage="1"/>
  </sheetPr>
  <dimension ref="B1:P48"/>
  <sheetViews>
    <sheetView showGridLines="0" zoomScaleNormal="100" workbookViewId="0"/>
  </sheetViews>
  <sheetFormatPr defaultRowHeight="30" customHeight="1" x14ac:dyDescent="0.25"/>
  <cols>
    <col min="1" max="1" width="2.7109375" customWidth="1"/>
    <col min="2" max="2" width="14.5703125" customWidth="1"/>
    <col min="3" max="3" width="25.5703125" customWidth="1"/>
    <col min="4" max="16" width="14.5703125" customWidth="1"/>
    <col min="17" max="17" width="16.5703125" customWidth="1"/>
  </cols>
  <sheetData>
    <row r="1" spans="2:16" s="23" customFormat="1" ht="39" customHeight="1" thickBot="1" x14ac:dyDescent="0.3">
      <c r="B1" s="50" t="s">
        <v>49</v>
      </c>
      <c r="C1" s="50"/>
      <c r="D1" s="50"/>
      <c r="E1" s="50"/>
      <c r="F1" s="50"/>
      <c r="G1" s="50"/>
      <c r="H1" s="24" t="s">
        <v>83</v>
      </c>
      <c r="I1" s="25" t="s">
        <v>98</v>
      </c>
      <c r="J1" s="25" t="s">
        <v>93</v>
      </c>
      <c r="K1" s="25" t="s">
        <v>73</v>
      </c>
    </row>
    <row r="2" spans="2:16" ht="31.5" customHeight="1" x14ac:dyDescent="0.25">
      <c r="B2" s="51" t="s">
        <v>92</v>
      </c>
      <c r="C2" s="51"/>
      <c r="D2" s="52">
        <f>MonthlyCashFlowToDate</f>
        <v>18380</v>
      </c>
      <c r="E2" s="52"/>
      <c r="F2" s="53" t="s">
        <v>81</v>
      </c>
      <c r="G2" s="53"/>
      <c r="H2" s="53"/>
      <c r="I2" s="53"/>
      <c r="J2" s="53"/>
      <c r="K2" s="53"/>
      <c r="L2" s="53"/>
      <c r="M2" s="53"/>
      <c r="N2" s="53"/>
      <c r="O2" s="53"/>
      <c r="P2" s="53"/>
    </row>
    <row r="3" spans="2:16" ht="50.1" customHeight="1" x14ac:dyDescent="0.3">
      <c r="B3" s="27" t="s">
        <v>44</v>
      </c>
      <c r="C3" s="27" t="s">
        <v>45</v>
      </c>
      <c r="D3" s="27" t="s">
        <v>62</v>
      </c>
      <c r="E3" s="27" t="s">
        <v>63</v>
      </c>
      <c r="F3" s="27" t="s">
        <v>64</v>
      </c>
      <c r="G3" s="27" t="s">
        <v>65</v>
      </c>
      <c r="H3" s="27" t="s">
        <v>46</v>
      </c>
      <c r="I3" s="27" t="s">
        <v>66</v>
      </c>
      <c r="J3" s="27" t="s">
        <v>67</v>
      </c>
      <c r="K3" s="27" t="s">
        <v>68</v>
      </c>
      <c r="L3" s="27" t="s">
        <v>69</v>
      </c>
      <c r="M3" s="27" t="s">
        <v>70</v>
      </c>
      <c r="N3" s="27" t="s">
        <v>71</v>
      </c>
      <c r="O3" s="27" t="s">
        <v>72</v>
      </c>
      <c r="P3" s="27" t="s">
        <v>26</v>
      </c>
    </row>
    <row r="4" spans="2:16" ht="30" customHeight="1" x14ac:dyDescent="0.25">
      <c r="B4" s="8" t="s">
        <v>0</v>
      </c>
      <c r="C4" s="8" t="s">
        <v>1</v>
      </c>
      <c r="D4" s="9">
        <v>7500</v>
      </c>
      <c r="E4" s="9">
        <v>7500</v>
      </c>
      <c r="F4" s="9">
        <v>7500</v>
      </c>
      <c r="G4" s="9">
        <v>7500</v>
      </c>
      <c r="H4" s="9">
        <v>7500</v>
      </c>
      <c r="I4" s="9">
        <v>7500</v>
      </c>
      <c r="J4" s="9"/>
      <c r="K4" s="9"/>
      <c r="L4" s="9"/>
      <c r="M4" s="9"/>
      <c r="N4" s="9"/>
      <c r="O4" s="9"/>
      <c r="P4" s="9">
        <f>SUM(Monthly[[#This Row],[Jan]:[Dec]])</f>
        <v>45000</v>
      </c>
    </row>
    <row r="5" spans="2:16" ht="30" customHeight="1" x14ac:dyDescent="0.25">
      <c r="B5" s="8" t="s">
        <v>0</v>
      </c>
      <c r="C5" s="8" t="s">
        <v>2</v>
      </c>
      <c r="D5" s="9">
        <v>400</v>
      </c>
      <c r="E5" s="9">
        <v>400</v>
      </c>
      <c r="F5" s="9">
        <v>500</v>
      </c>
      <c r="G5" s="9">
        <v>200</v>
      </c>
      <c r="H5" s="9">
        <v>0</v>
      </c>
      <c r="I5" s="9">
        <v>600</v>
      </c>
      <c r="J5" s="9"/>
      <c r="K5" s="9"/>
      <c r="L5" s="9"/>
      <c r="M5" s="9"/>
      <c r="N5" s="9"/>
      <c r="O5" s="9"/>
      <c r="P5" s="9">
        <f>SUM(Monthly[[#This Row],[Jan]:[Dec]])</f>
        <v>2100</v>
      </c>
    </row>
    <row r="6" spans="2:16" ht="30" customHeight="1" x14ac:dyDescent="0.25">
      <c r="B6" s="8" t="s">
        <v>0</v>
      </c>
      <c r="C6" s="8" t="s">
        <v>4</v>
      </c>
      <c r="D6" s="9">
        <v>2500</v>
      </c>
      <c r="E6" s="9">
        <v>2500</v>
      </c>
      <c r="F6" s="9">
        <v>2500</v>
      </c>
      <c r="G6" s="9">
        <v>2500</v>
      </c>
      <c r="H6" s="9">
        <v>2500</v>
      </c>
      <c r="I6" s="9">
        <v>2500</v>
      </c>
      <c r="J6" s="9"/>
      <c r="K6" s="9"/>
      <c r="L6" s="9"/>
      <c r="M6" s="9"/>
      <c r="N6" s="9"/>
      <c r="O6" s="9"/>
      <c r="P6" s="9">
        <f>SUM(Monthly[[#This Row],[Jan]:[Dec]])</f>
        <v>15000</v>
      </c>
    </row>
    <row r="7" spans="2:16" ht="30" customHeight="1" x14ac:dyDescent="0.25">
      <c r="B7" s="8" t="s">
        <v>0</v>
      </c>
      <c r="C7" s="8" t="s">
        <v>3</v>
      </c>
      <c r="D7" s="9">
        <v>0</v>
      </c>
      <c r="E7" s="9">
        <v>0</v>
      </c>
      <c r="F7" s="9">
        <v>0</v>
      </c>
      <c r="G7" s="9">
        <v>0</v>
      </c>
      <c r="H7" s="9">
        <v>0</v>
      </c>
      <c r="I7" s="9">
        <v>0</v>
      </c>
      <c r="J7" s="9"/>
      <c r="K7" s="9"/>
      <c r="L7" s="9"/>
      <c r="M7" s="9"/>
      <c r="N7" s="9"/>
      <c r="O7" s="9"/>
      <c r="P7" s="9">
        <f>SUM(Monthly[[#This Row],[Jan]:[Dec]])</f>
        <v>0</v>
      </c>
    </row>
    <row r="8" spans="2:16" ht="30" customHeight="1" x14ac:dyDescent="0.25">
      <c r="B8" s="8" t="s">
        <v>0</v>
      </c>
      <c r="C8" s="8" t="s">
        <v>25</v>
      </c>
      <c r="D8" s="9">
        <v>0</v>
      </c>
      <c r="E8" s="9">
        <v>0</v>
      </c>
      <c r="F8" s="9">
        <v>0</v>
      </c>
      <c r="G8" s="9">
        <v>0</v>
      </c>
      <c r="H8" s="9">
        <v>0</v>
      </c>
      <c r="I8" s="9">
        <v>0</v>
      </c>
      <c r="J8" s="9"/>
      <c r="K8" s="9"/>
      <c r="L8" s="9"/>
      <c r="M8" s="9"/>
      <c r="N8" s="9"/>
      <c r="O8" s="9"/>
      <c r="P8" s="9">
        <f>SUM(Monthly[[#This Row],[Jan]:[Dec]])</f>
        <v>0</v>
      </c>
    </row>
    <row r="9" spans="2:16" ht="30" customHeight="1" x14ac:dyDescent="0.25">
      <c r="B9" s="8" t="s">
        <v>0</v>
      </c>
      <c r="C9" s="8" t="s">
        <v>37</v>
      </c>
      <c r="D9" s="9">
        <v>0</v>
      </c>
      <c r="E9" s="9">
        <v>0</v>
      </c>
      <c r="F9" s="9">
        <v>0</v>
      </c>
      <c r="G9" s="9">
        <v>0</v>
      </c>
      <c r="H9" s="9">
        <v>0</v>
      </c>
      <c r="I9" s="9">
        <v>0</v>
      </c>
      <c r="J9" s="9"/>
      <c r="K9" s="9"/>
      <c r="L9" s="9"/>
      <c r="M9" s="9"/>
      <c r="N9" s="9"/>
      <c r="O9" s="9"/>
      <c r="P9" s="9">
        <f>SUM(Monthly[[#This Row],[Jan]:[Dec]])</f>
        <v>0</v>
      </c>
    </row>
    <row r="10" spans="2:16" ht="30" customHeight="1" x14ac:dyDescent="0.25">
      <c r="B10" s="8" t="s">
        <v>7</v>
      </c>
      <c r="C10" s="8" t="s">
        <v>8</v>
      </c>
      <c r="D10" s="9">
        <v>1250</v>
      </c>
      <c r="E10" s="9">
        <v>1250</v>
      </c>
      <c r="F10" s="9">
        <v>1250</v>
      </c>
      <c r="G10" s="9">
        <v>1250</v>
      </c>
      <c r="H10" s="9">
        <v>1250</v>
      </c>
      <c r="I10" s="9">
        <v>1250</v>
      </c>
      <c r="J10" s="9"/>
      <c r="K10" s="9"/>
      <c r="L10" s="9"/>
      <c r="M10" s="9"/>
      <c r="N10" s="9"/>
      <c r="O10" s="9"/>
      <c r="P10" s="9">
        <f>SUM(Monthly[[#This Row],[Jan]:[Dec]])</f>
        <v>7500</v>
      </c>
    </row>
    <row r="11" spans="2:16" ht="30" customHeight="1" x14ac:dyDescent="0.25">
      <c r="B11" s="8" t="s">
        <v>7</v>
      </c>
      <c r="C11" s="8" t="s">
        <v>9</v>
      </c>
      <c r="D11" s="9">
        <v>208.33333333333334</v>
      </c>
      <c r="E11" s="9">
        <v>208.33333333333334</v>
      </c>
      <c r="F11" s="9">
        <v>208.33333333333334</v>
      </c>
      <c r="G11" s="9">
        <v>208.33333333333334</v>
      </c>
      <c r="H11" s="9">
        <v>208.33333333333334</v>
      </c>
      <c r="I11" s="9">
        <v>208.33333333333334</v>
      </c>
      <c r="J11" s="9"/>
      <c r="K11" s="9"/>
      <c r="L11" s="9"/>
      <c r="M11" s="9"/>
      <c r="N11" s="9"/>
      <c r="O11" s="9"/>
      <c r="P11" s="9">
        <f>SUM(Monthly[[#This Row],[Jan]:[Dec]])</f>
        <v>1250</v>
      </c>
    </row>
    <row r="12" spans="2:16" ht="30" customHeight="1" x14ac:dyDescent="0.25">
      <c r="B12" s="8" t="s">
        <v>7</v>
      </c>
      <c r="C12" s="8" t="s">
        <v>10</v>
      </c>
      <c r="D12" s="9">
        <v>16.666666666666668</v>
      </c>
      <c r="E12" s="9">
        <v>16.666666666666668</v>
      </c>
      <c r="F12" s="9">
        <v>16.666666666666668</v>
      </c>
      <c r="G12" s="9">
        <v>16.666666666666668</v>
      </c>
      <c r="H12" s="9">
        <v>16.666666666666668</v>
      </c>
      <c r="I12" s="9">
        <v>16.666666666666668</v>
      </c>
      <c r="J12" s="9"/>
      <c r="K12" s="9"/>
      <c r="L12" s="9"/>
      <c r="M12" s="9"/>
      <c r="N12" s="9"/>
      <c r="O12" s="9"/>
      <c r="P12" s="9">
        <f>SUM(Monthly[[#This Row],[Jan]:[Dec]])</f>
        <v>100.00000000000001</v>
      </c>
    </row>
    <row r="13" spans="2:16" ht="30" customHeight="1" x14ac:dyDescent="0.25">
      <c r="B13" s="8" t="s">
        <v>7</v>
      </c>
      <c r="C13" s="8" t="s">
        <v>12</v>
      </c>
      <c r="D13" s="9">
        <v>333.33333333333331</v>
      </c>
      <c r="E13" s="9">
        <v>333.33333333333331</v>
      </c>
      <c r="F13" s="9">
        <v>333.33333333333331</v>
      </c>
      <c r="G13" s="9">
        <v>333.33333333333331</v>
      </c>
      <c r="H13" s="9">
        <v>333.33333333333331</v>
      </c>
      <c r="I13" s="9">
        <v>333.33333333333331</v>
      </c>
      <c r="J13" s="9"/>
      <c r="K13" s="9"/>
      <c r="L13" s="9"/>
      <c r="M13" s="9"/>
      <c r="N13" s="9"/>
      <c r="O13" s="9"/>
      <c r="P13" s="9">
        <f>SUM(Monthly[[#This Row],[Jan]:[Dec]])</f>
        <v>1999.9999999999998</v>
      </c>
    </row>
    <row r="14" spans="2:16" ht="30" customHeight="1" x14ac:dyDescent="0.25">
      <c r="B14" s="8" t="s">
        <v>7</v>
      </c>
      <c r="C14" s="8" t="s">
        <v>11</v>
      </c>
      <c r="D14" s="9">
        <v>1250</v>
      </c>
      <c r="E14" s="9">
        <v>1250</v>
      </c>
      <c r="F14" s="9">
        <v>1250</v>
      </c>
      <c r="G14" s="9">
        <v>1250</v>
      </c>
      <c r="H14" s="9">
        <v>1250</v>
      </c>
      <c r="I14" s="9">
        <v>1250</v>
      </c>
      <c r="J14" s="9"/>
      <c r="K14" s="9"/>
      <c r="L14" s="9"/>
      <c r="M14" s="9"/>
      <c r="N14" s="9"/>
      <c r="O14" s="9"/>
      <c r="P14" s="9">
        <f>SUM(Monthly[[#This Row],[Jan]:[Dec]])</f>
        <v>7500</v>
      </c>
    </row>
    <row r="15" spans="2:16" ht="30" customHeight="1" x14ac:dyDescent="0.25">
      <c r="B15" s="8" t="s">
        <v>7</v>
      </c>
      <c r="C15" s="8" t="s">
        <v>13</v>
      </c>
      <c r="D15" s="9">
        <v>25</v>
      </c>
      <c r="E15" s="9">
        <v>25</v>
      </c>
      <c r="F15" s="9">
        <v>25</v>
      </c>
      <c r="G15" s="9">
        <v>25</v>
      </c>
      <c r="H15" s="9">
        <v>25</v>
      </c>
      <c r="I15" s="9">
        <v>25</v>
      </c>
      <c r="J15" s="9"/>
      <c r="K15" s="9"/>
      <c r="L15" s="9"/>
      <c r="M15" s="9"/>
      <c r="N15" s="9"/>
      <c r="O15" s="9"/>
      <c r="P15" s="9">
        <f>SUM(Monthly[[#This Row],[Jan]:[Dec]])</f>
        <v>150</v>
      </c>
    </row>
    <row r="16" spans="2:16" ht="30" customHeight="1" x14ac:dyDescent="0.25">
      <c r="B16" s="8" t="s">
        <v>7</v>
      </c>
      <c r="C16" s="8" t="s">
        <v>14</v>
      </c>
      <c r="D16" s="9">
        <v>100</v>
      </c>
      <c r="E16" s="9">
        <v>100</v>
      </c>
      <c r="F16" s="9">
        <v>100</v>
      </c>
      <c r="G16" s="9">
        <v>100</v>
      </c>
      <c r="H16" s="9">
        <v>100</v>
      </c>
      <c r="I16" s="9">
        <v>100</v>
      </c>
      <c r="J16" s="9"/>
      <c r="K16" s="9"/>
      <c r="L16" s="9"/>
      <c r="M16" s="9"/>
      <c r="N16" s="9"/>
      <c r="O16" s="9"/>
      <c r="P16" s="9">
        <f>SUM(Monthly[[#This Row],[Jan]:[Dec]])</f>
        <v>600</v>
      </c>
    </row>
    <row r="17" spans="2:16" ht="30" customHeight="1" x14ac:dyDescent="0.25">
      <c r="B17" s="8" t="s">
        <v>7</v>
      </c>
      <c r="C17" s="8" t="s">
        <v>15</v>
      </c>
      <c r="D17" s="9">
        <v>50</v>
      </c>
      <c r="E17" s="9">
        <v>50</v>
      </c>
      <c r="F17" s="9">
        <v>50</v>
      </c>
      <c r="G17" s="9">
        <v>50</v>
      </c>
      <c r="H17" s="9">
        <v>50</v>
      </c>
      <c r="I17" s="9">
        <v>50</v>
      </c>
      <c r="J17" s="9"/>
      <c r="K17" s="9"/>
      <c r="L17" s="9"/>
      <c r="M17" s="9"/>
      <c r="N17" s="9"/>
      <c r="O17" s="9"/>
      <c r="P17" s="9">
        <f>SUM(Monthly[[#This Row],[Jan]:[Dec]])</f>
        <v>300</v>
      </c>
    </row>
    <row r="18" spans="2:16" ht="30" customHeight="1" x14ac:dyDescent="0.25">
      <c r="B18" s="8" t="s">
        <v>7</v>
      </c>
      <c r="C18" s="8" t="s">
        <v>16</v>
      </c>
      <c r="D18" s="9">
        <v>50</v>
      </c>
      <c r="E18" s="9">
        <v>50</v>
      </c>
      <c r="F18" s="9">
        <v>50</v>
      </c>
      <c r="G18" s="9">
        <v>50</v>
      </c>
      <c r="H18" s="9">
        <v>50</v>
      </c>
      <c r="I18" s="9">
        <v>50</v>
      </c>
      <c r="J18" s="9"/>
      <c r="K18" s="9"/>
      <c r="L18" s="9"/>
      <c r="M18" s="9"/>
      <c r="N18" s="9"/>
      <c r="O18" s="9"/>
      <c r="P18" s="9">
        <f>SUM(Monthly[[#This Row],[Jan]:[Dec]])</f>
        <v>300</v>
      </c>
    </row>
    <row r="19" spans="2:16" ht="30" customHeight="1" x14ac:dyDescent="0.25">
      <c r="B19" s="8" t="s">
        <v>7</v>
      </c>
      <c r="C19" s="8" t="s">
        <v>17</v>
      </c>
      <c r="D19" s="9">
        <v>25</v>
      </c>
      <c r="E19" s="9">
        <v>25</v>
      </c>
      <c r="F19" s="9">
        <v>25</v>
      </c>
      <c r="G19" s="9">
        <v>25</v>
      </c>
      <c r="H19" s="9">
        <v>25</v>
      </c>
      <c r="I19" s="9">
        <v>25</v>
      </c>
      <c r="J19" s="9"/>
      <c r="K19" s="9"/>
      <c r="L19" s="9"/>
      <c r="M19" s="9"/>
      <c r="N19" s="9"/>
      <c r="O19" s="9"/>
      <c r="P19" s="9">
        <f>SUM(Monthly[[#This Row],[Jan]:[Dec]])</f>
        <v>150</v>
      </c>
    </row>
    <row r="20" spans="2:16" ht="30" customHeight="1" x14ac:dyDescent="0.25">
      <c r="B20" s="8" t="s">
        <v>7</v>
      </c>
      <c r="C20" s="8" t="s">
        <v>18</v>
      </c>
      <c r="D20" s="9">
        <v>12.5</v>
      </c>
      <c r="E20" s="9">
        <v>12.5</v>
      </c>
      <c r="F20" s="9">
        <v>12.5</v>
      </c>
      <c r="G20" s="9">
        <v>12.5</v>
      </c>
      <c r="H20" s="9">
        <v>12.5</v>
      </c>
      <c r="I20" s="9">
        <v>12.5</v>
      </c>
      <c r="J20" s="9"/>
      <c r="K20" s="9"/>
      <c r="L20" s="9"/>
      <c r="M20" s="9"/>
      <c r="N20" s="9"/>
      <c r="O20" s="9"/>
      <c r="P20" s="9">
        <f>SUM(Monthly[[#This Row],[Jan]:[Dec]])</f>
        <v>75</v>
      </c>
    </row>
    <row r="21" spans="2:16" ht="30" customHeight="1" x14ac:dyDescent="0.25">
      <c r="B21" s="8" t="s">
        <v>7</v>
      </c>
      <c r="C21" s="8" t="s">
        <v>19</v>
      </c>
      <c r="D21" s="9">
        <v>50</v>
      </c>
      <c r="E21" s="9">
        <v>50</v>
      </c>
      <c r="F21" s="9">
        <v>50</v>
      </c>
      <c r="G21" s="9">
        <v>50</v>
      </c>
      <c r="H21" s="9">
        <v>50</v>
      </c>
      <c r="I21" s="9">
        <v>50</v>
      </c>
      <c r="J21" s="9"/>
      <c r="K21" s="9"/>
      <c r="L21" s="9"/>
      <c r="M21" s="9"/>
      <c r="N21" s="9"/>
      <c r="O21" s="9"/>
      <c r="P21" s="9">
        <f>SUM(Monthly[[#This Row],[Jan]:[Dec]])</f>
        <v>300</v>
      </c>
    </row>
    <row r="22" spans="2:16" ht="30" customHeight="1" x14ac:dyDescent="0.25">
      <c r="B22" s="8" t="s">
        <v>7</v>
      </c>
      <c r="C22" s="8" t="s">
        <v>20</v>
      </c>
      <c r="D22" s="9">
        <v>50</v>
      </c>
      <c r="E22" s="9">
        <v>50</v>
      </c>
      <c r="F22" s="9">
        <v>50</v>
      </c>
      <c r="G22" s="9">
        <v>50</v>
      </c>
      <c r="H22" s="9">
        <v>50</v>
      </c>
      <c r="I22" s="9">
        <v>50</v>
      </c>
      <c r="J22" s="9"/>
      <c r="K22" s="9"/>
      <c r="L22" s="9"/>
      <c r="M22" s="9"/>
      <c r="N22" s="9"/>
      <c r="O22" s="9"/>
      <c r="P22" s="9">
        <f>SUM(Monthly[[#This Row],[Jan]:[Dec]])</f>
        <v>300</v>
      </c>
    </row>
    <row r="23" spans="2:16" ht="30" customHeight="1" x14ac:dyDescent="0.25">
      <c r="B23" s="8" t="s">
        <v>7</v>
      </c>
      <c r="C23" s="8" t="s">
        <v>21</v>
      </c>
      <c r="D23" s="9">
        <v>125</v>
      </c>
      <c r="E23" s="9">
        <v>125</v>
      </c>
      <c r="F23" s="9">
        <v>125</v>
      </c>
      <c r="G23" s="9">
        <v>125</v>
      </c>
      <c r="H23" s="9">
        <v>125</v>
      </c>
      <c r="I23" s="9">
        <v>125</v>
      </c>
      <c r="J23" s="9"/>
      <c r="K23" s="9"/>
      <c r="L23" s="9"/>
      <c r="M23" s="9"/>
      <c r="N23" s="9"/>
      <c r="O23" s="9"/>
      <c r="P23" s="9">
        <f>SUM(Monthly[[#This Row],[Jan]:[Dec]])</f>
        <v>750</v>
      </c>
    </row>
    <row r="24" spans="2:16" ht="30" customHeight="1" x14ac:dyDescent="0.25">
      <c r="B24" s="8" t="s">
        <v>7</v>
      </c>
      <c r="C24" s="8" t="s">
        <v>22</v>
      </c>
      <c r="D24" s="9">
        <v>400</v>
      </c>
      <c r="E24" s="9">
        <v>500</v>
      </c>
      <c r="F24" s="9">
        <v>450</v>
      </c>
      <c r="G24" s="9">
        <v>400</v>
      </c>
      <c r="H24" s="9">
        <v>450</v>
      </c>
      <c r="I24" s="9">
        <v>425</v>
      </c>
      <c r="J24" s="9"/>
      <c r="K24" s="9"/>
      <c r="L24" s="9"/>
      <c r="M24" s="9"/>
      <c r="N24" s="9"/>
      <c r="O24" s="9"/>
      <c r="P24" s="9">
        <f>SUM(Monthly[[#This Row],[Jan]:[Dec]])</f>
        <v>2625</v>
      </c>
    </row>
    <row r="25" spans="2:16" ht="30" customHeight="1" x14ac:dyDescent="0.25">
      <c r="B25" s="8" t="s">
        <v>7</v>
      </c>
      <c r="C25" s="8" t="s">
        <v>23</v>
      </c>
      <c r="D25" s="9">
        <v>50</v>
      </c>
      <c r="E25" s="9">
        <v>75</v>
      </c>
      <c r="F25" s="9">
        <v>100</v>
      </c>
      <c r="G25" s="9">
        <v>75</v>
      </c>
      <c r="H25" s="9">
        <v>125</v>
      </c>
      <c r="I25" s="9">
        <v>75</v>
      </c>
      <c r="J25" s="9"/>
      <c r="K25" s="9"/>
      <c r="L25" s="9"/>
      <c r="M25" s="9"/>
      <c r="N25" s="9"/>
      <c r="O25" s="9"/>
      <c r="P25" s="9">
        <f>SUM(Monthly[[#This Row],[Jan]:[Dec]])</f>
        <v>500</v>
      </c>
    </row>
    <row r="26" spans="2:16" ht="30" customHeight="1" x14ac:dyDescent="0.25">
      <c r="B26" s="8" t="s">
        <v>7</v>
      </c>
      <c r="C26" s="8" t="s">
        <v>24</v>
      </c>
      <c r="D26" s="9">
        <v>50</v>
      </c>
      <c r="E26" s="9">
        <v>10</v>
      </c>
      <c r="F26" s="9">
        <v>25</v>
      </c>
      <c r="G26" s="9">
        <v>25</v>
      </c>
      <c r="H26" s="9">
        <v>20</v>
      </c>
      <c r="I26" s="9">
        <v>70</v>
      </c>
      <c r="J26" s="9"/>
      <c r="K26" s="9"/>
      <c r="L26" s="9"/>
      <c r="M26" s="9"/>
      <c r="N26" s="9"/>
      <c r="O26" s="9"/>
      <c r="P26" s="9">
        <f>SUM(Monthly[[#This Row],[Jan]:[Dec]])</f>
        <v>200</v>
      </c>
    </row>
    <row r="27" spans="2:16" ht="30" customHeight="1" x14ac:dyDescent="0.25">
      <c r="B27" s="8" t="s">
        <v>7</v>
      </c>
      <c r="C27" s="8" t="s">
        <v>43</v>
      </c>
      <c r="D27" s="9">
        <v>30</v>
      </c>
      <c r="E27" s="9">
        <v>30</v>
      </c>
      <c r="F27" s="9">
        <v>30</v>
      </c>
      <c r="G27" s="9">
        <v>20</v>
      </c>
      <c r="H27" s="9">
        <v>30</v>
      </c>
      <c r="I27" s="9">
        <v>30</v>
      </c>
      <c r="J27" s="9"/>
      <c r="K27" s="9"/>
      <c r="L27" s="9"/>
      <c r="M27" s="9"/>
      <c r="N27" s="9"/>
      <c r="O27" s="9"/>
      <c r="P27" s="9">
        <f>SUM(Monthly[[#This Row],[Jan]:[Dec]])</f>
        <v>170</v>
      </c>
    </row>
    <row r="28" spans="2:16" ht="30" customHeight="1" x14ac:dyDescent="0.25">
      <c r="B28" s="8" t="s">
        <v>7</v>
      </c>
      <c r="C28" s="8" t="s">
        <v>3</v>
      </c>
      <c r="D28" s="9">
        <v>0</v>
      </c>
      <c r="E28" s="9">
        <v>0</v>
      </c>
      <c r="F28" s="9">
        <v>0</v>
      </c>
      <c r="G28" s="9">
        <v>0</v>
      </c>
      <c r="H28" s="9">
        <v>0</v>
      </c>
      <c r="I28" s="9">
        <v>0</v>
      </c>
      <c r="J28" s="9"/>
      <c r="K28" s="9"/>
      <c r="L28" s="9"/>
      <c r="M28" s="9"/>
      <c r="N28" s="9"/>
      <c r="O28" s="9"/>
      <c r="P28" s="9">
        <f>SUM(Monthly[[#This Row],[Jan]:[Dec]])</f>
        <v>0</v>
      </c>
    </row>
    <row r="29" spans="2:16" ht="30" customHeight="1" x14ac:dyDescent="0.25">
      <c r="B29" s="8" t="s">
        <v>7</v>
      </c>
      <c r="C29" s="8" t="s">
        <v>25</v>
      </c>
      <c r="D29" s="9">
        <v>0</v>
      </c>
      <c r="E29" s="9">
        <v>0</v>
      </c>
      <c r="F29" s="9">
        <v>0</v>
      </c>
      <c r="G29" s="9">
        <v>0</v>
      </c>
      <c r="H29" s="9">
        <v>0</v>
      </c>
      <c r="I29" s="9">
        <v>0</v>
      </c>
      <c r="J29" s="9"/>
      <c r="K29" s="9"/>
      <c r="L29" s="9"/>
      <c r="M29" s="9"/>
      <c r="N29" s="9"/>
      <c r="O29" s="9"/>
      <c r="P29" s="9">
        <f>SUM(Monthly[[#This Row],[Jan]:[Dec]])</f>
        <v>0</v>
      </c>
    </row>
    <row r="30" spans="2:16" ht="30" customHeight="1" x14ac:dyDescent="0.25">
      <c r="B30" s="8" t="s">
        <v>7</v>
      </c>
      <c r="C30" s="8" t="s">
        <v>37</v>
      </c>
      <c r="D30" s="9">
        <v>0</v>
      </c>
      <c r="E30" s="9">
        <v>0</v>
      </c>
      <c r="F30" s="9">
        <v>0</v>
      </c>
      <c r="G30" s="9">
        <v>0</v>
      </c>
      <c r="H30" s="9">
        <v>0</v>
      </c>
      <c r="I30" s="9">
        <v>0</v>
      </c>
      <c r="J30" s="9"/>
      <c r="K30" s="9"/>
      <c r="L30" s="9"/>
      <c r="M30" s="9"/>
      <c r="N30" s="9"/>
      <c r="O30" s="9"/>
      <c r="P30" s="9">
        <f>SUM(Monthly[[#This Row],[Jan]:[Dec]])</f>
        <v>0</v>
      </c>
    </row>
    <row r="31" spans="2:16" ht="30" customHeight="1" x14ac:dyDescent="0.25">
      <c r="B31" s="8" t="s">
        <v>47</v>
      </c>
      <c r="C31" s="8" t="s">
        <v>28</v>
      </c>
      <c r="D31" s="9">
        <v>50</v>
      </c>
      <c r="E31" s="9">
        <v>150</v>
      </c>
      <c r="F31" s="9">
        <v>100</v>
      </c>
      <c r="G31" s="9">
        <v>50</v>
      </c>
      <c r="H31" s="9">
        <v>150</v>
      </c>
      <c r="I31" s="9">
        <v>100</v>
      </c>
      <c r="J31" s="9"/>
      <c r="K31" s="9"/>
      <c r="L31" s="9"/>
      <c r="M31" s="9"/>
      <c r="N31" s="9"/>
      <c r="O31" s="9"/>
      <c r="P31" s="9">
        <f>SUM(Monthly[[#This Row],[Jan]:[Dec]])</f>
        <v>600</v>
      </c>
    </row>
    <row r="32" spans="2:16" ht="30" customHeight="1" x14ac:dyDescent="0.25">
      <c r="B32" s="8" t="s">
        <v>47</v>
      </c>
      <c r="C32" s="8" t="s">
        <v>29</v>
      </c>
      <c r="D32" s="9">
        <v>25</v>
      </c>
      <c r="E32" s="9">
        <v>75</v>
      </c>
      <c r="F32" s="9">
        <v>50</v>
      </c>
      <c r="G32" s="9">
        <v>25</v>
      </c>
      <c r="H32" s="9">
        <v>75</v>
      </c>
      <c r="I32" s="9">
        <v>50</v>
      </c>
      <c r="J32" s="9"/>
      <c r="K32" s="9"/>
      <c r="L32" s="9"/>
      <c r="M32" s="9"/>
      <c r="N32" s="9"/>
      <c r="O32" s="9"/>
      <c r="P32" s="9">
        <f>SUM(Monthly[[#This Row],[Jan]:[Dec]])</f>
        <v>300</v>
      </c>
    </row>
    <row r="33" spans="2:16" ht="30" customHeight="1" x14ac:dyDescent="0.25">
      <c r="B33" s="8" t="s">
        <v>47</v>
      </c>
      <c r="C33" s="8" t="s">
        <v>30</v>
      </c>
      <c r="D33" s="9">
        <v>0</v>
      </c>
      <c r="E33" s="9">
        <v>0</v>
      </c>
      <c r="F33" s="9">
        <v>1000</v>
      </c>
      <c r="G33" s="9">
        <v>0</v>
      </c>
      <c r="H33" s="9">
        <v>0</v>
      </c>
      <c r="I33" s="9">
        <v>1000</v>
      </c>
      <c r="J33" s="9"/>
      <c r="K33" s="9"/>
      <c r="L33" s="9"/>
      <c r="M33" s="9"/>
      <c r="N33" s="9"/>
      <c r="O33" s="9"/>
      <c r="P33" s="9">
        <f>SUM(Monthly[[#This Row],[Jan]:[Dec]])</f>
        <v>2000</v>
      </c>
    </row>
    <row r="34" spans="2:16" ht="30" customHeight="1" x14ac:dyDescent="0.25">
      <c r="B34" s="8" t="s">
        <v>47</v>
      </c>
      <c r="C34" s="8" t="s">
        <v>31</v>
      </c>
      <c r="D34" s="9">
        <v>50</v>
      </c>
      <c r="E34" s="9">
        <v>150</v>
      </c>
      <c r="F34" s="9">
        <v>100</v>
      </c>
      <c r="G34" s="9">
        <v>50</v>
      </c>
      <c r="H34" s="9">
        <v>150</v>
      </c>
      <c r="I34" s="9">
        <v>100</v>
      </c>
      <c r="J34" s="9"/>
      <c r="K34" s="9"/>
      <c r="L34" s="9"/>
      <c r="M34" s="9"/>
      <c r="N34" s="9"/>
      <c r="O34" s="9"/>
      <c r="P34" s="9">
        <f>SUM(Monthly[[#This Row],[Jan]:[Dec]])</f>
        <v>600</v>
      </c>
    </row>
    <row r="35" spans="2:16" ht="30" customHeight="1" x14ac:dyDescent="0.25">
      <c r="B35" s="8" t="s">
        <v>47</v>
      </c>
      <c r="C35" s="8" t="s">
        <v>32</v>
      </c>
      <c r="D35" s="9">
        <v>15</v>
      </c>
      <c r="E35" s="9">
        <v>25</v>
      </c>
      <c r="F35" s="9">
        <v>35</v>
      </c>
      <c r="G35" s="9">
        <v>15</v>
      </c>
      <c r="H35" s="9">
        <v>25</v>
      </c>
      <c r="I35" s="9">
        <v>35</v>
      </c>
      <c r="J35" s="9"/>
      <c r="K35" s="9"/>
      <c r="L35" s="9"/>
      <c r="M35" s="9"/>
      <c r="N35" s="9"/>
      <c r="O35" s="9"/>
      <c r="P35" s="9">
        <f>SUM(Monthly[[#This Row],[Jan]:[Dec]])</f>
        <v>150</v>
      </c>
    </row>
    <row r="36" spans="2:16" ht="30" customHeight="1" x14ac:dyDescent="0.25">
      <c r="B36" s="8" t="s">
        <v>47</v>
      </c>
      <c r="C36" s="8" t="s">
        <v>33</v>
      </c>
      <c r="D36" s="9">
        <v>100</v>
      </c>
      <c r="E36" s="9">
        <v>200</v>
      </c>
      <c r="F36" s="9">
        <v>150</v>
      </c>
      <c r="G36" s="9">
        <v>175</v>
      </c>
      <c r="H36" s="9">
        <v>150</v>
      </c>
      <c r="I36" s="9">
        <v>175</v>
      </c>
      <c r="J36" s="9"/>
      <c r="K36" s="9"/>
      <c r="L36" s="9"/>
      <c r="M36" s="9"/>
      <c r="N36" s="9"/>
      <c r="O36" s="9"/>
      <c r="P36" s="9">
        <f>SUM(Monthly[[#This Row],[Jan]:[Dec]])</f>
        <v>950</v>
      </c>
    </row>
    <row r="37" spans="2:16" ht="30" customHeight="1" x14ac:dyDescent="0.25">
      <c r="B37" s="8" t="s">
        <v>47</v>
      </c>
      <c r="C37" s="8" t="s">
        <v>34</v>
      </c>
      <c r="D37" s="9">
        <v>50</v>
      </c>
      <c r="E37" s="9">
        <v>50</v>
      </c>
      <c r="F37" s="9">
        <v>50</v>
      </c>
      <c r="G37" s="9">
        <v>50</v>
      </c>
      <c r="H37" s="9">
        <v>50</v>
      </c>
      <c r="I37" s="9">
        <v>50</v>
      </c>
      <c r="J37" s="9"/>
      <c r="K37" s="9"/>
      <c r="L37" s="9"/>
      <c r="M37" s="9"/>
      <c r="N37" s="9"/>
      <c r="O37" s="9"/>
      <c r="P37" s="9">
        <f>SUM(Monthly[[#This Row],[Jan]:[Dec]])</f>
        <v>300</v>
      </c>
    </row>
    <row r="38" spans="2:16" ht="30" customHeight="1" x14ac:dyDescent="0.25">
      <c r="B38" s="8" t="s">
        <v>47</v>
      </c>
      <c r="C38" s="8" t="s">
        <v>35</v>
      </c>
      <c r="D38" s="9">
        <v>25</v>
      </c>
      <c r="E38" s="9">
        <v>25</v>
      </c>
      <c r="F38" s="9">
        <v>25</v>
      </c>
      <c r="G38" s="9">
        <v>25</v>
      </c>
      <c r="H38" s="9">
        <v>25</v>
      </c>
      <c r="I38" s="9">
        <v>25</v>
      </c>
      <c r="J38" s="9"/>
      <c r="K38" s="9"/>
      <c r="L38" s="9"/>
      <c r="M38" s="9"/>
      <c r="N38" s="9"/>
      <c r="O38" s="9"/>
      <c r="P38" s="9">
        <f>SUM(Monthly[[#This Row],[Jan]:[Dec]])</f>
        <v>150</v>
      </c>
    </row>
    <row r="39" spans="2:16" ht="30" customHeight="1" x14ac:dyDescent="0.25">
      <c r="B39" s="8" t="s">
        <v>47</v>
      </c>
      <c r="C39" s="8" t="s">
        <v>36</v>
      </c>
      <c r="D39" s="9">
        <v>400</v>
      </c>
      <c r="E39" s="9">
        <v>400</v>
      </c>
      <c r="F39" s="9">
        <v>400</v>
      </c>
      <c r="G39" s="9">
        <v>400</v>
      </c>
      <c r="H39" s="9">
        <v>400</v>
      </c>
      <c r="I39" s="9">
        <v>400</v>
      </c>
      <c r="J39" s="9"/>
      <c r="K39" s="9"/>
      <c r="L39" s="9"/>
      <c r="M39" s="9"/>
      <c r="N39" s="9"/>
      <c r="O39" s="9"/>
      <c r="P39" s="9">
        <f>SUM(Monthly[[#This Row],[Jan]:[Dec]])</f>
        <v>2400</v>
      </c>
    </row>
    <row r="40" spans="2:16" ht="30" customHeight="1" x14ac:dyDescent="0.25">
      <c r="B40" s="8" t="s">
        <v>47</v>
      </c>
      <c r="C40" s="8" t="s">
        <v>4</v>
      </c>
      <c r="D40" s="9">
        <v>0</v>
      </c>
      <c r="E40" s="9">
        <v>0</v>
      </c>
      <c r="F40" s="9">
        <v>0</v>
      </c>
      <c r="G40" s="9">
        <v>0</v>
      </c>
      <c r="H40" s="9">
        <v>0</v>
      </c>
      <c r="I40" s="9">
        <v>0</v>
      </c>
      <c r="J40" s="9"/>
      <c r="K40" s="9"/>
      <c r="L40" s="9"/>
      <c r="M40" s="9"/>
      <c r="N40" s="9"/>
      <c r="O40" s="9"/>
      <c r="P40" s="9">
        <f>SUM(Monthly[[#This Row],[Jan]:[Dec]])</f>
        <v>0</v>
      </c>
    </row>
    <row r="41" spans="2:16" ht="30" customHeight="1" x14ac:dyDescent="0.25">
      <c r="B41" s="8" t="s">
        <v>47</v>
      </c>
      <c r="C41" s="8" t="s">
        <v>3</v>
      </c>
      <c r="D41" s="9">
        <v>0</v>
      </c>
      <c r="E41" s="9">
        <v>0</v>
      </c>
      <c r="F41" s="9">
        <v>0</v>
      </c>
      <c r="G41" s="9">
        <v>0</v>
      </c>
      <c r="H41" s="9">
        <v>0</v>
      </c>
      <c r="I41" s="9">
        <v>0</v>
      </c>
      <c r="J41" s="9"/>
      <c r="K41" s="9"/>
      <c r="L41" s="9"/>
      <c r="M41" s="9"/>
      <c r="N41" s="9"/>
      <c r="O41" s="9"/>
      <c r="P41" s="9">
        <f>SUM(Monthly[[#This Row],[Jan]:[Dec]])</f>
        <v>0</v>
      </c>
    </row>
    <row r="42" spans="2:16" ht="30" customHeight="1" x14ac:dyDescent="0.25">
      <c r="B42" s="8" t="s">
        <v>38</v>
      </c>
      <c r="C42" s="8" t="s">
        <v>39</v>
      </c>
      <c r="D42" s="9">
        <v>416.66666666666669</v>
      </c>
      <c r="E42" s="9">
        <v>416.66666666666669</v>
      </c>
      <c r="F42" s="9">
        <v>416.66666666666669</v>
      </c>
      <c r="G42" s="9">
        <v>416.66666666666669</v>
      </c>
      <c r="H42" s="9">
        <v>416.66666666666669</v>
      </c>
      <c r="I42" s="9">
        <v>416.66666666666669</v>
      </c>
      <c r="J42" s="9"/>
      <c r="K42" s="9"/>
      <c r="L42" s="9"/>
      <c r="M42" s="9"/>
      <c r="N42" s="9"/>
      <c r="O42" s="9"/>
      <c r="P42" s="9">
        <f>SUM(Monthly[[#This Row],[Jan]:[Dec]])</f>
        <v>2500</v>
      </c>
    </row>
    <row r="43" spans="2:16" ht="30" customHeight="1" x14ac:dyDescent="0.25">
      <c r="B43" s="8" t="s">
        <v>38</v>
      </c>
      <c r="C43" s="8" t="s">
        <v>40</v>
      </c>
      <c r="D43" s="9">
        <v>1000</v>
      </c>
      <c r="E43" s="9">
        <v>1000</v>
      </c>
      <c r="F43" s="9">
        <v>1000</v>
      </c>
      <c r="G43" s="9">
        <v>1000</v>
      </c>
      <c r="H43" s="9">
        <v>1000</v>
      </c>
      <c r="I43" s="9">
        <v>1000</v>
      </c>
      <c r="J43" s="9"/>
      <c r="K43" s="9"/>
      <c r="L43" s="9"/>
      <c r="M43" s="9"/>
      <c r="N43" s="9"/>
      <c r="O43" s="9"/>
      <c r="P43" s="9">
        <f>SUM(Monthly[[#This Row],[Jan]:[Dec]])</f>
        <v>6000</v>
      </c>
    </row>
    <row r="44" spans="2:16" ht="30" customHeight="1" x14ac:dyDescent="0.25">
      <c r="B44" s="8" t="s">
        <v>38</v>
      </c>
      <c r="C44" s="8" t="s">
        <v>41</v>
      </c>
      <c r="D44" s="9">
        <v>500</v>
      </c>
      <c r="E44" s="9">
        <v>500</v>
      </c>
      <c r="F44" s="9">
        <v>500</v>
      </c>
      <c r="G44" s="9">
        <v>500</v>
      </c>
      <c r="H44" s="9">
        <v>500</v>
      </c>
      <c r="I44" s="9">
        <v>500</v>
      </c>
      <c r="J44" s="9"/>
      <c r="K44" s="9"/>
      <c r="L44" s="9"/>
      <c r="M44" s="9"/>
      <c r="N44" s="9"/>
      <c r="O44" s="9"/>
      <c r="P44" s="9">
        <f>SUM(Monthly[[#This Row],[Jan]:[Dec]])</f>
        <v>3000</v>
      </c>
    </row>
    <row r="45" spans="2:16" ht="30" customHeight="1" x14ac:dyDescent="0.25">
      <c r="B45" s="8" t="s">
        <v>38</v>
      </c>
      <c r="C45" s="8" t="s">
        <v>4</v>
      </c>
      <c r="D45" s="9">
        <v>0</v>
      </c>
      <c r="E45" s="9">
        <v>0</v>
      </c>
      <c r="F45" s="9">
        <v>0</v>
      </c>
      <c r="G45" s="9">
        <v>0</v>
      </c>
      <c r="H45" s="9">
        <v>0</v>
      </c>
      <c r="I45" s="9">
        <v>0</v>
      </c>
      <c r="J45" s="9"/>
      <c r="K45" s="9"/>
      <c r="L45" s="9"/>
      <c r="M45" s="9"/>
      <c r="N45" s="9"/>
      <c r="O45" s="9"/>
      <c r="P45" s="9">
        <f>SUM(Monthly[[#This Row],[Jan]:[Dec]])</f>
        <v>0</v>
      </c>
    </row>
    <row r="46" spans="2:16" ht="30" customHeight="1" x14ac:dyDescent="0.25">
      <c r="B46" s="8" t="s">
        <v>38</v>
      </c>
      <c r="C46" s="8" t="s">
        <v>3</v>
      </c>
      <c r="D46" s="9">
        <v>0</v>
      </c>
      <c r="E46" s="9">
        <v>0</v>
      </c>
      <c r="F46" s="9">
        <v>0</v>
      </c>
      <c r="G46" s="9">
        <v>0</v>
      </c>
      <c r="H46" s="9">
        <v>0</v>
      </c>
      <c r="I46" s="9">
        <v>0</v>
      </c>
      <c r="J46" s="9"/>
      <c r="K46" s="9"/>
      <c r="L46" s="9"/>
      <c r="M46" s="9"/>
      <c r="N46" s="9"/>
      <c r="O46" s="9"/>
      <c r="P46" s="9">
        <f>SUM(Monthly[[#This Row],[Jan]:[Dec]])</f>
        <v>0</v>
      </c>
    </row>
    <row r="47" spans="2:16" ht="30" customHeight="1" x14ac:dyDescent="0.25">
      <c r="B47" s="8" t="s">
        <v>26</v>
      </c>
      <c r="C47" s="10"/>
      <c r="D47" s="9">
        <f>SUMIF(Monthly[Type],"Income",Monthly[Jan])-SUMIF(Monthly[Type],"&lt;&gt;Income",Monthly[Jan])</f>
        <v>3692.5</v>
      </c>
      <c r="E47" s="9">
        <f>SUMIF(Monthly[Type],"Income",Monthly[Feb])-SUMIF(Monthly[Type],"&lt;&gt;Income",Monthly[Feb])</f>
        <v>3247.5</v>
      </c>
      <c r="F47" s="9">
        <f>SUMIF(Monthly[Type],"Income",Monthly[Mar])-SUMIF(Monthly[Type],"&lt;&gt;Income",Monthly[Mar])</f>
        <v>2522.5</v>
      </c>
      <c r="G47" s="9">
        <f>SUMIF(Monthly[Type],"Income",Monthly[Apr])-SUMIF(Monthly[Type],"&lt;&gt;Income",Monthly[Apr])</f>
        <v>3427.5</v>
      </c>
      <c r="H47" s="9">
        <f>SUMIF(Monthly[Type],"Income",Monthly[May])-SUMIF(Monthly[Type],"&lt;&gt;Income",Monthly[May])</f>
        <v>2887.5</v>
      </c>
      <c r="I47" s="9">
        <f>SUMIF(Monthly[Type],"Income",Monthly[Jun])-SUMIF(Monthly[Type],"&lt;&gt;Income",Monthly[Jun])</f>
        <v>2602.5</v>
      </c>
      <c r="J47" s="9">
        <f>SUMIF(Monthly[Type],"Income",Monthly[Jul])-SUMIF(Monthly[Type],"&lt;&gt;Income",Monthly[Jul])</f>
        <v>0</v>
      </c>
      <c r="K47" s="9">
        <f>SUMIF(Monthly[Type],"Income",Monthly[Aug])-SUMIF(Monthly[Type],"&lt;&gt;Income",Monthly[Aug])</f>
        <v>0</v>
      </c>
      <c r="L47" s="9">
        <f>SUMIF(Monthly[Type],"Income",Monthly[Sep])-SUMIF(Monthly[Type],"&lt;&gt;Income",Monthly[Sep])</f>
        <v>0</v>
      </c>
      <c r="M47" s="9">
        <f>SUMIF(Monthly[Type],"Income",Monthly[Oct])-SUMIF(Monthly[Type],"&lt;&gt;Income",Monthly[Oct])</f>
        <v>0</v>
      </c>
      <c r="N47" s="9">
        <f>SUMIF(Monthly[Type],"Income",Monthly[Nov])-SUMIF(Monthly[Type],"&lt;&gt;Income",Monthly[Nov])</f>
        <v>0</v>
      </c>
      <c r="O47" s="9">
        <f>SUMIF(Monthly[Type],"Income",Monthly[Dec])-SUMIF(Monthly[Type],"&lt;&gt;Income",Monthly[Dec])</f>
        <v>0</v>
      </c>
      <c r="P47" s="9">
        <f>SUMIF(Monthly[Type],"Income",Monthly[Total])-SUMIF(Monthly[Type],"&lt;&gt;Income",Monthly[Total])</f>
        <v>18380</v>
      </c>
    </row>
    <row r="48" spans="2:16" ht="30" customHeight="1" x14ac:dyDescent="0.25">
      <c r="B48" s="49"/>
      <c r="C48" s="49"/>
      <c r="D48" s="49"/>
      <c r="E48" s="49"/>
      <c r="F48" s="49"/>
      <c r="G48" s="49"/>
      <c r="H48" s="49"/>
      <c r="I48" s="49"/>
      <c r="J48" s="49"/>
      <c r="K48" s="49"/>
      <c r="L48" s="49"/>
      <c r="M48" s="49"/>
      <c r="N48" s="49"/>
      <c r="O48" s="49"/>
      <c r="P48" s="49"/>
    </row>
  </sheetData>
  <mergeCells count="5">
    <mergeCell ref="B48:P48"/>
    <mergeCell ref="B1:G1"/>
    <mergeCell ref="B2:C2"/>
    <mergeCell ref="D2:E2"/>
    <mergeCell ref="F2:P2"/>
  </mergeCells>
  <conditionalFormatting sqref="B4:P46">
    <cfRule type="expression" dxfId="56" priority="1">
      <formula>(MOD(ROW(),2)&lt;&gt;0)*($B4="Income")</formula>
    </cfRule>
    <cfRule type="expression" dxfId="55" priority="2">
      <formula>(MOD(ROW(),2)=0)*($B4="Income")</formula>
    </cfRule>
  </conditionalFormatting>
  <dataValidations count="13">
    <dataValidation type="list" errorStyle="warning" allowBlank="1" showInputMessage="1" showErrorMessage="1" error="Select Type from the list. Select CANCEL, press ALT+DOWN ARROW for options, then DOWN ARROW and ENTER to make selection" sqref="B4:B46">
      <formula1>"Income,Expenses,Discretionary,Savings"</formula1>
    </dataValidation>
    <dataValidation allowBlank="1" showInputMessage="1" showErrorMessage="1" prompt="Create Monthly Cash Flow Statement in this worksheet. Enter details in Monthly table. Total Monthly Cash flow is automatically calculated in cell D2. Tip is in cell F2" sqref="A1"/>
    <dataValidation allowBlank="1" showInputMessage="1" showErrorMessage="1" prompt="Title of this worksheet is in this cell. Total Monthly Cash Flow is automatically calculated in cell below" sqref="B1"/>
    <dataValidation allowBlank="1" showInputMessage="1" showErrorMessage="1" prompt="Navigation link to Guide worksheet" sqref="H1"/>
    <dataValidation allowBlank="1" showInputMessage="1" showErrorMessage="1" prompt="Navigation link to Annual Cash Flow worksheet " sqref="I1"/>
    <dataValidation allowBlank="1" showInputMessage="1" showErrorMessage="1" prompt="Navigation link to Daily Summary worksheet" sqref="K1"/>
    <dataValidation allowBlank="1" showInputMessage="1" showErrorMessage="1" prompt="Select Type in this column under this heading. Press ALT+DOWN ARROW for options, then DOWN ARROW and ENTER to make selection. Use heading filters to find specific entries" sqref="B3"/>
    <dataValidation allowBlank="1" showInputMessage="1" showErrorMessage="1" prompt="Enter Description in this column under this heading" sqref="C3"/>
    <dataValidation allowBlank="1" showInputMessage="1" showErrorMessage="1" prompt="Enter value for this month in this column under this heading" sqref="D3 E3:O3"/>
    <dataValidation allowBlank="1" showInputMessage="1" showErrorMessage="1" prompt="Total is automatically calculated in this column under this heading" sqref="P3"/>
    <dataValidation allowBlank="1" showInputMessage="1" showErrorMessage="1" prompt="Sparklines are automatically updated in this column under this heading" sqref="Q3"/>
    <dataValidation allowBlank="1" showInputMessage="1" showErrorMessage="1" prompt="Total Monthly Cash Flow is automatically calculated in this cell. Select cell H1, I1, and K1 to navigate to other worksheets. Enter details in table starting in cell B3" sqref="D2:E2"/>
    <dataValidation allowBlank="1" showInputMessage="1" showErrorMessage="1" prompt="Total Monthly Cash Flow is automatically calculated in cell at right" sqref="B2:C2"/>
  </dataValidations>
  <hyperlinks>
    <hyperlink ref="H1" location="Guide!A1" tooltip="Select to navigate to Guide worksheet" display="Navigation button for Guide worksheet is in this cell."/>
    <hyperlink ref="K1" location="'Daily Summary'!A1" tooltip="Select to navigate to Daily Summary worksheet" display="DAILY SUMMARY"/>
    <hyperlink ref="I1" location="'Annual Cash Flow'!A1" tooltip="Select to navigate to Annual Cash Flow worksheet" display="ANNUAL CASH FLOW"/>
    <hyperlink ref="J1" location="'Monthly Cash Flow'!A1" tooltip="Select to navigate to cell A1 in this worksheet" display="MONTHLY CASH FLOW"/>
  </hyperlinks>
  <printOptions horizontalCentered="1"/>
  <pageMargins left="0.25" right="0.25" top="0.75" bottom="0.75" header="0.3" footer="0.3"/>
  <pageSetup fitToHeight="0" orientation="landscape" r:id="rId1"/>
  <headerFooter differentFirst="1">
    <oddFooter>Page &amp;P of &amp;N</oddFooter>
  </headerFooter>
  <rowBreaks count="1" manualBreakCount="1">
    <brk id="47" max="16383" man="1"/>
  </rowBreaks>
  <ignoredErrors>
    <ignoredError sqref="P4:P12 P13:P20 P21:P27 P28:P38 P39:P46" emptyCellReference="1"/>
  </ignoredErrors>
  <drawing r:id="rId2"/>
  <tableParts count="1">
    <tablePart r:id="rId3"/>
  </tableParts>
  <extLst>
    <ext xmlns:x14="http://schemas.microsoft.com/office/spreadsheetml/2009/9/main" uri="{05C60535-1F16-4fd2-B633-F4F36F0B64E0}">
      <x14:sparklineGroups xmlns:xm="http://schemas.microsoft.com/office/excel/2006/main">
        <x14:sparklineGroup manualMax="0" manualMin="0" displayEmptyCellsAs="gap" markers="1">
          <x14:colorSeries theme="3" tint="0.249977111117893"/>
          <x14:colorNegative theme="5"/>
          <x14:colorAxis rgb="FF000000"/>
          <x14:colorMarkers theme="4" tint="-0.499984740745262"/>
          <x14:colorFirst theme="4" tint="0.39997558519241921"/>
          <x14:colorLast theme="4" tint="0.39997558519241921"/>
          <x14:colorHigh theme="4"/>
          <x14:colorLow theme="4"/>
          <x14:sparklines>
            <x14:sparkline>
              <xm:f>'Monthly Cash Flow'!D4:O4</xm:f>
              <xm:sqref>Q4</xm:sqref>
            </x14:sparkline>
            <x14:sparkline>
              <xm:f>'Monthly Cash Flow'!D5:O5</xm:f>
              <xm:sqref>Q5</xm:sqref>
            </x14:sparkline>
            <x14:sparkline>
              <xm:f>'Monthly Cash Flow'!D6:O6</xm:f>
              <xm:sqref>Q6</xm:sqref>
            </x14:sparkline>
            <x14:sparkline>
              <xm:f>'Monthly Cash Flow'!D7:O7</xm:f>
              <xm:sqref>Q7</xm:sqref>
            </x14:sparkline>
            <x14:sparkline>
              <xm:f>'Monthly Cash Flow'!D8:O8</xm:f>
              <xm:sqref>Q8</xm:sqref>
            </x14:sparkline>
            <x14:sparkline>
              <xm:f>'Monthly Cash Flow'!D9:O9</xm:f>
              <xm:sqref>Q9</xm:sqref>
            </x14:sparkline>
            <x14:sparkline>
              <xm:f>'Monthly Cash Flow'!D10:O10</xm:f>
              <xm:sqref>Q10</xm:sqref>
            </x14:sparkline>
            <x14:sparkline>
              <xm:f>'Monthly Cash Flow'!D11:O11</xm:f>
              <xm:sqref>Q11</xm:sqref>
            </x14:sparkline>
            <x14:sparkline>
              <xm:f>'Monthly Cash Flow'!D12:O12</xm:f>
              <xm:sqref>Q12</xm:sqref>
            </x14:sparkline>
            <x14:sparkline>
              <xm:f>'Monthly Cash Flow'!D13:O13</xm:f>
              <xm:sqref>Q13</xm:sqref>
            </x14:sparkline>
            <x14:sparkline>
              <xm:f>'Monthly Cash Flow'!D14:O14</xm:f>
              <xm:sqref>Q14</xm:sqref>
            </x14:sparkline>
            <x14:sparkline>
              <xm:f>'Monthly Cash Flow'!D15:O15</xm:f>
              <xm:sqref>Q15</xm:sqref>
            </x14:sparkline>
            <x14:sparkline>
              <xm:f>'Monthly Cash Flow'!D16:O16</xm:f>
              <xm:sqref>Q16</xm:sqref>
            </x14:sparkline>
            <x14:sparkline>
              <xm:f>'Monthly Cash Flow'!D17:O17</xm:f>
              <xm:sqref>Q17</xm:sqref>
            </x14:sparkline>
            <x14:sparkline>
              <xm:f>'Monthly Cash Flow'!D18:O18</xm:f>
              <xm:sqref>Q18</xm:sqref>
            </x14:sparkline>
            <x14:sparkline>
              <xm:f>'Monthly Cash Flow'!D19:O19</xm:f>
              <xm:sqref>Q19</xm:sqref>
            </x14:sparkline>
            <x14:sparkline>
              <xm:f>'Monthly Cash Flow'!D20:O20</xm:f>
              <xm:sqref>Q20</xm:sqref>
            </x14:sparkline>
            <x14:sparkline>
              <xm:f>'Monthly Cash Flow'!D21:O21</xm:f>
              <xm:sqref>Q21</xm:sqref>
            </x14:sparkline>
            <x14:sparkline>
              <xm:f>'Monthly Cash Flow'!D22:O22</xm:f>
              <xm:sqref>Q22</xm:sqref>
            </x14:sparkline>
            <x14:sparkline>
              <xm:f>'Monthly Cash Flow'!D23:O23</xm:f>
              <xm:sqref>Q23</xm:sqref>
            </x14:sparkline>
            <x14:sparkline>
              <xm:f>'Monthly Cash Flow'!D24:O24</xm:f>
              <xm:sqref>Q24</xm:sqref>
            </x14:sparkline>
            <x14:sparkline>
              <xm:f>'Monthly Cash Flow'!D25:O25</xm:f>
              <xm:sqref>Q25</xm:sqref>
            </x14:sparkline>
            <x14:sparkline>
              <xm:f>'Monthly Cash Flow'!D26:O26</xm:f>
              <xm:sqref>Q26</xm:sqref>
            </x14:sparkline>
            <x14:sparkline>
              <xm:f>'Monthly Cash Flow'!D27:O27</xm:f>
              <xm:sqref>Q27</xm:sqref>
            </x14:sparkline>
            <x14:sparkline>
              <xm:f>'Monthly Cash Flow'!D28:O28</xm:f>
              <xm:sqref>Q28</xm:sqref>
            </x14:sparkline>
            <x14:sparkline>
              <xm:f>'Monthly Cash Flow'!D29:O29</xm:f>
              <xm:sqref>Q29</xm:sqref>
            </x14:sparkline>
            <x14:sparkline>
              <xm:f>'Monthly Cash Flow'!D30:O30</xm:f>
              <xm:sqref>Q30</xm:sqref>
            </x14:sparkline>
            <x14:sparkline>
              <xm:f>'Monthly Cash Flow'!D31:O31</xm:f>
              <xm:sqref>Q31</xm:sqref>
            </x14:sparkline>
            <x14:sparkline>
              <xm:f>'Monthly Cash Flow'!D32:O32</xm:f>
              <xm:sqref>Q32</xm:sqref>
            </x14:sparkline>
            <x14:sparkline>
              <xm:f>'Monthly Cash Flow'!D33:O33</xm:f>
              <xm:sqref>Q33</xm:sqref>
            </x14:sparkline>
            <x14:sparkline>
              <xm:f>'Monthly Cash Flow'!D34:O34</xm:f>
              <xm:sqref>Q34</xm:sqref>
            </x14:sparkline>
            <x14:sparkline>
              <xm:f>'Monthly Cash Flow'!D35:O35</xm:f>
              <xm:sqref>Q35</xm:sqref>
            </x14:sparkline>
            <x14:sparkline>
              <xm:f>'Monthly Cash Flow'!D36:O36</xm:f>
              <xm:sqref>Q36</xm:sqref>
            </x14:sparkline>
            <x14:sparkline>
              <xm:f>'Monthly Cash Flow'!D37:O37</xm:f>
              <xm:sqref>Q37</xm:sqref>
            </x14:sparkline>
            <x14:sparkline>
              <xm:f>'Monthly Cash Flow'!D38:O38</xm:f>
              <xm:sqref>Q38</xm:sqref>
            </x14:sparkline>
            <x14:sparkline>
              <xm:f>'Monthly Cash Flow'!D39:O39</xm:f>
              <xm:sqref>Q39</xm:sqref>
            </x14:sparkline>
            <x14:sparkline>
              <xm:f>'Monthly Cash Flow'!D40:O40</xm:f>
              <xm:sqref>Q40</xm:sqref>
            </x14:sparkline>
            <x14:sparkline>
              <xm:f>'Monthly Cash Flow'!D41:O41</xm:f>
              <xm:sqref>Q41</xm:sqref>
            </x14:sparkline>
            <x14:sparkline>
              <xm:f>'Monthly Cash Flow'!D42:O42</xm:f>
              <xm:sqref>Q42</xm:sqref>
            </x14:sparkline>
            <x14:sparkline>
              <xm:f>'Monthly Cash Flow'!D43:O43</xm:f>
              <xm:sqref>Q43</xm:sqref>
            </x14:sparkline>
            <x14:sparkline>
              <xm:f>'Monthly Cash Flow'!D44:O44</xm:f>
              <xm:sqref>Q44</xm:sqref>
            </x14:sparkline>
            <x14:sparkline>
              <xm:f>'Monthly Cash Flow'!D45:O45</xm:f>
              <xm:sqref>Q45</xm:sqref>
            </x14:sparkline>
            <x14:sparkline>
              <xm:f>'Monthly Cash Flow'!D46:O46</xm:f>
              <xm:sqref>Q46</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pageSetUpPr autoPageBreaks="0" fitToPage="1"/>
  </sheetPr>
  <dimension ref="B1:M53"/>
  <sheetViews>
    <sheetView showGridLines="0" zoomScaleNormal="100" workbookViewId="0"/>
  </sheetViews>
  <sheetFormatPr defaultColWidth="16.5703125" defaultRowHeight="30" customHeight="1" x14ac:dyDescent="0.25"/>
  <cols>
    <col min="1" max="1" width="2.5703125" customWidth="1"/>
    <col min="2" max="2" width="14.5703125" customWidth="1"/>
    <col min="3" max="3" width="25.5703125" customWidth="1"/>
  </cols>
  <sheetData>
    <row r="1" spans="2:13" s="23" customFormat="1" ht="39" customHeight="1" x14ac:dyDescent="0.25">
      <c r="B1" s="39" t="s">
        <v>49</v>
      </c>
      <c r="C1" s="39"/>
      <c r="D1" s="39"/>
      <c r="E1" s="39"/>
      <c r="F1" s="35" t="s">
        <v>83</v>
      </c>
      <c r="G1" s="36" t="s">
        <v>95</v>
      </c>
      <c r="H1" s="24" t="s">
        <v>73</v>
      </c>
      <c r="I1" s="24" t="s">
        <v>84</v>
      </c>
      <c r="J1" s="26"/>
      <c r="K1" s="26"/>
      <c r="L1" s="26"/>
    </row>
    <row r="2" spans="2:13" ht="31.5" customHeight="1" x14ac:dyDescent="0.25">
      <c r="B2" s="55" t="s">
        <v>94</v>
      </c>
      <c r="C2" s="55"/>
      <c r="D2" s="54">
        <f>DailyCashFlow</f>
        <v>577.83999999999992</v>
      </c>
      <c r="E2" s="54"/>
      <c r="F2" s="56" t="s">
        <v>61</v>
      </c>
      <c r="G2" s="56"/>
      <c r="H2" s="56"/>
      <c r="I2" s="56"/>
      <c r="J2" s="56"/>
      <c r="K2" s="56"/>
      <c r="L2" s="56"/>
      <c r="M2" s="56"/>
    </row>
    <row r="3" spans="2:13" ht="50.1" customHeight="1" thickBot="1" x14ac:dyDescent="0.3">
      <c r="B3" s="28" t="s">
        <v>73</v>
      </c>
      <c r="C3" s="28"/>
      <c r="D3" s="28"/>
      <c r="E3" s="28"/>
      <c r="F3" s="29"/>
      <c r="G3" s="29"/>
      <c r="H3" s="29"/>
    </row>
    <row r="4" spans="2:13" ht="30" customHeight="1" x14ac:dyDescent="0.25">
      <c r="B4" s="33" t="s">
        <v>48</v>
      </c>
      <c r="C4" s="34" t="s">
        <v>42</v>
      </c>
      <c r="D4" s="34" t="s">
        <v>6</v>
      </c>
      <c r="E4" s="34" t="s">
        <v>78</v>
      </c>
      <c r="I4" s="22"/>
    </row>
    <row r="5" spans="2:13" ht="30" customHeight="1" x14ac:dyDescent="0.25">
      <c r="B5" s="32" t="s">
        <v>0</v>
      </c>
      <c r="C5" s="31">
        <f>SUMIF(Daily[Type],$B5,Daily[Daily])</f>
        <v>342.47</v>
      </c>
      <c r="D5" s="31">
        <f>SUMIF(Daily[Type],$B5,Daily[Monthly])</f>
        <v>10416.795833333334</v>
      </c>
      <c r="E5" s="31">
        <f>SUMIF(Daily[Type],$B5,Daily[Annual])</f>
        <v>125001.55000000002</v>
      </c>
    </row>
    <row r="6" spans="2:13" ht="30" customHeight="1" x14ac:dyDescent="0.25">
      <c r="B6" s="30" t="s">
        <v>7</v>
      </c>
      <c r="C6" s="31">
        <f>SUMIF(Daily[Type],$B6,Daily[Daily])</f>
        <v>136.05999999999997</v>
      </c>
      <c r="D6" s="31">
        <f>SUMIF(Daily[Type],$B6,Daily[Monthly])</f>
        <v>4138.4916666666668</v>
      </c>
      <c r="E6" s="31">
        <f>SUMIF(Daily[Type],$B6,Daily[Annual])</f>
        <v>49661.899999999994</v>
      </c>
    </row>
    <row r="7" spans="2:13" ht="30" customHeight="1" x14ac:dyDescent="0.25">
      <c r="B7" s="30" t="s">
        <v>47</v>
      </c>
      <c r="C7" s="31">
        <f>SUMIF(Daily[Type],$B7,Daily[Daily])</f>
        <v>36.29</v>
      </c>
      <c r="D7" s="31">
        <f>SUMIF(Daily[Type],$B7,Daily[Monthly])</f>
        <v>1103.8208333333334</v>
      </c>
      <c r="E7" s="31">
        <f>SUMIF(Daily[Type],$B7,Daily[Annual])</f>
        <v>13245.849999999999</v>
      </c>
    </row>
    <row r="8" spans="2:13" ht="30" customHeight="1" x14ac:dyDescent="0.25">
      <c r="B8" s="30" t="s">
        <v>38</v>
      </c>
      <c r="C8" s="31">
        <f>SUMIF(Daily[Type],$B8,Daily[Daily])</f>
        <v>63.019999999999996</v>
      </c>
      <c r="D8" s="31">
        <f>SUMIF(Daily[Type],$B8,Daily[Monthly])</f>
        <v>1916.8583333333333</v>
      </c>
      <c r="E8" s="31">
        <f>SUMIF(Daily[Type],$B8,Daily[Annual])</f>
        <v>23002.300000000003</v>
      </c>
    </row>
    <row r="9" spans="2:13" ht="50.1" customHeight="1" x14ac:dyDescent="0.25">
      <c r="B9" s="12" t="s">
        <v>44</v>
      </c>
      <c r="C9" s="16" t="s">
        <v>45</v>
      </c>
      <c r="D9" s="16" t="s">
        <v>42</v>
      </c>
      <c r="E9" s="16" t="s">
        <v>6</v>
      </c>
      <c r="F9" s="16" t="s">
        <v>5</v>
      </c>
    </row>
    <row r="10" spans="2:13" ht="30" customHeight="1" x14ac:dyDescent="0.25">
      <c r="B10" s="12" t="s">
        <v>0</v>
      </c>
      <c r="C10" s="11" t="s">
        <v>1</v>
      </c>
      <c r="D10" s="9">
        <v>246.58</v>
      </c>
      <c r="E10" s="9">
        <f>Daily[[#This Row],[Annual]]/12</f>
        <v>7500.1416666666673</v>
      </c>
      <c r="F10" s="9">
        <f>Daily[[#This Row],[Daily]]*365</f>
        <v>90001.700000000012</v>
      </c>
    </row>
    <row r="11" spans="2:13" ht="30" customHeight="1" x14ac:dyDescent="0.25">
      <c r="B11" s="12" t="s">
        <v>0</v>
      </c>
      <c r="C11" s="11" t="s">
        <v>2</v>
      </c>
      <c r="D11" s="9">
        <v>13.7</v>
      </c>
      <c r="E11" s="9">
        <f>Daily[[#This Row],[Annual]]/12</f>
        <v>416.70833333333331</v>
      </c>
      <c r="F11" s="9">
        <f>Daily[[#This Row],[Daily]]*365</f>
        <v>5000.5</v>
      </c>
    </row>
    <row r="12" spans="2:13" ht="30" customHeight="1" x14ac:dyDescent="0.25">
      <c r="B12" s="12" t="s">
        <v>0</v>
      </c>
      <c r="C12" s="11" t="s">
        <v>4</v>
      </c>
      <c r="D12" s="9">
        <v>82.19</v>
      </c>
      <c r="E12" s="9">
        <f>Daily[[#This Row],[Annual]]/12</f>
        <v>2499.9458333333332</v>
      </c>
      <c r="F12" s="9">
        <f>Daily[[#This Row],[Daily]]*365</f>
        <v>29999.35</v>
      </c>
    </row>
    <row r="13" spans="2:13" ht="30" customHeight="1" x14ac:dyDescent="0.25">
      <c r="B13" s="12" t="s">
        <v>0</v>
      </c>
      <c r="C13" s="11" t="s">
        <v>3</v>
      </c>
      <c r="D13" s="9">
        <v>0</v>
      </c>
      <c r="E13" s="9">
        <f>Daily[[#This Row],[Annual]]/12</f>
        <v>0</v>
      </c>
      <c r="F13" s="9">
        <f>Daily[[#This Row],[Daily]]*365</f>
        <v>0</v>
      </c>
    </row>
    <row r="14" spans="2:13" ht="30" customHeight="1" x14ac:dyDescent="0.25">
      <c r="B14" s="12" t="s">
        <v>0</v>
      </c>
      <c r="C14" s="11" t="s">
        <v>25</v>
      </c>
      <c r="D14" s="9">
        <v>0</v>
      </c>
      <c r="E14" s="9">
        <f>Daily[[#This Row],[Annual]]/12</f>
        <v>0</v>
      </c>
      <c r="F14" s="9">
        <f>Daily[[#This Row],[Daily]]*365</f>
        <v>0</v>
      </c>
    </row>
    <row r="15" spans="2:13" ht="30" customHeight="1" x14ac:dyDescent="0.25">
      <c r="B15" s="12" t="s">
        <v>0</v>
      </c>
      <c r="C15" s="11" t="s">
        <v>37</v>
      </c>
      <c r="D15" s="9">
        <v>0</v>
      </c>
      <c r="E15" s="9">
        <f>Daily[[#This Row],[Annual]]/12</f>
        <v>0</v>
      </c>
      <c r="F15" s="9">
        <f>Daily[[#This Row],[Daily]]*365</f>
        <v>0</v>
      </c>
    </row>
    <row r="16" spans="2:13" ht="30" customHeight="1" x14ac:dyDescent="0.25">
      <c r="B16" s="12" t="s">
        <v>7</v>
      </c>
      <c r="C16" s="11" t="s">
        <v>8</v>
      </c>
      <c r="D16" s="9">
        <v>41.1</v>
      </c>
      <c r="E16" s="9">
        <f>Daily[[#This Row],[Annual]]/12</f>
        <v>1250.125</v>
      </c>
      <c r="F16" s="9">
        <f>Daily[[#This Row],[Daily]]*365</f>
        <v>15001.5</v>
      </c>
    </row>
    <row r="17" spans="2:6" ht="30" customHeight="1" x14ac:dyDescent="0.25">
      <c r="B17" s="12" t="s">
        <v>7</v>
      </c>
      <c r="C17" s="11" t="s">
        <v>9</v>
      </c>
      <c r="D17" s="9">
        <v>6.85</v>
      </c>
      <c r="E17" s="9">
        <f>Daily[[#This Row],[Annual]]/12</f>
        <v>208.35416666666666</v>
      </c>
      <c r="F17" s="9">
        <f>Daily[[#This Row],[Daily]]*365</f>
        <v>2500.25</v>
      </c>
    </row>
    <row r="18" spans="2:6" ht="30" customHeight="1" x14ac:dyDescent="0.25">
      <c r="B18" s="12" t="s">
        <v>7</v>
      </c>
      <c r="C18" s="11" t="s">
        <v>10</v>
      </c>
      <c r="D18" s="9">
        <v>0.55000000000000004</v>
      </c>
      <c r="E18" s="9">
        <f>Daily[[#This Row],[Annual]]/12</f>
        <v>16.729166666666668</v>
      </c>
      <c r="F18" s="9">
        <f>Daily[[#This Row],[Daily]]*365</f>
        <v>200.75000000000003</v>
      </c>
    </row>
    <row r="19" spans="2:6" ht="30" customHeight="1" x14ac:dyDescent="0.25">
      <c r="B19" s="12" t="s">
        <v>7</v>
      </c>
      <c r="C19" s="11" t="s">
        <v>12</v>
      </c>
      <c r="D19" s="9">
        <v>10.96</v>
      </c>
      <c r="E19" s="9">
        <f>Daily[[#This Row],[Annual]]/12</f>
        <v>333.36666666666667</v>
      </c>
      <c r="F19" s="9">
        <f>Daily[[#This Row],[Daily]]*365</f>
        <v>4000.4</v>
      </c>
    </row>
    <row r="20" spans="2:6" ht="30" customHeight="1" x14ac:dyDescent="0.25">
      <c r="B20" s="12" t="s">
        <v>7</v>
      </c>
      <c r="C20" s="11" t="s">
        <v>11</v>
      </c>
      <c r="D20" s="9">
        <v>41.1</v>
      </c>
      <c r="E20" s="9">
        <f>Daily[[#This Row],[Annual]]/12</f>
        <v>1250.125</v>
      </c>
      <c r="F20" s="9">
        <f>Daily[[#This Row],[Daily]]*365</f>
        <v>15001.5</v>
      </c>
    </row>
    <row r="21" spans="2:6" ht="30" customHeight="1" x14ac:dyDescent="0.25">
      <c r="B21" s="12" t="s">
        <v>7</v>
      </c>
      <c r="C21" s="11" t="s">
        <v>13</v>
      </c>
      <c r="D21" s="9">
        <v>0.68</v>
      </c>
      <c r="E21" s="9">
        <f>Daily[[#This Row],[Annual]]/12</f>
        <v>20.683333333333334</v>
      </c>
      <c r="F21" s="9">
        <f>Daily[[#This Row],[Daily]]*365</f>
        <v>248.20000000000002</v>
      </c>
    </row>
    <row r="22" spans="2:6" ht="30" customHeight="1" x14ac:dyDescent="0.25">
      <c r="B22" s="12" t="s">
        <v>7</v>
      </c>
      <c r="C22" s="11" t="s">
        <v>14</v>
      </c>
      <c r="D22" s="9">
        <v>3.29</v>
      </c>
      <c r="E22" s="9">
        <f>Daily[[#This Row],[Annual]]/12</f>
        <v>100.07083333333333</v>
      </c>
      <c r="F22" s="9">
        <f>Daily[[#This Row],[Daily]]*365</f>
        <v>1200.8499999999999</v>
      </c>
    </row>
    <row r="23" spans="2:6" ht="30" customHeight="1" x14ac:dyDescent="0.25">
      <c r="B23" s="12" t="s">
        <v>7</v>
      </c>
      <c r="C23" s="11" t="s">
        <v>15</v>
      </c>
      <c r="D23" s="9">
        <v>1.64</v>
      </c>
      <c r="E23" s="9">
        <f>Daily[[#This Row],[Annual]]/12</f>
        <v>49.883333333333326</v>
      </c>
      <c r="F23" s="9">
        <f>Daily[[#This Row],[Daily]]*365</f>
        <v>598.59999999999991</v>
      </c>
    </row>
    <row r="24" spans="2:6" ht="30" customHeight="1" x14ac:dyDescent="0.25">
      <c r="B24" s="12" t="s">
        <v>7</v>
      </c>
      <c r="C24" s="11" t="s">
        <v>16</v>
      </c>
      <c r="D24" s="9">
        <v>1.64</v>
      </c>
      <c r="E24" s="9">
        <f>Daily[[#This Row],[Annual]]/12</f>
        <v>49.883333333333326</v>
      </c>
      <c r="F24" s="9">
        <f>Daily[[#This Row],[Daily]]*365</f>
        <v>598.59999999999991</v>
      </c>
    </row>
    <row r="25" spans="2:6" ht="30" customHeight="1" x14ac:dyDescent="0.25">
      <c r="B25" s="12" t="s">
        <v>7</v>
      </c>
      <c r="C25" s="11" t="s">
        <v>17</v>
      </c>
      <c r="D25" s="9">
        <v>0.82</v>
      </c>
      <c r="E25" s="9">
        <f>Daily[[#This Row],[Annual]]/12</f>
        <v>24.941666666666663</v>
      </c>
      <c r="F25" s="9">
        <f>Daily[[#This Row],[Daily]]*365</f>
        <v>299.29999999999995</v>
      </c>
    </row>
    <row r="26" spans="2:6" ht="30" customHeight="1" x14ac:dyDescent="0.25">
      <c r="B26" s="12" t="s">
        <v>7</v>
      </c>
      <c r="C26" s="11" t="s">
        <v>18</v>
      </c>
      <c r="D26" s="9">
        <v>0.41</v>
      </c>
      <c r="E26" s="9">
        <f>Daily[[#This Row],[Annual]]/12</f>
        <v>12.470833333333331</v>
      </c>
      <c r="F26" s="9">
        <f>Daily[[#This Row],[Daily]]*365</f>
        <v>149.64999999999998</v>
      </c>
    </row>
    <row r="27" spans="2:6" ht="30" customHeight="1" x14ac:dyDescent="0.25">
      <c r="B27" s="12" t="s">
        <v>7</v>
      </c>
      <c r="C27" s="11" t="s">
        <v>19</v>
      </c>
      <c r="D27" s="9">
        <v>1.64</v>
      </c>
      <c r="E27" s="9">
        <f>Daily[[#This Row],[Annual]]/12</f>
        <v>49.883333333333326</v>
      </c>
      <c r="F27" s="9">
        <f>Daily[[#This Row],[Daily]]*365</f>
        <v>598.59999999999991</v>
      </c>
    </row>
    <row r="28" spans="2:6" ht="30" customHeight="1" x14ac:dyDescent="0.25">
      <c r="B28" s="12" t="s">
        <v>7</v>
      </c>
      <c r="C28" s="11" t="s">
        <v>20</v>
      </c>
      <c r="D28" s="9">
        <v>1.64</v>
      </c>
      <c r="E28" s="9">
        <f>Daily[[#This Row],[Annual]]/12</f>
        <v>49.883333333333326</v>
      </c>
      <c r="F28" s="9">
        <f>Daily[[#This Row],[Daily]]*365</f>
        <v>598.59999999999991</v>
      </c>
    </row>
    <row r="29" spans="2:6" ht="30" customHeight="1" x14ac:dyDescent="0.25">
      <c r="B29" s="12" t="s">
        <v>7</v>
      </c>
      <c r="C29" s="11" t="s">
        <v>21</v>
      </c>
      <c r="D29" s="9">
        <v>4.1100000000000003</v>
      </c>
      <c r="E29" s="9">
        <f>Daily[[#This Row],[Annual]]/12</f>
        <v>125.0125</v>
      </c>
      <c r="F29" s="9">
        <f>Daily[[#This Row],[Daily]]*365</f>
        <v>1500.15</v>
      </c>
    </row>
    <row r="30" spans="2:6" ht="30" customHeight="1" x14ac:dyDescent="0.25">
      <c r="B30" s="12" t="s">
        <v>7</v>
      </c>
      <c r="C30" s="11" t="s">
        <v>22</v>
      </c>
      <c r="D30" s="9">
        <v>13.7</v>
      </c>
      <c r="E30" s="9">
        <f>Daily[[#This Row],[Annual]]/12</f>
        <v>416.70833333333331</v>
      </c>
      <c r="F30" s="9">
        <f>Daily[[#This Row],[Daily]]*365</f>
        <v>5000.5</v>
      </c>
    </row>
    <row r="31" spans="2:6" ht="30" customHeight="1" x14ac:dyDescent="0.25">
      <c r="B31" s="12" t="s">
        <v>7</v>
      </c>
      <c r="C31" s="11" t="s">
        <v>23</v>
      </c>
      <c r="D31" s="9">
        <v>3.29</v>
      </c>
      <c r="E31" s="9">
        <f>Daily[[#This Row],[Annual]]/12</f>
        <v>100.07083333333333</v>
      </c>
      <c r="F31" s="9">
        <f>Daily[[#This Row],[Daily]]*365</f>
        <v>1200.8499999999999</v>
      </c>
    </row>
    <row r="32" spans="2:6" ht="30" customHeight="1" x14ac:dyDescent="0.25">
      <c r="B32" s="12" t="s">
        <v>7</v>
      </c>
      <c r="C32" s="11" t="s">
        <v>24</v>
      </c>
      <c r="D32" s="9">
        <v>1.64</v>
      </c>
      <c r="E32" s="9">
        <f>Daily[[#This Row],[Annual]]/12</f>
        <v>49.883333333333326</v>
      </c>
      <c r="F32" s="9">
        <f>Daily[[#This Row],[Daily]]*365</f>
        <v>598.59999999999991</v>
      </c>
    </row>
    <row r="33" spans="2:6" ht="30" customHeight="1" x14ac:dyDescent="0.25">
      <c r="B33" s="12" t="s">
        <v>7</v>
      </c>
      <c r="C33" s="11" t="s">
        <v>43</v>
      </c>
      <c r="D33" s="9">
        <v>1</v>
      </c>
      <c r="E33" s="9">
        <f>Daily[[#This Row],[Annual]]/12</f>
        <v>30.416666666666668</v>
      </c>
      <c r="F33" s="9">
        <f>Daily[[#This Row],[Daily]]*365</f>
        <v>365</v>
      </c>
    </row>
    <row r="34" spans="2:6" ht="30" customHeight="1" x14ac:dyDescent="0.25">
      <c r="B34" s="12" t="s">
        <v>7</v>
      </c>
      <c r="C34" s="11" t="s">
        <v>3</v>
      </c>
      <c r="D34" s="9">
        <v>0</v>
      </c>
      <c r="E34" s="9">
        <f>Daily[[#This Row],[Annual]]/12</f>
        <v>0</v>
      </c>
      <c r="F34" s="9">
        <f>Daily[[#This Row],[Daily]]*365</f>
        <v>0</v>
      </c>
    </row>
    <row r="35" spans="2:6" ht="30" customHeight="1" x14ac:dyDescent="0.25">
      <c r="B35" s="12" t="s">
        <v>7</v>
      </c>
      <c r="C35" s="11" t="s">
        <v>25</v>
      </c>
      <c r="D35" s="9">
        <v>0</v>
      </c>
      <c r="E35" s="9">
        <f>Daily[[#This Row],[Annual]]/12</f>
        <v>0</v>
      </c>
      <c r="F35" s="9">
        <f>Daily[[#This Row],[Daily]]*365</f>
        <v>0</v>
      </c>
    </row>
    <row r="36" spans="2:6" ht="30" customHeight="1" x14ac:dyDescent="0.25">
      <c r="B36" s="12" t="s">
        <v>7</v>
      </c>
      <c r="C36" s="11" t="s">
        <v>37</v>
      </c>
      <c r="D36" s="9">
        <v>0</v>
      </c>
      <c r="E36" s="9">
        <f>Daily[[#This Row],[Annual]]/12</f>
        <v>0</v>
      </c>
      <c r="F36" s="9">
        <f>Daily[[#This Row],[Daily]]*365</f>
        <v>0</v>
      </c>
    </row>
    <row r="37" spans="2:6" ht="30" customHeight="1" x14ac:dyDescent="0.25">
      <c r="B37" s="12" t="s">
        <v>47</v>
      </c>
      <c r="C37" s="11" t="s">
        <v>28</v>
      </c>
      <c r="D37" s="9">
        <v>3.29</v>
      </c>
      <c r="E37" s="9">
        <f>Daily[[#This Row],[Annual]]/12</f>
        <v>100.07083333333333</v>
      </c>
      <c r="F37" s="9">
        <f>Daily[[#This Row],[Daily]]*365</f>
        <v>1200.8499999999999</v>
      </c>
    </row>
    <row r="38" spans="2:6" ht="30" customHeight="1" x14ac:dyDescent="0.25">
      <c r="B38" s="12" t="s">
        <v>47</v>
      </c>
      <c r="C38" s="11" t="s">
        <v>29</v>
      </c>
      <c r="D38" s="9">
        <v>1.64</v>
      </c>
      <c r="E38" s="9">
        <f>Daily[[#This Row],[Annual]]/12</f>
        <v>49.883333333333326</v>
      </c>
      <c r="F38" s="9">
        <f>Daily[[#This Row],[Daily]]*365</f>
        <v>598.59999999999991</v>
      </c>
    </row>
    <row r="39" spans="2:6" ht="30" customHeight="1" x14ac:dyDescent="0.25">
      <c r="B39" s="12" t="s">
        <v>47</v>
      </c>
      <c r="C39" s="11" t="s">
        <v>30</v>
      </c>
      <c r="D39" s="9">
        <v>6.16</v>
      </c>
      <c r="E39" s="9">
        <f>Daily[[#This Row],[Annual]]/12</f>
        <v>187.36666666666667</v>
      </c>
      <c r="F39" s="9">
        <f>Daily[[#This Row],[Daily]]*365</f>
        <v>2248.4</v>
      </c>
    </row>
    <row r="40" spans="2:6" ht="30" customHeight="1" x14ac:dyDescent="0.25">
      <c r="B40" s="12" t="s">
        <v>47</v>
      </c>
      <c r="C40" s="11" t="s">
        <v>31</v>
      </c>
      <c r="D40" s="9">
        <v>3.29</v>
      </c>
      <c r="E40" s="9">
        <f>Daily[[#This Row],[Annual]]/12</f>
        <v>100.07083333333333</v>
      </c>
      <c r="F40" s="9">
        <f>Daily[[#This Row],[Daily]]*365</f>
        <v>1200.8499999999999</v>
      </c>
    </row>
    <row r="41" spans="2:6" ht="30" customHeight="1" x14ac:dyDescent="0.25">
      <c r="B41" s="12" t="s">
        <v>47</v>
      </c>
      <c r="C41" s="11" t="s">
        <v>32</v>
      </c>
      <c r="D41" s="9">
        <v>0.82</v>
      </c>
      <c r="E41" s="9">
        <f>Daily[[#This Row],[Annual]]/12</f>
        <v>24.941666666666663</v>
      </c>
      <c r="F41" s="9">
        <f>Daily[[#This Row],[Daily]]*365</f>
        <v>299.29999999999995</v>
      </c>
    </row>
    <row r="42" spans="2:6" ht="30" customHeight="1" x14ac:dyDescent="0.25">
      <c r="B42" s="12" t="s">
        <v>47</v>
      </c>
      <c r="C42" s="11" t="s">
        <v>33</v>
      </c>
      <c r="D42" s="9">
        <v>5.48</v>
      </c>
      <c r="E42" s="9">
        <f>Daily[[#This Row],[Annual]]/12</f>
        <v>166.68333333333334</v>
      </c>
      <c r="F42" s="9">
        <f>Daily[[#This Row],[Daily]]*365</f>
        <v>2000.2</v>
      </c>
    </row>
    <row r="43" spans="2:6" ht="30" customHeight="1" x14ac:dyDescent="0.25">
      <c r="B43" s="12" t="s">
        <v>47</v>
      </c>
      <c r="C43" s="11" t="s">
        <v>34</v>
      </c>
      <c r="D43" s="9">
        <v>1.64</v>
      </c>
      <c r="E43" s="9">
        <f>Daily[[#This Row],[Annual]]/12</f>
        <v>49.883333333333326</v>
      </c>
      <c r="F43" s="9">
        <f>Daily[[#This Row],[Daily]]*365</f>
        <v>598.59999999999991</v>
      </c>
    </row>
    <row r="44" spans="2:6" ht="30" customHeight="1" x14ac:dyDescent="0.25">
      <c r="B44" s="12" t="s">
        <v>47</v>
      </c>
      <c r="C44" s="11" t="s">
        <v>35</v>
      </c>
      <c r="D44" s="9">
        <v>0.82</v>
      </c>
      <c r="E44" s="9">
        <f>Daily[[#This Row],[Annual]]/12</f>
        <v>24.941666666666663</v>
      </c>
      <c r="F44" s="9">
        <f>Daily[[#This Row],[Daily]]*365</f>
        <v>299.29999999999995</v>
      </c>
    </row>
    <row r="45" spans="2:6" ht="30" customHeight="1" x14ac:dyDescent="0.25">
      <c r="B45" s="12" t="s">
        <v>47</v>
      </c>
      <c r="C45" s="11" t="s">
        <v>36</v>
      </c>
      <c r="D45" s="9">
        <v>13.15</v>
      </c>
      <c r="E45" s="9">
        <f>Daily[[#This Row],[Annual]]/12</f>
        <v>399.97916666666669</v>
      </c>
      <c r="F45" s="9">
        <f>Daily[[#This Row],[Daily]]*365</f>
        <v>4799.75</v>
      </c>
    </row>
    <row r="46" spans="2:6" ht="30" customHeight="1" x14ac:dyDescent="0.25">
      <c r="B46" s="12" t="s">
        <v>47</v>
      </c>
      <c r="C46" s="11" t="s">
        <v>4</v>
      </c>
      <c r="D46" s="9">
        <v>0</v>
      </c>
      <c r="E46" s="9">
        <f>Daily[[#This Row],[Annual]]/12</f>
        <v>0</v>
      </c>
      <c r="F46" s="9">
        <f>Daily[[#This Row],[Daily]]*365</f>
        <v>0</v>
      </c>
    </row>
    <row r="47" spans="2:6" ht="30" customHeight="1" x14ac:dyDescent="0.25">
      <c r="B47" s="12" t="s">
        <v>47</v>
      </c>
      <c r="C47" s="11" t="s">
        <v>3</v>
      </c>
      <c r="D47" s="9">
        <v>0</v>
      </c>
      <c r="E47" s="9">
        <f>Daily[[#This Row],[Annual]]/12</f>
        <v>0</v>
      </c>
      <c r="F47" s="9">
        <f>Daily[[#This Row],[Daily]]*365</f>
        <v>0</v>
      </c>
    </row>
    <row r="48" spans="2:6" ht="30" customHeight="1" x14ac:dyDescent="0.25">
      <c r="B48" s="12" t="s">
        <v>38</v>
      </c>
      <c r="C48" s="11" t="s">
        <v>39</v>
      </c>
      <c r="D48" s="9">
        <v>13.7</v>
      </c>
      <c r="E48" s="9">
        <f>Daily[[#This Row],[Annual]]/12</f>
        <v>416.70833333333331</v>
      </c>
      <c r="F48" s="9">
        <f>Daily[[#This Row],[Daily]]*365</f>
        <v>5000.5</v>
      </c>
    </row>
    <row r="49" spans="2:6" ht="30" customHeight="1" x14ac:dyDescent="0.25">
      <c r="B49" s="12" t="s">
        <v>38</v>
      </c>
      <c r="C49" s="11" t="s">
        <v>40</v>
      </c>
      <c r="D49" s="9">
        <v>32.880000000000003</v>
      </c>
      <c r="E49" s="9">
        <f>Daily[[#This Row],[Annual]]/12</f>
        <v>1000.1</v>
      </c>
      <c r="F49" s="9">
        <f>Daily[[#This Row],[Daily]]*365</f>
        <v>12001.2</v>
      </c>
    </row>
    <row r="50" spans="2:6" ht="30" customHeight="1" x14ac:dyDescent="0.25">
      <c r="B50" s="12" t="s">
        <v>38</v>
      </c>
      <c r="C50" s="11" t="s">
        <v>41</v>
      </c>
      <c r="D50" s="9">
        <v>16.440000000000001</v>
      </c>
      <c r="E50" s="9">
        <f>Daily[[#This Row],[Annual]]/12</f>
        <v>500.05</v>
      </c>
      <c r="F50" s="9">
        <f>Daily[[#This Row],[Daily]]*365</f>
        <v>6000.6</v>
      </c>
    </row>
    <row r="51" spans="2:6" ht="30" customHeight="1" x14ac:dyDescent="0.25">
      <c r="B51" s="12" t="s">
        <v>38</v>
      </c>
      <c r="C51" s="11" t="s">
        <v>4</v>
      </c>
      <c r="D51" s="9">
        <v>0</v>
      </c>
      <c r="E51" s="9">
        <f>Daily[[#This Row],[Annual]]/12</f>
        <v>0</v>
      </c>
      <c r="F51" s="9">
        <f>Daily[[#This Row],[Daily]]*365</f>
        <v>0</v>
      </c>
    </row>
    <row r="52" spans="2:6" ht="30" customHeight="1" x14ac:dyDescent="0.25">
      <c r="B52" s="12" t="s">
        <v>38</v>
      </c>
      <c r="C52" s="11" t="s">
        <v>3</v>
      </c>
      <c r="D52" s="9">
        <v>0</v>
      </c>
      <c r="E52" s="9">
        <f>Daily[[#This Row],[Annual]]/12</f>
        <v>0</v>
      </c>
      <c r="F52" s="9">
        <f>Daily[[#This Row],[Daily]]*365</f>
        <v>0</v>
      </c>
    </row>
    <row r="53" spans="2:6" ht="30" customHeight="1" x14ac:dyDescent="0.25">
      <c r="B53" s="13" t="s">
        <v>26</v>
      </c>
      <c r="C53" s="10"/>
      <c r="D53" s="9">
        <f>SUMIF(Daily[Type],"Income",Daily[Daily])-SUMIF(Daily[Type],"&lt;&gt;Income",Daily[Daily])</f>
        <v>107.10000000000014</v>
      </c>
      <c r="E53" s="9">
        <f>SUMIF(Daily[Type],"Income",Daily[Monthly])-SUMIF(Daily[Type],"&lt;&gt;Income",Daily[Monthly])</f>
        <v>3257.625</v>
      </c>
      <c r="F53" s="9">
        <f>SUMIF(Daily[Type],"Income",Daily[Annual])-SUMIF(Daily[Type],"&lt;&gt;Income",Daily[Annual])</f>
        <v>39091.500000000015</v>
      </c>
    </row>
  </sheetData>
  <mergeCells count="4">
    <mergeCell ref="B1:E1"/>
    <mergeCell ref="D2:E2"/>
    <mergeCell ref="B2:C2"/>
    <mergeCell ref="F2:M2"/>
  </mergeCells>
  <conditionalFormatting sqref="D10:F53">
    <cfRule type="expression" dxfId="39" priority="1">
      <formula>(MOD(ROW(),2)=0)*($B10&lt;&gt;"Income")</formula>
    </cfRule>
    <cfRule type="expression" dxfId="38" priority="8">
      <formula>(MOD(ROW(),2)=0)*($B10="Income")</formula>
    </cfRule>
  </conditionalFormatting>
  <conditionalFormatting sqref="F10:F53">
    <cfRule type="expression" dxfId="37" priority="2">
      <formula>(MOD(ROW(),2)&lt;&gt;0)*($B10&lt;&gt;"Income")</formula>
    </cfRule>
    <cfRule type="expression" dxfId="36" priority="5">
      <formula>(MOD(ROW(),2)&lt;&gt;0)*($B10="Income")</formula>
    </cfRule>
  </conditionalFormatting>
  <conditionalFormatting sqref="E10:E53">
    <cfRule type="expression" dxfId="35" priority="3">
      <formula>(MOD(ROW(),2)&lt;&gt;0)*($B10&lt;&gt;"Income")</formula>
    </cfRule>
    <cfRule type="expression" dxfId="34" priority="6">
      <formula>(MOD(ROW(),2)&lt;&gt;0)*($B10="Income")</formula>
    </cfRule>
  </conditionalFormatting>
  <conditionalFormatting sqref="D10:D53">
    <cfRule type="expression" dxfId="33" priority="4">
      <formula>(MOD(ROW(),2)&lt;&gt;0)*($B10&lt;&gt;"Income")</formula>
    </cfRule>
    <cfRule type="expression" dxfId="32" priority="7">
      <formula>(MOD(ROW(),2)&lt;&gt;0)*($B10="Income")</formula>
    </cfRule>
  </conditionalFormatting>
  <conditionalFormatting sqref="B10:C53">
    <cfRule type="expression" dxfId="31" priority="9">
      <formula>(MOD(ROW(),2)&lt;&gt;0)*($B10="Income")</formula>
    </cfRule>
    <cfRule type="expression" dxfId="30" priority="10">
      <formula>(MOD(ROW(),2)=0)*($B10="Income")</formula>
    </cfRule>
  </conditionalFormatting>
  <dataValidations count="18">
    <dataValidation allowBlank="1" showInputMessage="1" showErrorMessage="1" prompt="Navigation link to Monthly Cash Flow worksheet" sqref="G1"/>
    <dataValidation allowBlank="1" showInputMessage="1" showErrorMessage="1" prompt="Navigation link to Guide worksheet" sqref="F1"/>
    <dataValidation allowBlank="1" showInputMessage="1" showErrorMessage="1" prompt="Daily Summary is automatically updated in cells below" sqref="B3"/>
    <dataValidation allowBlank="1" showInputMessage="1" showErrorMessage="1" prompt="Create Daily Summary in this worksheet. Enter details in Daily table starting in cell B9. Totals are automatically calculated in cells C5 through E8. Tip is in cell G2" sqref="A1"/>
    <dataValidation allowBlank="1" showInputMessage="1" showErrorMessage="1" prompt="Annual cash flow is automatically calculated in this column under this heading" sqref="F9"/>
    <dataValidation allowBlank="1" showInputMessage="1" showErrorMessage="1" prompt="Monthly cash flow is automatically calculated in this column under this heading" sqref="E9"/>
    <dataValidation allowBlank="1" showInputMessage="1" showErrorMessage="1" prompt="Enter Daily cash flow value in this column under this heading" sqref="D9"/>
    <dataValidation allowBlank="1" showInputMessage="1" showErrorMessage="1" prompt="Enter Description in this column under this heading" sqref="C9"/>
    <dataValidation allowBlank="1" showInputMessage="1" showErrorMessage="1" prompt="Select Type in this column under this heading. Press ALT+DOWN ARROW for options, then DOWN ARROW and ENTER to make selection. Use heading filters to find specific entries" sqref="B9"/>
    <dataValidation type="list" errorStyle="warning" allowBlank="1" showInputMessage="1" showErrorMessage="1" error="Select Type from the list. Select CANCEL, press ALT+DOWN ARROW for options, then DOWN ARROW and ENTER to make selection" sqref="B10:B52">
      <formula1>"Income,Expenses,Discretionary,Savings"</formula1>
    </dataValidation>
    <dataValidation allowBlank="1" showInputMessage="1" showErrorMessage="1" prompt="Title of this worksheet is in this cell and navigation links to other worksheets in cells at right, cell F1, G1, and I1. Total Available Cash is automatically calculated in cell D2" sqref="B1:E1"/>
    <dataValidation allowBlank="1" showInputMessage="1" showErrorMessage="1" prompt="Total Available Cash is automatically calculated in cell at right. Daily Summary label is in cell below" sqref="B2:C2"/>
    <dataValidation allowBlank="1" showInputMessage="1" showErrorMessage="1" prompt="Total Available Cash is automatically calculated in this cell. Tip is in cell at right and Daily Summary label in cell B3" sqref="D2:E2"/>
    <dataValidation allowBlank="1" showInputMessage="1" showErrorMessage="1" prompt="Items for which Totals are being calculated are in this column under this heading, from cells B5 through B8" sqref="B4"/>
    <dataValidation allowBlank="1" showInputMessage="1" showErrorMessage="1" prompt="Daily amounts are automatically calculated in this column under this heading, from cells C5 through C8" sqref="C4"/>
    <dataValidation allowBlank="1" showInputMessage="1" showErrorMessage="1" prompt="Monthly amounts are automatically calculated in this column under this heading, from cells D5 through D8" sqref="D4"/>
    <dataValidation allowBlank="1" showInputMessage="1" showErrorMessage="1" prompt="Annual amounts are automatically calculated in this column under this heading, from cells E5 through E8" sqref="E4"/>
    <dataValidation allowBlank="1" showInputMessage="1" showErrorMessage="1" prompt="Navigation link to Income worksheet" sqref="I1"/>
  </dataValidations>
  <hyperlinks>
    <hyperlink ref="F1" location="Guide!A1" tooltip="Select to navigate to Guide worksheet" display="Navigation button for Guide worksheet is in this cell."/>
    <hyperlink ref="G1" location="'Monthly Cash Flow'!A1" tooltip="Select to navigate to Monthly Cash Flow worksheet" display="Navigation button for Monthly Cash Flow worksheet is in this cell. "/>
    <hyperlink ref="I1" location="Income!A1" tooltip="Select to navigate to Income worksheet" display="INCOME"/>
    <hyperlink ref="H1" location="'Daily Summary'!A1" tooltip="Select to navigate to cell A1 in this worksheet" display="DAILY SUMMARY"/>
  </hyperlinks>
  <printOptions horizontalCentered="1"/>
  <pageMargins left="0.25" right="0.25" top="0.75" bottom="0.75" header="0.3" footer="0.3"/>
  <pageSetup fitToHeight="0" orientation="portrait" r:id="rId1"/>
  <headerFooter differentFirst="1">
    <oddFooter>Page &amp;P of &amp;N</oddFooter>
  </headerFooter>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autoPageBreaks="0" fitToPage="1"/>
  </sheetPr>
  <dimension ref="B1:K10"/>
  <sheetViews>
    <sheetView showGridLines="0" zoomScaleNormal="100" workbookViewId="0"/>
  </sheetViews>
  <sheetFormatPr defaultColWidth="16.5703125" defaultRowHeight="30" customHeight="1" x14ac:dyDescent="0.25"/>
  <cols>
    <col min="1" max="1" width="2.5703125" customWidth="1"/>
    <col min="2" max="2" width="22.5703125" customWidth="1"/>
  </cols>
  <sheetData>
    <row r="1" spans="2:11" s="23" customFormat="1" ht="39" customHeight="1" thickBot="1" x14ac:dyDescent="0.3">
      <c r="B1" s="50" t="s">
        <v>49</v>
      </c>
      <c r="C1" s="50"/>
      <c r="D1" s="50"/>
      <c r="E1" s="50"/>
      <c r="F1" s="24" t="s">
        <v>83</v>
      </c>
      <c r="G1" s="25" t="s">
        <v>73</v>
      </c>
      <c r="H1" s="25" t="s">
        <v>84</v>
      </c>
      <c r="I1" s="25" t="s">
        <v>85</v>
      </c>
    </row>
    <row r="2" spans="2:11" ht="31.5" customHeight="1" x14ac:dyDescent="0.25">
      <c r="B2" s="58" t="s">
        <v>88</v>
      </c>
      <c r="C2" s="58"/>
      <c r="D2" s="59">
        <f>AnnualCashFlowToDate</f>
        <v>39750</v>
      </c>
      <c r="E2" s="59"/>
      <c r="F2" s="57" t="s">
        <v>57</v>
      </c>
      <c r="G2" s="57"/>
      <c r="H2" s="57"/>
      <c r="I2" s="57"/>
      <c r="J2" s="57"/>
      <c r="K2" s="57"/>
    </row>
    <row r="3" spans="2:11" ht="50.1" customHeight="1" x14ac:dyDescent="0.25">
      <c r="B3" s="5" t="s">
        <v>0</v>
      </c>
      <c r="C3" s="3" t="s">
        <v>79</v>
      </c>
      <c r="D3" s="3" t="s">
        <v>77</v>
      </c>
      <c r="F3" s="57"/>
      <c r="G3" s="57"/>
      <c r="H3" s="57"/>
      <c r="I3" s="57"/>
      <c r="J3" s="57"/>
      <c r="K3" s="57"/>
    </row>
    <row r="4" spans="2:11" ht="30" customHeight="1" x14ac:dyDescent="0.25">
      <c r="B4" s="6" t="s">
        <v>1</v>
      </c>
      <c r="C4" s="4">
        <v>90000</v>
      </c>
      <c r="D4" s="4">
        <f>Income[[#This Row],[Annual  ]]/12</f>
        <v>7500</v>
      </c>
    </row>
    <row r="5" spans="2:11" ht="30" customHeight="1" x14ac:dyDescent="0.25">
      <c r="B5" s="6" t="s">
        <v>2</v>
      </c>
      <c r="C5" s="4">
        <v>5000</v>
      </c>
      <c r="D5" s="4">
        <f>Income[[#This Row],[Annual  ]]/12</f>
        <v>416.66666666666669</v>
      </c>
    </row>
    <row r="6" spans="2:11" ht="30" customHeight="1" x14ac:dyDescent="0.25">
      <c r="B6" s="6" t="s">
        <v>4</v>
      </c>
      <c r="C6" s="4">
        <v>30000</v>
      </c>
      <c r="D6" s="4">
        <f>Income[[#This Row],[Annual  ]]/12</f>
        <v>2500</v>
      </c>
    </row>
    <row r="7" spans="2:11" ht="30" customHeight="1" x14ac:dyDescent="0.25">
      <c r="B7" s="6" t="s">
        <v>3</v>
      </c>
      <c r="C7" s="4"/>
      <c r="D7" s="4">
        <f>Income[[#This Row],[Annual  ]]/12</f>
        <v>0</v>
      </c>
    </row>
    <row r="8" spans="2:11" ht="30" customHeight="1" x14ac:dyDescent="0.25">
      <c r="B8" s="6" t="s">
        <v>25</v>
      </c>
      <c r="C8" s="4"/>
      <c r="D8" s="4">
        <f>Income[[#This Row],[Annual  ]]/12</f>
        <v>0</v>
      </c>
    </row>
    <row r="9" spans="2:11" ht="30" customHeight="1" x14ac:dyDescent="0.25">
      <c r="B9" s="6" t="s">
        <v>37</v>
      </c>
      <c r="C9" s="4"/>
      <c r="D9" s="4">
        <f>Income[[#This Row],[Annual  ]]/12</f>
        <v>0</v>
      </c>
    </row>
    <row r="10" spans="2:11" ht="30" customHeight="1" x14ac:dyDescent="0.25">
      <c r="B10" s="6" t="s">
        <v>26</v>
      </c>
      <c r="C10" s="4">
        <f>SUBTOTAL(109,Income[[Annual  ]])</f>
        <v>125000</v>
      </c>
      <c r="D10" s="4">
        <f>SUBTOTAL(109,Income[[Monthly ]])</f>
        <v>10416.666666666668</v>
      </c>
    </row>
  </sheetData>
  <mergeCells count="4">
    <mergeCell ref="F2:K3"/>
    <mergeCell ref="B1:E1"/>
    <mergeCell ref="B2:C2"/>
    <mergeCell ref="D2:E2"/>
  </mergeCells>
  <dataValidations xWindow="999" yWindow="322" count="10">
    <dataValidation allowBlank="1" showInputMessage="1" showErrorMessage="1" prompt="Monthly income is automatically calculated in this column under this heading" sqref="D3"/>
    <dataValidation allowBlank="1" showInputMessage="1" showErrorMessage="1" prompt="Enter Annual income in this column under this heading" sqref="C3"/>
    <dataValidation allowBlank="1" showInputMessage="1" showErrorMessage="1" prompt="Enter Income items in this column under this heading" sqref="B3"/>
    <dataValidation allowBlank="1" showInputMessage="1" showErrorMessage="1" prompt="Navigation link to Expenses worksheet" sqref="I1"/>
    <dataValidation allowBlank="1" showInputMessage="1" showErrorMessage="1" prompt="Navigation link to Guide worksheet" sqref="F1"/>
    <dataValidation allowBlank="1" showInputMessage="1" showErrorMessage="1" prompt="Title of this worksheet is in this cell and Total Cash Flow to Date label in cell below. Select cells at right to navigate to Guide, Daily Summary, and Expenses worksheets" sqref="B1:E1"/>
    <dataValidation allowBlank="1" showInputMessage="1" showErrorMessage="1" prompt="Enter details in Income table in this worksheet. Tip is in cell F2. Total Cash Flow to Date is automatically calculated in cell D2" sqref="A1"/>
    <dataValidation allowBlank="1" showInputMessage="1" showErrorMessage="1" prompt="Total Cash Flow to Date is automatically calculated in cell at right. Enter details in table below" sqref="B2:C2"/>
    <dataValidation allowBlank="1" showInputMessage="1" showErrorMessage="1" prompt="Total Cash Flow to Date is automatically calculated in this cell. Tip is in cell at right" sqref="D2:E2"/>
    <dataValidation allowBlank="1" showInputMessage="1" showErrorMessage="1" prompt="Navigation link to Daily Summary worksheet" sqref="G1"/>
  </dataValidations>
  <hyperlinks>
    <hyperlink ref="I1" location="Expenses!A1" tooltip="Select to navigate to Expenses worksheet" display="EXPENSES"/>
    <hyperlink ref="F1" location="Guide!A1" tooltip="Select to navigate to Guide worksheet" display="Navigation button for Guide worksheet is in this cell."/>
    <hyperlink ref="G1" location="'Daily Summary'!A1" tooltip="Select to navigate to Daily Summary worksheet" display="DAILY SUMMARY"/>
    <hyperlink ref="H1" location="Income!A1" tooltip="Select to navigate to cell A1 in this worksheet" display="INCOME"/>
  </hyperlinks>
  <printOptions horizontalCentered="1"/>
  <pageMargins left="0.25" right="0.25" top="0.75" bottom="0.75" header="0.3" footer="0.3"/>
  <pageSetup fitToHeight="0" orientation="landscape" r:id="rId1"/>
  <headerFooter differentFirst="1">
    <oddFooter>Page &amp;P of &amp;N</oddFooter>
  </headerFooter>
  <ignoredErrors>
    <ignoredError sqref="D7:D9" emptyCellReference="1"/>
  </ignoredErrors>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autoPageBreaks="0" fitToPage="1"/>
  </sheetPr>
  <dimension ref="B1:K22"/>
  <sheetViews>
    <sheetView showGridLines="0" zoomScaleNormal="100" workbookViewId="0"/>
  </sheetViews>
  <sheetFormatPr defaultColWidth="16.5703125" defaultRowHeight="30" customHeight="1" x14ac:dyDescent="0.25"/>
  <cols>
    <col min="1" max="1" width="2.5703125" customWidth="1"/>
    <col min="2" max="2" width="22.5703125" customWidth="1"/>
    <col min="6" max="6" width="16.5703125" style="21"/>
  </cols>
  <sheetData>
    <row r="1" spans="2:11" s="23" customFormat="1" ht="39" customHeight="1" thickBot="1" x14ac:dyDescent="0.3">
      <c r="B1" s="50" t="s">
        <v>49</v>
      </c>
      <c r="C1" s="50"/>
      <c r="D1" s="50"/>
      <c r="E1" s="50"/>
      <c r="F1" s="24" t="s">
        <v>83</v>
      </c>
      <c r="G1" s="24" t="s">
        <v>84</v>
      </c>
      <c r="H1" s="25" t="s">
        <v>85</v>
      </c>
      <c r="I1" s="25" t="s">
        <v>86</v>
      </c>
    </row>
    <row r="2" spans="2:11" ht="31.5" customHeight="1" x14ac:dyDescent="0.25">
      <c r="B2" s="58" t="s">
        <v>88</v>
      </c>
      <c r="C2" s="58"/>
      <c r="D2" s="59">
        <f>AnnualCashFlowToDate</f>
        <v>39750</v>
      </c>
      <c r="E2" s="59"/>
      <c r="F2" s="48" t="s">
        <v>57</v>
      </c>
      <c r="G2" s="48"/>
      <c r="H2" s="48"/>
      <c r="I2" s="48"/>
      <c r="J2" s="48"/>
      <c r="K2" s="48"/>
    </row>
    <row r="3" spans="2:11" ht="50.1" customHeight="1" x14ac:dyDescent="0.25">
      <c r="B3" s="5" t="s">
        <v>7</v>
      </c>
      <c r="C3" s="3" t="s">
        <v>79</v>
      </c>
      <c r="D3" s="3" t="s">
        <v>77</v>
      </c>
      <c r="F3" s="48"/>
      <c r="G3" s="48"/>
      <c r="H3" s="48"/>
      <c r="I3" s="48"/>
      <c r="J3" s="48"/>
      <c r="K3" s="48"/>
    </row>
    <row r="4" spans="2:11" ht="30" customHeight="1" x14ac:dyDescent="0.25">
      <c r="B4" s="6" t="s">
        <v>8</v>
      </c>
      <c r="C4" s="4">
        <v>15000</v>
      </c>
      <c r="D4" s="4">
        <f>Expenses[[#This Row],[Annual  ]]/12</f>
        <v>1250</v>
      </c>
    </row>
    <row r="5" spans="2:11" ht="30" customHeight="1" x14ac:dyDescent="0.25">
      <c r="B5" s="6" t="s">
        <v>9</v>
      </c>
      <c r="C5" s="4">
        <v>2500</v>
      </c>
      <c r="D5" s="4">
        <f>Expenses[[#This Row],[Annual  ]]/12</f>
        <v>208.33333333333334</v>
      </c>
    </row>
    <row r="6" spans="2:11" ht="30" customHeight="1" x14ac:dyDescent="0.25">
      <c r="B6" s="6" t="s">
        <v>10</v>
      </c>
      <c r="C6" s="4">
        <v>200</v>
      </c>
      <c r="D6" s="4">
        <f>Expenses[[#This Row],[Annual  ]]/12</f>
        <v>16.666666666666668</v>
      </c>
    </row>
    <row r="7" spans="2:11" ht="30" customHeight="1" x14ac:dyDescent="0.25">
      <c r="B7" s="6" t="s">
        <v>12</v>
      </c>
      <c r="C7" s="4">
        <v>4000</v>
      </c>
      <c r="D7" s="4">
        <f>Expenses[[#This Row],[Annual  ]]/12</f>
        <v>333.33333333333331</v>
      </c>
    </row>
    <row r="8" spans="2:11" ht="30" customHeight="1" x14ac:dyDescent="0.25">
      <c r="B8" s="6" t="s">
        <v>11</v>
      </c>
      <c r="C8" s="4">
        <v>15000</v>
      </c>
      <c r="D8" s="4">
        <f>Expenses[[#This Row],[Annual  ]]/12</f>
        <v>1250</v>
      </c>
    </row>
    <row r="9" spans="2:11" ht="30" customHeight="1" x14ac:dyDescent="0.25">
      <c r="B9" s="6" t="s">
        <v>13</v>
      </c>
      <c r="C9" s="4">
        <v>250</v>
      </c>
      <c r="D9" s="4">
        <f>Expenses[[#This Row],[Annual  ]]/12</f>
        <v>20.833333333333332</v>
      </c>
    </row>
    <row r="10" spans="2:11" ht="30" customHeight="1" x14ac:dyDescent="0.25">
      <c r="B10" s="6" t="s">
        <v>14</v>
      </c>
      <c r="C10" s="4">
        <v>1200</v>
      </c>
      <c r="D10" s="4">
        <f>Expenses[[#This Row],[Annual  ]]/12</f>
        <v>100</v>
      </c>
    </row>
    <row r="11" spans="2:11" ht="30" customHeight="1" x14ac:dyDescent="0.25">
      <c r="B11" s="6" t="s">
        <v>15</v>
      </c>
      <c r="C11" s="4">
        <v>600</v>
      </c>
      <c r="D11" s="4">
        <f>Expenses[[#This Row],[Annual  ]]/12</f>
        <v>50</v>
      </c>
    </row>
    <row r="12" spans="2:11" ht="30" customHeight="1" x14ac:dyDescent="0.25">
      <c r="B12" s="6" t="s">
        <v>80</v>
      </c>
      <c r="C12" s="4">
        <v>600</v>
      </c>
      <c r="D12" s="4">
        <f>Expenses[[#This Row],[Annual  ]]/12</f>
        <v>50</v>
      </c>
    </row>
    <row r="13" spans="2:11" ht="30" customHeight="1" x14ac:dyDescent="0.25">
      <c r="B13" s="6" t="s">
        <v>18</v>
      </c>
      <c r="C13" s="4">
        <v>150</v>
      </c>
      <c r="D13" s="4">
        <f>Expenses[[#This Row],[Annual  ]]/12</f>
        <v>12.5</v>
      </c>
    </row>
    <row r="14" spans="2:11" ht="30" customHeight="1" x14ac:dyDescent="0.25">
      <c r="B14" s="6" t="s">
        <v>19</v>
      </c>
      <c r="C14" s="4">
        <v>600</v>
      </c>
      <c r="D14" s="4">
        <f>Expenses[[#This Row],[Annual  ]]/12</f>
        <v>50</v>
      </c>
    </row>
    <row r="15" spans="2:11" ht="30" customHeight="1" x14ac:dyDescent="0.25">
      <c r="B15" s="6" t="s">
        <v>20</v>
      </c>
      <c r="C15" s="4">
        <v>600</v>
      </c>
      <c r="D15" s="4">
        <f>Expenses[[#This Row],[Annual  ]]/12</f>
        <v>50</v>
      </c>
    </row>
    <row r="16" spans="2:11" ht="30" customHeight="1" x14ac:dyDescent="0.25">
      <c r="B16" s="6" t="s">
        <v>21</v>
      </c>
      <c r="C16" s="4">
        <v>1500</v>
      </c>
      <c r="D16" s="4">
        <f>Expenses[[#This Row],[Annual  ]]/12</f>
        <v>125</v>
      </c>
    </row>
    <row r="17" spans="2:4" ht="30" customHeight="1" x14ac:dyDescent="0.25">
      <c r="B17" s="6" t="s">
        <v>22</v>
      </c>
      <c r="C17" s="4">
        <v>5000</v>
      </c>
      <c r="D17" s="4">
        <f>Expenses[[#This Row],[Annual  ]]/12</f>
        <v>416.66666666666669</v>
      </c>
    </row>
    <row r="18" spans="2:4" ht="30" customHeight="1" x14ac:dyDescent="0.25">
      <c r="B18" s="6" t="s">
        <v>23</v>
      </c>
      <c r="C18" s="4">
        <v>1200</v>
      </c>
      <c r="D18" s="4">
        <f>Expenses[[#This Row],[Annual  ]]/12</f>
        <v>100</v>
      </c>
    </row>
    <row r="19" spans="2:4" ht="30" customHeight="1" x14ac:dyDescent="0.25">
      <c r="B19" s="6" t="s">
        <v>24</v>
      </c>
      <c r="C19" s="4">
        <v>600</v>
      </c>
      <c r="D19" s="4">
        <f>Expenses[[#This Row],[Annual  ]]/12</f>
        <v>50</v>
      </c>
    </row>
    <row r="20" spans="2:4" ht="30" customHeight="1" x14ac:dyDescent="0.25">
      <c r="B20" s="6" t="s">
        <v>4</v>
      </c>
      <c r="C20" s="4"/>
      <c r="D20" s="4">
        <f>Expenses[[#This Row],[Annual  ]]/12</f>
        <v>0</v>
      </c>
    </row>
    <row r="21" spans="2:4" ht="30" customHeight="1" x14ac:dyDescent="0.25">
      <c r="B21" s="6" t="s">
        <v>3</v>
      </c>
      <c r="C21" s="4"/>
      <c r="D21" s="4">
        <f>Expenses[[#This Row],[Annual  ]]/12</f>
        <v>0</v>
      </c>
    </row>
    <row r="22" spans="2:4" ht="30" customHeight="1" x14ac:dyDescent="0.25">
      <c r="B22" s="6" t="s">
        <v>26</v>
      </c>
      <c r="C22" s="4">
        <f>SUBTOTAL(109,Expenses[[Annual  ]])</f>
        <v>49000</v>
      </c>
      <c r="D22" s="4">
        <f>SUBTOTAL(109,Expenses[[Monthly ]])</f>
        <v>4083.333333333333</v>
      </c>
    </row>
  </sheetData>
  <mergeCells count="4">
    <mergeCell ref="B1:E1"/>
    <mergeCell ref="B2:C2"/>
    <mergeCell ref="D2:E2"/>
    <mergeCell ref="F2:K3"/>
  </mergeCells>
  <dataValidations count="10">
    <dataValidation allowBlank="1" showInputMessage="1" showErrorMessage="1" prompt="Monthly expenses are automatically calculated in this column under this heading" sqref="D3"/>
    <dataValidation allowBlank="1" showInputMessage="1" showErrorMessage="1" prompt="Enter Annual expenses in this column under this heading" sqref="C3"/>
    <dataValidation allowBlank="1" showInputMessage="1" showErrorMessage="1" prompt="Enter Expense items in this column under this heading" sqref="B3"/>
    <dataValidation allowBlank="1" showInputMessage="1" showErrorMessage="1" prompt="Navigation link to Guide worksheet" sqref="F1"/>
    <dataValidation allowBlank="1" showInputMessage="1" showErrorMessage="1" prompt="Enter details in Expenses table in this worksheet. Tip is in cell F2. Total Cash Flow to Date is automatically calculated in cell D2" sqref="A1"/>
    <dataValidation allowBlank="1" showInputMessage="1" showErrorMessage="1" prompt="Navigation link to Discretionary worksheet" sqref="I1"/>
    <dataValidation allowBlank="1" showInputMessage="1" showErrorMessage="1" prompt="Title of this worksheet is in this cell. Select cells at right to navigate to other worksheets, F1 to navigate to Guide worksheet, G1 to Income, and I1 to Discretionary worksheet" sqref="B1:E1"/>
    <dataValidation allowBlank="1" showInputMessage="1" showErrorMessage="1" prompt="Total Cash Flow to Date is automatically calculated in cell at right. Enter details in table below" sqref="B2:C2"/>
    <dataValidation allowBlank="1" showInputMessage="1" showErrorMessage="1" prompt="Total Cash Flow to Date is automatically calculated in this cell. Tip is in cell at right" sqref="D2:E2"/>
    <dataValidation allowBlank="1" showInputMessage="1" showErrorMessage="1" prompt="Navigation link to Income worksheet" sqref="G1"/>
  </dataValidations>
  <hyperlinks>
    <hyperlink ref="I1" location="Discretionary!A1" tooltip="Select to navigate to Discretionary worksheet" display="DISCRETIONARY"/>
    <hyperlink ref="G1" location="Income!A1" tooltip="Select to navigate to Income worksheet" display="INCOME"/>
    <hyperlink ref="F1" location="Guide!A1" tooltip="Select to navigate to Guide worksheet" display="Navigation button for Guide worksheet is in this cell."/>
    <hyperlink ref="H1" location="Expenses!A1" tooltip="Select to navigate to cell A1 in this worksheet" display="EXPENSES"/>
  </hyperlinks>
  <printOptions horizontalCentered="1"/>
  <pageMargins left="0.25" right="0.25" top="0.75" bottom="0.75" header="0.3" footer="0.3"/>
  <pageSetup fitToHeight="0" orientation="landscape" r:id="rId1"/>
  <headerFooter differentFirst="1">
    <oddFooter>Page &amp;P of &amp;N</oddFooter>
  </headerFooter>
  <ignoredErrors>
    <ignoredError sqref="D20:D21" emptyCellReference="1"/>
  </ignoredErrors>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pageSetUpPr autoPageBreaks="0" fitToPage="1"/>
  </sheetPr>
  <dimension ref="B1:K15"/>
  <sheetViews>
    <sheetView showGridLines="0" zoomScaleNormal="100" workbookViewId="0"/>
  </sheetViews>
  <sheetFormatPr defaultColWidth="16.5703125" defaultRowHeight="30" customHeight="1" x14ac:dyDescent="0.25"/>
  <cols>
    <col min="1" max="1" width="2.5703125" customWidth="1"/>
    <col min="2" max="2" width="22.5703125" customWidth="1"/>
    <col min="6" max="6" width="16.5703125" style="21"/>
    <col min="8" max="8" width="19" customWidth="1"/>
  </cols>
  <sheetData>
    <row r="1" spans="2:11" s="23" customFormat="1" ht="39" customHeight="1" thickBot="1" x14ac:dyDescent="0.3">
      <c r="B1" s="50" t="s">
        <v>49</v>
      </c>
      <c r="C1" s="50"/>
      <c r="D1" s="50"/>
      <c r="E1" s="50"/>
      <c r="F1" s="24" t="s">
        <v>83</v>
      </c>
      <c r="G1" s="25" t="s">
        <v>85</v>
      </c>
      <c r="H1" s="25" t="s">
        <v>86</v>
      </c>
      <c r="I1" s="25" t="s">
        <v>87</v>
      </c>
    </row>
    <row r="2" spans="2:11" ht="31.5" customHeight="1" x14ac:dyDescent="0.25">
      <c r="B2" s="51" t="s">
        <v>88</v>
      </c>
      <c r="C2" s="51"/>
      <c r="D2" s="60">
        <f>AnnualCashFlowToDate</f>
        <v>39750</v>
      </c>
      <c r="E2" s="60"/>
      <c r="F2" s="61" t="s">
        <v>57</v>
      </c>
      <c r="G2" s="61"/>
      <c r="H2" s="61"/>
      <c r="I2" s="61"/>
      <c r="J2" s="61"/>
      <c r="K2" s="61"/>
    </row>
    <row r="3" spans="2:11" ht="50.1" customHeight="1" x14ac:dyDescent="0.25">
      <c r="B3" s="5" t="s">
        <v>27</v>
      </c>
      <c r="C3" s="3" t="s">
        <v>79</v>
      </c>
      <c r="D3" s="3" t="s">
        <v>77</v>
      </c>
      <c r="F3" s="61"/>
      <c r="G3" s="61"/>
      <c r="H3" s="61"/>
      <c r="I3" s="61"/>
      <c r="J3" s="61"/>
      <c r="K3" s="61"/>
    </row>
    <row r="4" spans="2:11" ht="30" customHeight="1" x14ac:dyDescent="0.25">
      <c r="B4" s="6" t="s">
        <v>28</v>
      </c>
      <c r="C4" s="4">
        <v>1200</v>
      </c>
      <c r="D4" s="4">
        <f>Discretionary[[#This Row],[Annual  ]]/12</f>
        <v>100</v>
      </c>
    </row>
    <row r="5" spans="2:11" ht="30" customHeight="1" x14ac:dyDescent="0.25">
      <c r="B5" s="6" t="s">
        <v>29</v>
      </c>
      <c r="C5" s="4">
        <v>600</v>
      </c>
      <c r="D5" s="4">
        <f>Discretionary[[#This Row],[Annual  ]]/12</f>
        <v>50</v>
      </c>
    </row>
    <row r="6" spans="2:11" ht="30" customHeight="1" x14ac:dyDescent="0.25">
      <c r="B6" s="6" t="s">
        <v>30</v>
      </c>
      <c r="C6" s="4">
        <v>2250</v>
      </c>
      <c r="D6" s="4">
        <f>Discretionary[[#This Row],[Annual  ]]/12</f>
        <v>187.5</v>
      </c>
    </row>
    <row r="7" spans="2:11" ht="30" customHeight="1" x14ac:dyDescent="0.25">
      <c r="B7" s="6" t="s">
        <v>31</v>
      </c>
      <c r="C7" s="4">
        <v>1200</v>
      </c>
      <c r="D7" s="4">
        <f>Discretionary[[#This Row],[Annual  ]]/12</f>
        <v>100</v>
      </c>
    </row>
    <row r="8" spans="2:11" ht="30" customHeight="1" x14ac:dyDescent="0.25">
      <c r="B8" s="6" t="s">
        <v>32</v>
      </c>
      <c r="C8" s="4">
        <v>300</v>
      </c>
      <c r="D8" s="4">
        <f>Discretionary[[#This Row],[Annual  ]]/12</f>
        <v>25</v>
      </c>
    </row>
    <row r="9" spans="2:11" ht="30" customHeight="1" x14ac:dyDescent="0.25">
      <c r="B9" s="6" t="s">
        <v>33</v>
      </c>
      <c r="C9" s="4">
        <v>2000</v>
      </c>
      <c r="D9" s="4">
        <f>Discretionary[[#This Row],[Annual  ]]/12</f>
        <v>166.66666666666666</v>
      </c>
    </row>
    <row r="10" spans="2:11" ht="30" customHeight="1" x14ac:dyDescent="0.25">
      <c r="B10" s="6" t="s">
        <v>34</v>
      </c>
      <c r="C10" s="4">
        <v>600</v>
      </c>
      <c r="D10" s="4">
        <f>Discretionary[[#This Row],[Annual  ]]/12</f>
        <v>50</v>
      </c>
    </row>
    <row r="11" spans="2:11" ht="30" customHeight="1" x14ac:dyDescent="0.25">
      <c r="B11" s="6" t="s">
        <v>35</v>
      </c>
      <c r="C11" s="4">
        <v>300</v>
      </c>
      <c r="D11" s="4">
        <f>Discretionary[[#This Row],[Annual  ]]/12</f>
        <v>25</v>
      </c>
    </row>
    <row r="12" spans="2:11" ht="30" customHeight="1" x14ac:dyDescent="0.25">
      <c r="B12" s="6" t="s">
        <v>36</v>
      </c>
      <c r="C12" s="4">
        <v>4800</v>
      </c>
      <c r="D12" s="4">
        <f>Discretionary[[#This Row],[Annual  ]]/12</f>
        <v>400</v>
      </c>
    </row>
    <row r="13" spans="2:11" ht="30" customHeight="1" x14ac:dyDescent="0.25">
      <c r="B13" s="6" t="s">
        <v>4</v>
      </c>
      <c r="C13" s="4"/>
      <c r="D13" s="4">
        <f>Discretionary[[#This Row],[Annual  ]]/12</f>
        <v>0</v>
      </c>
    </row>
    <row r="14" spans="2:11" ht="30" customHeight="1" x14ac:dyDescent="0.25">
      <c r="B14" s="6" t="s">
        <v>3</v>
      </c>
      <c r="C14" s="4"/>
      <c r="D14" s="4">
        <f>Discretionary[[#This Row],[Annual  ]]/12</f>
        <v>0</v>
      </c>
    </row>
    <row r="15" spans="2:11" ht="30" customHeight="1" x14ac:dyDescent="0.25">
      <c r="B15" s="6" t="s">
        <v>26</v>
      </c>
      <c r="C15" s="4">
        <f>SUBTOTAL(109,Discretionary[[Annual  ]])</f>
        <v>13250</v>
      </c>
      <c r="D15" s="4">
        <f>SUBTOTAL(109,Discretionary[[Monthly ]])</f>
        <v>1104.1666666666665</v>
      </c>
    </row>
  </sheetData>
  <mergeCells count="4">
    <mergeCell ref="B1:E1"/>
    <mergeCell ref="D2:E2"/>
    <mergeCell ref="B2:C2"/>
    <mergeCell ref="F2:K3"/>
  </mergeCells>
  <dataValidations count="10">
    <dataValidation allowBlank="1" showInputMessage="1" showErrorMessage="1" prompt="Monthly discretionary expenses are automatically calculated in this column under this heading" sqref="D3"/>
    <dataValidation allowBlank="1" showInputMessage="1" showErrorMessage="1" prompt="Enter Annual discretionary expenses in this column under this heading" sqref="C3"/>
    <dataValidation allowBlank="1" showInputMessage="1" showErrorMessage="1" prompt="Enter Discretionary Expense items in this column under this heading" sqref="B3"/>
    <dataValidation allowBlank="1" showInputMessage="1" showErrorMessage="1" prompt="Enter details in Discretionary table in this worksheet. Tip is in cell F2. Total Cash Flow to Date is automatically calculated in cell D2" sqref="A1"/>
    <dataValidation allowBlank="1" showInputMessage="1" showErrorMessage="1" prompt="Navigation link to Expenses worksheet" sqref="G1"/>
    <dataValidation allowBlank="1" showInputMessage="1" showErrorMessage="1" prompt="Navigation link to Savings worksheet" sqref="I1"/>
    <dataValidation allowBlank="1" showInputMessage="1" showErrorMessage="1" prompt="Navigation link to Guide worksheet" sqref="F1"/>
    <dataValidation allowBlank="1" showInputMessage="1" showErrorMessage="1" prompt="Title of this worksheet is in this cell. Select cells at right to navigate to other worksheets, F1 to navigate to Guide worksheet, G1 to Expenses, and I1 to Savings worksheet" sqref="B1:E1"/>
    <dataValidation allowBlank="1" showInputMessage="1" showErrorMessage="1" prompt="Total Cash Flow to Date is automatically calculated in cell at right. Enter details in table below" sqref="B2:C2"/>
    <dataValidation allowBlank="1" showInputMessage="1" showErrorMessage="1" prompt="Total Cash Flow to Date is automatically calculated in this cell. Tip is in cell at right" sqref="D2:E2"/>
  </dataValidations>
  <hyperlinks>
    <hyperlink ref="I1" location="Savings!A1" tooltip="Select to navigate to Savings worksheet" display="SAVINGS"/>
    <hyperlink ref="G1" location="Expenses!A1" tooltip="Select to navigate to Expenses worksheet" display="EXPENSES"/>
    <hyperlink ref="F1" location="Guide!A1" tooltip="Select to navigate to Guide worksheet" display="Navigation button for Guide worksheet is in this cell."/>
    <hyperlink ref="H1" location="Discretionary!A1" tooltip="Select to navigate to cell A1 in this worksheet" display="DISCRETIONARY"/>
  </hyperlinks>
  <printOptions horizontalCentered="1"/>
  <pageMargins left="0.25" right="0.25" top="0.75" bottom="0.75" header="0.3" footer="0.3"/>
  <pageSetup fitToHeight="0" orientation="landscape" r:id="rId1"/>
  <headerFooter differentFirst="1">
    <oddFooter>Page &amp;P of &amp;N</oddFooter>
  </headerFooter>
  <ignoredErrors>
    <ignoredError sqref="D13:D14" emptyCellReference="1"/>
  </ignoredErrors>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pageSetUpPr autoPageBreaks="0" fitToPage="1"/>
  </sheetPr>
  <dimension ref="B1:K9"/>
  <sheetViews>
    <sheetView showGridLines="0" zoomScaleNormal="100" workbookViewId="0"/>
  </sheetViews>
  <sheetFormatPr defaultColWidth="16.5703125" defaultRowHeight="30" customHeight="1" x14ac:dyDescent="0.25"/>
  <cols>
    <col min="1" max="1" width="2.5703125" customWidth="1"/>
    <col min="2" max="2" width="22.5703125" customWidth="1"/>
    <col min="6" max="6" width="16.5703125" style="21"/>
  </cols>
  <sheetData>
    <row r="1" spans="2:11" s="23" customFormat="1" ht="39" customHeight="1" thickBot="1" x14ac:dyDescent="0.3">
      <c r="B1" s="50" t="s">
        <v>49</v>
      </c>
      <c r="C1" s="50"/>
      <c r="D1" s="50"/>
      <c r="E1" s="50"/>
      <c r="F1" s="24" t="s">
        <v>83</v>
      </c>
      <c r="G1" s="25" t="s">
        <v>86</v>
      </c>
      <c r="H1" s="25" t="s">
        <v>87</v>
      </c>
    </row>
    <row r="2" spans="2:11" ht="31.5" customHeight="1" x14ac:dyDescent="0.25">
      <c r="B2" s="51" t="s">
        <v>88</v>
      </c>
      <c r="C2" s="51"/>
      <c r="D2" s="60">
        <f>AnnualCashFlowToDate</f>
        <v>39750</v>
      </c>
      <c r="E2" s="60"/>
      <c r="F2" s="48" t="s">
        <v>57</v>
      </c>
      <c r="G2" s="48"/>
      <c r="H2" s="48"/>
      <c r="I2" s="48"/>
      <c r="J2" s="48"/>
      <c r="K2" s="48"/>
    </row>
    <row r="3" spans="2:11" ht="50.1" customHeight="1" x14ac:dyDescent="0.25">
      <c r="B3" s="5" t="s">
        <v>38</v>
      </c>
      <c r="C3" s="3" t="s">
        <v>79</v>
      </c>
      <c r="D3" s="3" t="s">
        <v>77</v>
      </c>
      <c r="F3" s="48"/>
      <c r="G3" s="48"/>
      <c r="H3" s="48"/>
      <c r="I3" s="48"/>
      <c r="J3" s="48"/>
      <c r="K3" s="48"/>
    </row>
    <row r="4" spans="2:11" ht="30" customHeight="1" x14ac:dyDescent="0.25">
      <c r="B4" s="6" t="s">
        <v>39</v>
      </c>
      <c r="C4" s="4">
        <v>5000</v>
      </c>
      <c r="D4" s="4">
        <f>Savings[[#This Row],[Annual  ]]/12</f>
        <v>416.66666666666669</v>
      </c>
    </row>
    <row r="5" spans="2:11" ht="30" customHeight="1" x14ac:dyDescent="0.25">
      <c r="B5" s="6" t="s">
        <v>40</v>
      </c>
      <c r="C5" s="4">
        <v>12000</v>
      </c>
      <c r="D5" s="4">
        <f>Savings[[#This Row],[Annual  ]]/12</f>
        <v>1000</v>
      </c>
    </row>
    <row r="6" spans="2:11" ht="30" customHeight="1" x14ac:dyDescent="0.25">
      <c r="B6" s="6" t="s">
        <v>59</v>
      </c>
      <c r="C6" s="4">
        <v>6000</v>
      </c>
      <c r="D6" s="4">
        <f>Savings[[#This Row],[Annual  ]]/12</f>
        <v>500</v>
      </c>
    </row>
    <row r="7" spans="2:11" ht="30" customHeight="1" x14ac:dyDescent="0.25">
      <c r="B7" s="6" t="s">
        <v>4</v>
      </c>
      <c r="C7" s="4"/>
      <c r="D7" s="4">
        <f>Savings[[#This Row],[Annual  ]]/12</f>
        <v>0</v>
      </c>
    </row>
    <row r="8" spans="2:11" ht="30" customHeight="1" x14ac:dyDescent="0.25">
      <c r="B8" s="6" t="s">
        <v>3</v>
      </c>
      <c r="C8" s="4"/>
      <c r="D8" s="4">
        <f>Savings[[#This Row],[Annual  ]]/12</f>
        <v>0</v>
      </c>
    </row>
    <row r="9" spans="2:11" ht="30" customHeight="1" x14ac:dyDescent="0.25">
      <c r="B9" s="6" t="s">
        <v>26</v>
      </c>
      <c r="C9" s="4">
        <f>SUBTOTAL(109,Savings[[Annual  ]])</f>
        <v>23000</v>
      </c>
      <c r="D9" s="4">
        <f>SUBTOTAL(109,Savings[[Monthly ]])</f>
        <v>1916.6666666666667</v>
      </c>
    </row>
  </sheetData>
  <mergeCells count="4">
    <mergeCell ref="F2:K3"/>
    <mergeCell ref="B1:E1"/>
    <mergeCell ref="D2:E2"/>
    <mergeCell ref="B2:C2"/>
  </mergeCells>
  <dataValidations count="9">
    <dataValidation allowBlank="1" showInputMessage="1" showErrorMessage="1" prompt="Monthly savings are automatically calculated in this column under this heading" sqref="D3"/>
    <dataValidation allowBlank="1" showInputMessage="1" showErrorMessage="1" prompt="Enter Annual savings in this column under this heading" sqref="C3"/>
    <dataValidation allowBlank="1" showInputMessage="1" showErrorMessage="1" prompt="Enter Savings items in this column under this heading" sqref="B3"/>
    <dataValidation allowBlank="1" showInputMessage="1" showErrorMessage="1" prompt="Enter details in Savings table in this worksheet. Tip is in cell F2. Total Cash Flow to Date is automatically calculated in cell D2" sqref="A1"/>
    <dataValidation allowBlank="1" showInputMessage="1" showErrorMessage="1" prompt="Navigation link to Discretionary worksheet" sqref="G1"/>
    <dataValidation allowBlank="1" showInputMessage="1" showErrorMessage="1" prompt="Navigation link to Guide worksheet" sqref="F1"/>
    <dataValidation allowBlank="1" showInputMessage="1" showErrorMessage="1" prompt="Title of this worksheet is in this cell. Select cells at right to navigate to other worksheets, F1 to navigate to Guide worksheet and G1 to Discretionary worksheet" sqref="B1:E1"/>
    <dataValidation allowBlank="1" showInputMessage="1" showErrorMessage="1" prompt="Total Cash Flow to Date is automatically calculated in cell at right. Enter details in table below" sqref="B2:C2"/>
    <dataValidation allowBlank="1" showInputMessage="1" showErrorMessage="1" prompt="Total Cash Flow to Date is automatically calculated in this cell. Tip is in cell at right" sqref="D2:E2"/>
  </dataValidations>
  <hyperlinks>
    <hyperlink ref="G1" location="'Annual Cash Flow'!A1" tooltip="Select to navigate to Annual Cash Flow worksheet" display="Navigation button for Annual Cash Flow worksheet is in this cell."/>
    <hyperlink ref="G1" location="Discretionary!A1" tooltip="Select to navigate to Discretionary worksheet" display="DISCRETIONARY"/>
    <hyperlink ref="F1" location="Guide!A1" tooltip="Select to navigate to Guide worksheet" display="Navigation button for Guide worksheet is in this cell."/>
    <hyperlink ref="H1" location="Savings!A1" tooltip="Select to navigate to cell A1 in this worksheet" display="SAVINGS"/>
  </hyperlinks>
  <printOptions horizontalCentered="1"/>
  <pageMargins left="0.25" right="0.25" top="0.75" bottom="0.75" header="0.3" footer="0.3"/>
  <pageSetup fitToHeight="0" orientation="landscape" r:id="rId1"/>
  <headerFooter differentFirst="1">
    <oddFooter>Page &amp;P of &amp;N</oddFooter>
  </headerFooter>
  <ignoredErrors>
    <ignoredError sqref="D7:D8" emptyCellReference="1"/>
  </ignoredErrors>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32</vt:i4>
      </vt:variant>
    </vt:vector>
  </HeadingPairs>
  <TitlesOfParts>
    <vt:vector size="40" baseType="lpstr">
      <vt:lpstr>Guide</vt:lpstr>
      <vt:lpstr>Annual Cash Flow</vt:lpstr>
      <vt:lpstr>Monthly Cash Flow</vt:lpstr>
      <vt:lpstr>Daily Summary</vt:lpstr>
      <vt:lpstr>Income</vt:lpstr>
      <vt:lpstr>Expenses</vt:lpstr>
      <vt:lpstr>Discretionary</vt:lpstr>
      <vt:lpstr>Savings</vt:lpstr>
      <vt:lpstr>ColumnTitleRegion1..B6.1</vt:lpstr>
      <vt:lpstr>ColumnTitleRegion1..E8.4</vt:lpstr>
      <vt:lpstr>ColumnTitleRegion2..D6.1</vt:lpstr>
      <vt:lpstr>ColumnTitleRegion3..F6.1</vt:lpstr>
      <vt:lpstr>MonthlyCashFlowToDate</vt:lpstr>
      <vt:lpstr>'Daily Summary'!Print_Titles</vt:lpstr>
      <vt:lpstr>Discretionary!Print_Titles</vt:lpstr>
      <vt:lpstr>Expenses!Print_Titles</vt:lpstr>
      <vt:lpstr>Income!Print_Titles</vt:lpstr>
      <vt:lpstr>'Monthly Cash Flow'!Print_Titles</vt:lpstr>
      <vt:lpstr>Savings!Print_Titles</vt:lpstr>
      <vt:lpstr>RowTitleRegion1..D2.2</vt:lpstr>
      <vt:lpstr>RowTitleRegion1..D2.3</vt:lpstr>
      <vt:lpstr>RowTitleRegion1..D2.4</vt:lpstr>
      <vt:lpstr>RowTitleRegion1..D2.5</vt:lpstr>
      <vt:lpstr>RowTitleRegion1..D2.6</vt:lpstr>
      <vt:lpstr>RowTitleRegion1..D2.7</vt:lpstr>
      <vt:lpstr>RowTitleRegion1..D2.8</vt:lpstr>
      <vt:lpstr>RowTitleRegion2..C4.2</vt:lpstr>
      <vt:lpstr>RowTitleRegion3..G4.2</vt:lpstr>
      <vt:lpstr>RowTitleRegion4..K4.2</vt:lpstr>
      <vt:lpstr>RowTitleRegion5..O4.2</vt:lpstr>
      <vt:lpstr>RowTitleRegion6..C6.2</vt:lpstr>
      <vt:lpstr>RowTitleRegion7..G6.2</vt:lpstr>
      <vt:lpstr>RowTitleRegion8..K6.2</vt:lpstr>
      <vt:lpstr>RowTitleRegion9..O6.2</vt:lpstr>
      <vt:lpstr>Title3</vt:lpstr>
      <vt:lpstr>Title4</vt:lpstr>
      <vt:lpstr>Title5</vt:lpstr>
      <vt:lpstr>Title6</vt:lpstr>
      <vt:lpstr>Title7</vt:lpstr>
      <vt:lpstr>Type8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https://templates.office.com/</dc:creator>
  <cp:lastModifiedBy>Presage Operations</cp:lastModifiedBy>
  <dcterms:created xsi:type="dcterms:W3CDTF">2018-04-03T04:10:17Z</dcterms:created>
  <dcterms:modified xsi:type="dcterms:W3CDTF">2022-11-07T14:55:14Z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v-audrs@microsoft.com</vt:lpwstr>
  </property>
  <property fmtid="{D5CDD505-2E9C-101B-9397-08002B2CF9AE}" pid="5" name="MSIP_Label_f42aa342-8706-4288-bd11-ebb85995028c_SetDate">
    <vt:lpwstr>2018-04-03T04:10:22.4945578Z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