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3"/>
  <workbookPr defaultThemeVersion="166925"/>
  <mc:AlternateContent xmlns:mc="http://schemas.openxmlformats.org/markup-compatibility/2006">
    <mc:Choice Requires="x15">
      <x15ac:absPath xmlns:x15ac="http://schemas.microsoft.com/office/spreadsheetml/2010/11/ac" url="https://d.docs.live.net/4b4e671d7c5eaabe/Документы/2023 ВА/ФПИП/Парковки/"/>
    </mc:Choice>
  </mc:AlternateContent>
  <xr:revisionPtr revIDLastSave="0" documentId="8_{E913C939-6B11-47BF-83BD-4984F560ED3F}" xr6:coauthVersionLast="47" xr6:coauthVersionMax="47" xr10:uidLastSave="{00000000-0000-0000-0000-000000000000}"/>
  <bookViews>
    <workbookView xWindow="28680" yWindow="-120" windowWidth="29040" windowHeight="16440" xr2:uid="{3C587A0C-392C-4AAA-99F1-CF01D237CD8B}"/>
  </bookViews>
  <sheets>
    <sheet name="Сокр вариант" sheetId="4" r:id="rId1"/>
    <sheet name="Основной Вариант" sheetId="1"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0" i="4" l="1"/>
  <c r="J26" i="4"/>
  <c r="J10" i="4"/>
  <c r="J17" i="4"/>
  <c r="J28" i="4"/>
  <c r="J20" i="4"/>
  <c r="J13" i="4"/>
  <c r="J8" i="4"/>
  <c r="J24" i="4"/>
  <c r="J22" i="4"/>
  <c r="J21" i="4"/>
  <c r="J19" i="4"/>
  <c r="J5" i="4"/>
  <c r="J4" i="4"/>
  <c r="K42" i="4"/>
  <c r="I28" i="4"/>
  <c r="I26" i="4"/>
  <c r="I25" i="4"/>
  <c r="I24" i="4"/>
  <c r="I22" i="4"/>
  <c r="I21" i="4"/>
  <c r="I20" i="4"/>
  <c r="I19" i="4"/>
  <c r="I18" i="4"/>
  <c r="I17" i="4"/>
  <c r="I15" i="4"/>
  <c r="I13" i="4"/>
  <c r="I12" i="4"/>
  <c r="I10" i="4"/>
  <c r="I8" i="4"/>
  <c r="I5" i="4"/>
  <c r="I4" i="4"/>
  <c r="J25" i="4"/>
  <c r="J18" i="4"/>
  <c r="J15" i="4"/>
  <c r="J12" i="4"/>
  <c r="I6" i="4"/>
  <c r="J6" i="4"/>
  <c r="I7" i="4"/>
  <c r="J7" i="4"/>
  <c r="I9" i="4"/>
  <c r="J9" i="4"/>
  <c r="I11" i="4"/>
  <c r="J11" i="4"/>
  <c r="I14" i="4"/>
  <c r="J14" i="4"/>
  <c r="I16" i="4"/>
  <c r="J16" i="4"/>
  <c r="I23" i="4"/>
  <c r="J23" i="4"/>
  <c r="I27" i="4"/>
  <c r="J27" i="4"/>
  <c r="J29" i="4"/>
  <c r="J30" i="4"/>
  <c r="J31" i="4"/>
  <c r="J32" i="4"/>
  <c r="J33" i="4"/>
  <c r="J34" i="4"/>
  <c r="J35" i="4"/>
  <c r="J36" i="4"/>
  <c r="J37" i="4"/>
  <c r="J38" i="4"/>
  <c r="J39" i="4"/>
  <c r="J40" i="4"/>
  <c r="J41" i="4"/>
  <c r="J42" i="4"/>
  <c r="M77" i="4"/>
  <c r="M78" i="4" s="1"/>
  <c r="M79" i="4" s="1"/>
  <c r="J43" i="4"/>
  <c r="E57" i="4"/>
  <c r="G57" i="4"/>
  <c r="L77" i="4" s="1"/>
  <c r="L78" i="4" s="1"/>
  <c r="L79" i="4" s="1"/>
  <c r="I57" i="4"/>
  <c r="H77" i="4" s="1"/>
  <c r="H78" i="4" s="1"/>
  <c r="H79" i="4" s="1"/>
  <c r="J57" i="4"/>
  <c r="I77" i="4" s="1"/>
  <c r="I78" i="4" s="1"/>
  <c r="I79" i="4" s="1"/>
  <c r="K57" i="4"/>
  <c r="K42" i="1"/>
  <c r="K57" i="1"/>
  <c r="J12" i="1"/>
  <c r="J5" i="1"/>
  <c r="J6" i="1"/>
  <c r="J7" i="1"/>
  <c r="J8" i="1"/>
  <c r="J9" i="1"/>
  <c r="J10" i="1"/>
  <c r="J11"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 i="1"/>
  <c r="I27" i="1"/>
  <c r="I8" i="1"/>
  <c r="I7" i="1"/>
  <c r="I5" i="1"/>
  <c r="G57" i="1"/>
  <c r="L77" i="1" s="1"/>
  <c r="L78" i="1" s="1"/>
  <c r="L79" i="1" s="1"/>
  <c r="E57" i="1"/>
  <c r="K77" i="1" s="1"/>
  <c r="K78" i="1" s="1"/>
  <c r="K79" i="1" s="1"/>
  <c r="J57" i="1"/>
  <c r="I77" i="1" s="1"/>
  <c r="I78" i="1" s="1"/>
  <c r="I79" i="1" s="1"/>
  <c r="I6" i="1"/>
  <c r="I9" i="1"/>
  <c r="I10" i="1"/>
  <c r="I11" i="1"/>
  <c r="I12" i="1"/>
  <c r="I13" i="1"/>
  <c r="I14" i="1"/>
  <c r="I15" i="1"/>
  <c r="I16" i="1"/>
  <c r="I17" i="1"/>
  <c r="I18" i="1"/>
  <c r="I19" i="1"/>
  <c r="I20" i="1"/>
  <c r="I22" i="1"/>
  <c r="I23" i="1"/>
  <c r="I24" i="1"/>
  <c r="I25" i="1"/>
  <c r="I26" i="1"/>
  <c r="I28" i="1"/>
  <c r="I4" i="1"/>
  <c r="I57" i="1" s="1"/>
  <c r="K77" i="4" l="1"/>
  <c r="K78" i="4" s="1"/>
  <c r="K79" i="4" s="1"/>
  <c r="I60" i="4"/>
  <c r="I63" i="4" s="1"/>
  <c r="M77" i="1"/>
  <c r="M78" i="1" s="1"/>
  <c r="M79" i="1" s="1"/>
  <c r="H77" i="1"/>
  <c r="H78" i="1" s="1"/>
  <c r="H79" i="1" s="1"/>
  <c r="I60" i="1"/>
  <c r="I63" i="1" s="1"/>
  <c r="I65" i="4" l="1"/>
  <c r="I64" i="4"/>
  <c r="I69" i="4"/>
  <c r="I65" i="1"/>
  <c r="I69" i="1"/>
  <c r="I64" i="1"/>
  <c r="I66" i="4" l="1"/>
  <c r="I67" i="4" s="1"/>
  <c r="I68" i="4" s="1"/>
  <c r="I72" i="4"/>
  <c r="I66" i="1"/>
  <c r="I70" i="1"/>
  <c r="I72" i="1" s="1"/>
  <c r="I67" i="1" l="1"/>
  <c r="I68"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tc={7077FCAD-381B-44C4-B648-9FFDC4C9CA5C}</author>
  </authors>
  <commentList>
    <comment ref="J25" authorId="0" shapeId="0" xr:uid="{7077FCAD-381B-44C4-B648-9FFDC4C9CA5C}">
      <text>
        <t>[Threaded comment]
Your version of Excel allows you to read this threaded comment; however, any edits to it will get removed if the file is opened in a newer version of Excel. Learn more: https://go.microsoft.com/fwlink/?linkid=870924
Comment:
    предлагается 16 часов</t>
      </text>
    </comment>
  </commentList>
</comments>
</file>

<file path=xl/sharedStrings.xml><?xml version="1.0" encoding="utf-8"?>
<sst xmlns="http://schemas.openxmlformats.org/spreadsheetml/2006/main" count="241" uniqueCount="131">
  <si>
    <t>№ пп</t>
  </si>
  <si>
    <t>Требования к Программе</t>
  </si>
  <si>
    <t>Допущения и вопросы</t>
  </si>
  <si>
    <t>Бэкенд</t>
  </si>
  <si>
    <t>Фронт</t>
  </si>
  <si>
    <t>Аналитика</t>
  </si>
  <si>
    <t>Тестирование</t>
  </si>
  <si>
    <t>Реализация (вопросы)</t>
  </si>
  <si>
    <t>Оценка</t>
  </si>
  <si>
    <t>Реализация</t>
  </si>
  <si>
    <t>Функциональные требования</t>
  </si>
  <si>
    <t>UI Интерфейс оператора</t>
  </si>
  <si>
    <t>Создание задач для наблюдения за парковками (1 или несколько камер). Разметка парковочных мест. Настройка позиции камеры для сбора данных.
Выбор периода анализа занятости мест. Период не может содержать несколько интервалов. Период это интервал между дата/время.Начала-дата/время.Окончания</t>
  </si>
  <si>
    <t>Инструмент размещения парковочных мест на карте с привязкой к камере и регистрацией географических координат каждого парковочного места</t>
  </si>
  <si>
    <t>UI Интерфейс клиента</t>
  </si>
  <si>
    <t>Просмотр результатов наблюдения в виде таблиц</t>
  </si>
  <si>
    <t>UI Отображение камер на карте</t>
  </si>
  <si>
    <t>На карте отображаются парковочные места и камеры в виде точек с поддержкой кластеризации при масштабировании</t>
  </si>
  <si>
    <t>2gis</t>
  </si>
  <si>
    <t>UI Интерфейс администратора</t>
  </si>
  <si>
    <t>Управление пользователями и ролями
Интефейс администратора на текущий момент исключен. Авторизация через СУДИР предусмотрена. Роли пользователей не предусмотрены (у всех будет одна роль). Проверка прав в ХП не предусмотрена. Взаимодействие с ХП не предусмотрено.</t>
  </si>
  <si>
    <t>UI оператора для работы с камерами</t>
  </si>
  <si>
    <t>Просмотр списка камер, изображений с камер
 Работа с камерами требуется для настройки мониторинга парковки. Будет локальная реализация списка камер и превью с камеры.</t>
  </si>
  <si>
    <t>Брокер сообщений для подачи фоток на вход обработчика</t>
  </si>
  <si>
    <t>Бэкенд АПИ фронта</t>
  </si>
  <si>
    <t>Взаимодействие с UI (только) оператора</t>
  </si>
  <si>
    <t>полноценный API управления всей системой (создание, удаление, редактирование задачи на анализ камеры, анализ парковки), сколько методов нужно? постановка на мониторинг? коррекция мест парковок? фильтрация?</t>
  </si>
  <si>
    <t>Бэкенд АПИ клиента</t>
  </si>
  <si>
    <t>Взаимодействие с Внешней Системой
 Под клиентом здесь понимаем обращение к сервису извне по REST API.</t>
  </si>
  <si>
    <r>
      <rPr>
        <sz val="11"/>
        <color rgb="FF000000"/>
        <rFont val="Calibri"/>
        <scheme val="minor"/>
      </rPr>
      <t xml:space="preserve">базовый API на чтение отчетности? нужны метрики? компонент агрегации данных отчетности нужен?
два метода: получение массива парковочных мест по УНОМ, получение массива парковочных место по геокоординатам
</t>
    </r>
    <r>
      <rPr>
        <strike/>
        <sz val="11"/>
        <color rgb="FF000000"/>
        <rFont val="Calibri"/>
        <scheme val="minor"/>
      </rPr>
      <t>передача выходных данных через брокер сообщений</t>
    </r>
  </si>
  <si>
    <t>Интеграции с внешними сервисами</t>
  </si>
  <si>
    <t>Обеспечение возможности взаимодействия: интеграция с СУДИР, шлюз ЕЦХД, детектор ТС
На текущий момент не предполагается ходить в ХП.</t>
  </si>
  <si>
    <t>учтено в следующих пунктах?</t>
  </si>
  <si>
    <t>Конфигуратор сервиса (настройки)</t>
  </si>
  <si>
    <t>Конфигурационный файл
Что в нем будет:
    Настройки подключения БД, адреса и свойства подключения внешних сервисов, временные директории, уровни логирования.</t>
  </si>
  <si>
    <t>Механизм авторизации (получение роли) в сервисе</t>
  </si>
  <si>
    <t xml:space="preserve"> Через ХП  На текущий момент не предполагается.</t>
  </si>
  <si>
    <t>Авторизация клиентов через СУДИР</t>
  </si>
  <si>
    <t>Получение токена</t>
  </si>
  <si>
    <t>Взаимодействие с детектором ТС</t>
  </si>
  <si>
    <t>Отправка фото, получение json-ответов</t>
  </si>
  <si>
    <t>Регистрация/управление задачами на детектирование и сопутствующие алгоритмы</t>
  </si>
  <si>
    <t>Создание, удаление, редактирование, получение списка, поиск
 Просмотр результатов отработки заданий</t>
  </si>
  <si>
    <t>поворот фото для детекта? создание события убытия-прибытия машины?</t>
  </si>
  <si>
    <t>Алгоритмы создания/сохранения разметки парковочных мест</t>
  </si>
  <si>
    <t>соотношение камер и парковок 1к1. разметка - статична, введена оператором, геопозиция парковочного места указывается оператором.
Разово - ручное полигональное выделение мест поверх трансляции с камеры -
    Полигональная область парковки усложнит алгоритмы вычисления занятости и увеличит затраты. Область парковки будет задаваться четырехугольником.
   В: Если парковочное место под углом?
О: Под каким бы углом не было парковочное место, его можно описать четырехугольником. Скорее всего даже параллелограммом. полигональная разметка (по текущей оценке) не позволит улучшить качество распознавания занятости места.</t>
  </si>
  <si>
    <t>агрегация данных о парковочном месте с разных камер? делать вывод что это парковочное место по статистике парковок?</t>
  </si>
  <si>
    <t>Ведение реестра парковочных мест</t>
  </si>
  <si>
    <t>Алгоритмы вычисления пересечений данных с детектора и разметки парковочных мест</t>
  </si>
  <si>
    <t>простейший алгоритм, снимается ограничение по точности, пересечение по проценту площади 80% - пересечение)
На текущий момент алгоритм детально не прорабатывался. В целом это алгоритм нахождения площади пересечения двух четырехугольников: четырехугольник, ограничивающий область парковки, прямоугольник, bbox автомобиля полученный с детектора ТС. При площади пересечения более заданного порога от площади парковочного места, парковочное место считается занятым.</t>
  </si>
  <si>
    <t>пересечение полигонов на стороне БД?</t>
  </si>
  <si>
    <t>Алгоритмы определения "занято/свободно". Предположительно по % закрытия площади размеченного парковочного места.</t>
  </si>
  <si>
    <t>кэшировать результаты поиска? писать логи?</t>
  </si>
  <si>
    <t>Логирование</t>
  </si>
  <si>
    <t>простейшее логирование, без метрик прометеус</t>
  </si>
  <si>
    <t>Хранение данных (модель данных СУБД)</t>
  </si>
  <si>
    <t>проработка схема БД, миграции, бекап, сохранение.  на какой срок?</t>
  </si>
  <si>
    <t>Алгоритмы поиск и получение исторических данных из БД</t>
  </si>
  <si>
    <t>Получение данных с учетом запроса</t>
  </si>
  <si>
    <t>журналирование действий в историю?</t>
  </si>
  <si>
    <t>Возможность формирования статистических отчетов</t>
  </si>
  <si>
    <t>Обособленный сервер сбора изображений через REST API с передачей изображений в брокер сообщений kafka.</t>
  </si>
  <si>
    <t>Получение фотоизображений с камер ЕЦХД, получение фото с файлового хранилища.</t>
  </si>
  <si>
    <t>изучение API ЕЦХД, REST API к ЕЦХД, кэш действий в БД на случай восстановления после сбоя, отправка в топики брокера, кэш в ImageStorage</t>
  </si>
  <si>
    <t>Нефункциональные требования</t>
  </si>
  <si>
    <t>Выполняется сбор изображений с ~20000 камер</t>
  </si>
  <si>
    <t xml:space="preserve"> Текущий расчет на 20000 камер.</t>
  </si>
  <si>
    <t>Количество парковок в активном мониторинге ~1000</t>
  </si>
  <si>
    <t>Производительность детектора ТС ~1фото/сек
Текущий расчет на 500 фото в секунду.</t>
  </si>
  <si>
    <t>Частота опроса Видеокамер — один раз в 30 (тридцать) секунд</t>
  </si>
  <si>
    <t xml:space="preserve"> Текущий расчет - Актуальность предоставляемой информации, не менее 20 минут</t>
  </si>
  <si>
    <t>Время отклика Решения на запросы внешних ИСиР не должно превышать 1 (одной) секунды.</t>
  </si>
  <si>
    <t xml:space="preserve">–	минимальное значение угла установки камеры: 0 градусов к поверхности земли;
–	максимальное значение угла установки камеры: 90 градусов к поверхности земли при направлении объектива камеры в сторону земли
</t>
  </si>
  <si>
    <t>Использование камер: "дворовые парковки". Камеры – вид сверху.</t>
  </si>
  <si>
    <t xml:space="preserve"> Любые камеры городского наблюдения, доступные через шлюз ЕЦХД, которые возвращают изображения, поддерживаемые детектором ТС.</t>
  </si>
  <si>
    <t>К одному УНОМу могут относится несколько камер</t>
  </si>
  <si>
    <t>Парковочное место - одно машиноместо, имеющее координаты и уникальный идентификатор в едином списке парковочных место г. Москвы.</t>
  </si>
  <si>
    <t xml:space="preserve">Парковочные места являются нумероваными, для каждого парковочного места с номером передаем номер и состояние "свободно/занято" во Внешнюю систему.  
В соответствии с АПИ, в переданном примере.  Уточнение: координаты парковочного места передаются точкой в центре четырехугольника, с точность АПИ мспользуемой картографической системы. </t>
  </si>
  <si>
    <t>Для наблюдения за 1 группой парковочных мест используется только одна камера</t>
  </si>
  <si>
    <t>группа парковочных мест+ камера - объект сбора информации, для которого наблюдение может включаться и выключаться</t>
  </si>
  <si>
    <t>Изображения обрабатываются детектором ТС НТЛ</t>
  </si>
  <si>
    <t>Требования к информационной и программной совместимости</t>
  </si>
  <si>
    <t>Проработка Архитектуры</t>
  </si>
  <si>
    <t>Разработка ведется на языках программирования</t>
  </si>
  <si>
    <t>1. React-js
2. Go-lang
3. Kafka
4. Nginx
5. Docker
6. СУБД "Квант- Гибрид" (Postgres)
7. M ОС
8. Картографическая основа 2Гис</t>
  </si>
  <si>
    <t>Документация и обучение</t>
  </si>
  <si>
    <t>Регистрация в реестре ПО</t>
  </si>
  <si>
    <t>ТЗ</t>
  </si>
  <si>
    <t>СТ</t>
  </si>
  <si>
    <t>ТР</t>
  </si>
  <si>
    <t>Формуляр</t>
  </si>
  <si>
    <t>Описание программы</t>
  </si>
  <si>
    <t>Руководство пользователя</t>
  </si>
  <si>
    <t>Руководство администратора</t>
  </si>
  <si>
    <t>ПМИ</t>
  </si>
  <si>
    <t>Паспорт</t>
  </si>
  <si>
    <t>Акты, протоколы и т.п.</t>
  </si>
  <si>
    <t>ЗНИ: отчет о тестировании</t>
  </si>
  <si>
    <t>Итого:</t>
  </si>
  <si>
    <t>Итого по всем ролям:</t>
  </si>
  <si>
    <t>Дополнительно:</t>
  </si>
  <si>
    <t>Управление проектом</t>
  </si>
  <si>
    <t>Итого с управлением проектом</t>
  </si>
  <si>
    <t>Прочие затраты</t>
  </si>
  <si>
    <t>Погружение, сдача-приемка, поддержка стендов, формальный трек, административные затраты, согласования, потери времени на ожидание доступов, риски</t>
  </si>
  <si>
    <t>Итого с прочими затратами</t>
  </si>
  <si>
    <t>Затраты на отпуска, больничные и т.п.</t>
  </si>
  <si>
    <t>Итого с отпусками, больничные</t>
  </si>
  <si>
    <t>Гарантийная поддержка</t>
  </si>
  <si>
    <t>Итого с гарант. поддержкой</t>
  </si>
  <si>
    <t>нагрузочное тестирвоание</t>
  </si>
  <si>
    <t>По ставке 5000</t>
  </si>
  <si>
    <t>тестирование</t>
  </si>
  <si>
    <t>БЭК</t>
  </si>
  <si>
    <t>Архитектор</t>
  </si>
  <si>
    <t>ч/ч</t>
  </si>
  <si>
    <t>ч/м</t>
  </si>
  <si>
    <t>часов в месяце</t>
  </si>
  <si>
    <t xml:space="preserve">необходимое кол-во </t>
  </si>
  <si>
    <t>срок участия в проекте в м.</t>
  </si>
  <si>
    <t>Создание задач для наблюдения за парковками (1 или несколько камер). Разметка парковочных мест. Настройка позиции камеры для сбора данных.</t>
  </si>
  <si>
    <t>Управление пользователями и ролями</t>
  </si>
  <si>
    <t>Просмотр списка камер, изображений с камер</t>
  </si>
  <si>
    <t>Взаимодействие с UI</t>
  </si>
  <si>
    <t>Взаимодействие с Внешней Системой</t>
  </si>
  <si>
    <t>базовый API на чтение отчетности? нужны метрики? компонент агрегации данных отчетности нужен?
два метода: получение массива парковочных мест по УНОМ, получение массива парковочных место по геокоординатам
передача выходных данных через брокер сообщений</t>
  </si>
  <si>
    <t>Обеспечение возможности взаимодействия: интеграция с СУДИР, шлюз ЕЦХД, детектор ТС</t>
  </si>
  <si>
    <t>Конфигурационный файл</t>
  </si>
  <si>
    <t>Создание, удаление, редактирование, получение списка, поиск</t>
  </si>
  <si>
    <t>Производительность детектора ТС ~1фото/сек</t>
  </si>
  <si>
    <t>Вопрос в проработке железа на стороне ДИТ</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</si>
</sst>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
  </numFmts>
  <fonts count="13">
    <font>
      <sz val="11"/>
      <color theme="1"/>
      <name val="Calibri"/>
      <family val="2"/>
      <scheme val="minor"/>
    </font>
    <font>
      <sz val="11"/>
      <color theme="1"/>
      <name val="Calibri"/>
      <family val="2"/>
      <charset val="204"/>
      <scheme val="minor"/>
    </font>
    <font>
      <b/>
      <sz val="11"/>
      <color rgb="FF3F3F3F"/>
      <name val="Calibri"/>
      <family val="2"/>
      <charset val="204"/>
      <scheme val="minor"/>
    </font>
    <font>
      <b/>
      <sz val="11"/>
      <color rgb="FF000000"/>
      <name val="Calibri"/>
      <family val="2"/>
      <charset val="204"/>
      <scheme val="minor"/>
    </font>
    <font>
      <sz val="11"/>
      <color rgb="FF000000"/>
      <name val="Calibri"/>
      <family val="2"/>
      <charset val="204"/>
      <scheme val="minor"/>
    </font>
    <font>
      <sz val="11"/>
      <color rgb="FF3F3F3F"/>
      <name val="Calibri"/>
      <family val="2"/>
      <charset val="204"/>
      <scheme val="minor"/>
    </font>
    <font>
      <sz val="10"/>
      <color rgb="FF000000"/>
      <name val="Calibri"/>
      <family val="2"/>
      <charset val="204"/>
      <scheme val="minor"/>
    </font>
    <font>
      <sz val="11"/>
      <color rgb="FF000000"/>
      <name val="Calibri"/>
      <family val="2"/>
      <charset val="204"/>
    </font>
    <font>
      <b/>
      <sz val="11"/>
      <color rgb="FF000000"/>
      <name val="Calibri"/>
      <family val="2"/>
      <charset val="204"/>
    </font>
    <font>
      <b/>
      <sz val="11"/>
      <color rgb="FF000000"/>
      <name val="Calibri"/>
      <charset val="204"/>
    </font>
    <font>
      <sz val="11"/>
      <color rgb="FF000000"/>
      <name val="Calibri"/>
      <charset val="204"/>
    </font>
    <font>
      <sz val="11"/>
      <color rgb="FF000000"/>
      <name val="Calibri"/>
      <scheme val="minor"/>
    </font>
    <font>
      <strike/>
      <sz val="11"/>
      <color rgb="FF000000"/>
      <name val="Calibri"/>
      <scheme val="minor"/>
    </font>
  </fonts>
  <fills count="10">
    <fill>
      <patternFill patternType="none"/>
    </fill>
    <fill>
      <patternFill patternType="gray125"/>
    </fill>
    <fill>
      <patternFill patternType="solid">
        <fgColor rgb="FFF2F2F2"/>
        <bgColor rgb="FF000000"/>
      </patternFill>
    </fill>
    <fill>
      <patternFill patternType="solid">
        <fgColor theme="7" tint="0.79998168889431442"/>
        <bgColor indexed="64"/>
      </patternFill>
    </fill>
    <fill>
      <patternFill patternType="solid">
        <fgColor theme="0"/>
        <bgColor indexed="64"/>
      </patternFill>
    </fill>
    <fill>
      <patternFill patternType="solid">
        <fgColor theme="9" tint="0.79998168889431442"/>
        <bgColor indexed="64"/>
      </patternFill>
    </fill>
    <fill>
      <patternFill patternType="solid">
        <fgColor rgb="FFFFFF00"/>
        <bgColor indexed="64"/>
      </patternFill>
    </fill>
    <fill>
      <patternFill patternType="solid">
        <fgColor theme="4" tint="0.79998168889431442"/>
        <bgColor indexed="64"/>
      </patternFill>
    </fill>
    <fill>
      <patternFill patternType="solid">
        <fgColor rgb="FFFF0000"/>
        <bgColor indexed="64"/>
      </patternFill>
    </fill>
    <fill>
      <patternFill patternType="solid">
        <fgColor theme="3" tint="0.79998168889431442"/>
        <bgColor indexed="64"/>
      </patternFill>
    </fill>
  </fills>
  <borders count="21">
    <border>
      <left/>
      <right/>
      <top/>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style="thin">
        <color rgb="FF3F3F3F"/>
      </top>
      <bottom/>
      <diagonal/>
    </border>
    <border>
      <left style="thin">
        <color rgb="FF3F3F3F"/>
      </left>
      <right style="thin">
        <color rgb="FF3F3F3F"/>
      </right>
      <top/>
      <bottom style="thin">
        <color rgb="FF3F3F3F"/>
      </bottom>
      <diagonal/>
    </border>
    <border>
      <left style="thin">
        <color rgb="FF3F3F3F"/>
      </left>
      <right/>
      <top style="thin">
        <color rgb="FF3F3F3F"/>
      </top>
      <bottom style="thin">
        <color rgb="FF3F3F3F"/>
      </bottom>
      <diagonal/>
    </border>
    <border>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3F3F3F"/>
      </left>
      <right style="thin">
        <color rgb="FF3F3F3F"/>
      </right>
      <top/>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3F3F3F"/>
      </left>
      <right/>
      <top style="thin">
        <color rgb="FF3F3F3F"/>
      </top>
      <bottom/>
      <diagonal/>
    </border>
    <border>
      <left style="thin">
        <color rgb="FF000000"/>
      </left>
      <right/>
      <top style="thin">
        <color rgb="FF000000"/>
      </top>
      <bottom style="thin">
        <color rgb="FF000000"/>
      </bottom>
      <diagonal/>
    </border>
    <border>
      <left style="thin">
        <color indexed="64"/>
      </left>
      <right/>
      <top/>
      <bottom style="thin">
        <color indexed="64"/>
      </bottom>
      <diagonal/>
    </border>
    <border>
      <left/>
      <right style="thin">
        <color rgb="FF3F3F3F"/>
      </right>
      <top style="thin">
        <color rgb="FF3F3F3F"/>
      </top>
      <bottom/>
      <diagonal/>
    </border>
    <border>
      <left/>
      <right style="thin">
        <color rgb="FF000000"/>
      </right>
      <top style="thin">
        <color rgb="FF000000"/>
      </top>
      <bottom style="thin">
        <color rgb="FF000000"/>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s>
  <cellStyleXfs count="1">
    <xf numFmtId="0" fontId="0" fillId="0" borderId="0"/>
  </cellStyleXfs>
  <cellXfs count="116">
    <xf numFmtId="0" fontId="0" fillId="0" borderId="0" xfId="0"/>
    <xf numFmtId="0" fontId="2" fillId="2" borderId="2" xfId="0" applyFont="1" applyFill="1" applyBorder="1" applyAlignment="1">
      <alignment wrapText="1"/>
    </xf>
    <xf numFmtId="0" fontId="2" fillId="2" borderId="2" xfId="0" applyFont="1" applyFill="1" applyBorder="1" applyAlignment="1">
      <alignment horizontal="center" vertical="center" wrapText="1"/>
    </xf>
    <xf numFmtId="0" fontId="2" fillId="2" borderId="1" xfId="0" applyFont="1" applyFill="1" applyBorder="1" applyAlignment="1">
      <alignment wrapText="1"/>
    </xf>
    <xf numFmtId="0" fontId="2" fillId="2" borderId="1" xfId="0" applyFont="1" applyFill="1" applyBorder="1" applyAlignment="1">
      <alignment horizontal="center" vertical="center" wrapText="1"/>
    </xf>
    <xf numFmtId="0" fontId="2" fillId="2" borderId="2" xfId="0" applyFont="1" applyFill="1" applyBorder="1" applyAlignment="1">
      <alignment vertical="center" wrapText="1"/>
    </xf>
    <xf numFmtId="0" fontId="4" fillId="0" borderId="7" xfId="0" applyFont="1" applyBorder="1" applyAlignment="1">
      <alignment vertical="center" wrapText="1"/>
    </xf>
    <xf numFmtId="0" fontId="4" fillId="0" borderId="0" xfId="0" applyFont="1"/>
    <xf numFmtId="0" fontId="4" fillId="0" borderId="6" xfId="0" applyFont="1" applyBorder="1" applyAlignment="1">
      <alignment wrapText="1"/>
    </xf>
    <xf numFmtId="0" fontId="4" fillId="0" borderId="6" xfId="0" applyFont="1" applyBorder="1" applyAlignment="1">
      <alignment vertical="center" wrapText="1"/>
    </xf>
    <xf numFmtId="0" fontId="4" fillId="0" borderId="6" xfId="0" applyFont="1" applyBorder="1" applyAlignment="1">
      <alignment horizontal="center" vertical="center" wrapText="1"/>
    </xf>
    <xf numFmtId="0" fontId="2" fillId="2" borderId="1" xfId="0" applyFont="1" applyFill="1" applyBorder="1" applyAlignment="1">
      <alignment vertical="center" wrapText="1"/>
    </xf>
    <xf numFmtId="0" fontId="4" fillId="0" borderId="7" xfId="0" applyFont="1" applyBorder="1" applyAlignment="1">
      <alignment wrapText="1"/>
    </xf>
    <xf numFmtId="0" fontId="3" fillId="0" borderId="0" xfId="0" applyFont="1"/>
    <xf numFmtId="0" fontId="3" fillId="0" borderId="0" xfId="0" applyFont="1" applyAlignment="1">
      <alignment horizontal="center" vertical="center"/>
    </xf>
    <xf numFmtId="0" fontId="4" fillId="0" borderId="0" xfId="0" applyFont="1" applyAlignment="1">
      <alignment horizontal="center" vertical="center"/>
    </xf>
    <xf numFmtId="0" fontId="4" fillId="0" borderId="7" xfId="0" applyFont="1" applyBorder="1" applyAlignment="1">
      <alignment horizontal="center" vertical="center" wrapText="1"/>
    </xf>
    <xf numFmtId="0" fontId="2" fillId="2" borderId="3"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6" fillId="0" borderId="6" xfId="0" applyFont="1" applyBorder="1" applyAlignment="1">
      <alignment vertical="center" wrapText="1"/>
    </xf>
    <xf numFmtId="0" fontId="2" fillId="2" borderId="8" xfId="0" applyFont="1" applyFill="1" applyBorder="1" applyAlignment="1">
      <alignment vertical="center" wrapText="1"/>
    </xf>
    <xf numFmtId="0" fontId="4" fillId="0" borderId="9" xfId="0" applyFont="1" applyBorder="1" applyAlignment="1">
      <alignment horizontal="center" vertical="center" wrapText="1"/>
    </xf>
    <xf numFmtId="0" fontId="2" fillId="2" borderId="1" xfId="0" applyFont="1" applyFill="1" applyBorder="1" applyAlignment="1">
      <alignment horizontal="center" wrapText="1"/>
    </xf>
    <xf numFmtId="0" fontId="2" fillId="2" borderId="3" xfId="0" applyFont="1" applyFill="1" applyBorder="1" applyAlignment="1">
      <alignment vertical="center" wrapText="1"/>
    </xf>
    <xf numFmtId="0" fontId="5" fillId="2" borderId="8" xfId="0" applyFont="1" applyFill="1" applyBorder="1" applyAlignment="1">
      <alignment horizontal="center" vertical="center" wrapText="1"/>
    </xf>
    <xf numFmtId="0" fontId="4" fillId="3" borderId="6" xfId="0" applyFont="1" applyFill="1" applyBorder="1" applyAlignment="1">
      <alignment vertical="center" wrapText="1"/>
    </xf>
    <xf numFmtId="0" fontId="4" fillId="3" borderId="6" xfId="0" applyFont="1" applyFill="1" applyBorder="1" applyAlignment="1">
      <alignment horizontal="center" vertical="center" wrapText="1"/>
    </xf>
    <xf numFmtId="0" fontId="0" fillId="0" borderId="0" xfId="0" applyAlignment="1">
      <alignment horizontal="center" vertical="center"/>
    </xf>
    <xf numFmtId="0" fontId="2" fillId="2" borderId="10" xfId="0" applyFont="1" applyFill="1" applyBorder="1" applyAlignment="1">
      <alignment vertical="center" wrapText="1"/>
    </xf>
    <xf numFmtId="0" fontId="2" fillId="2" borderId="10" xfId="0" applyFont="1" applyFill="1" applyBorder="1" applyAlignment="1">
      <alignment horizontal="center" vertical="center" wrapText="1"/>
    </xf>
    <xf numFmtId="0" fontId="5" fillId="4" borderId="10" xfId="0" applyFont="1" applyFill="1" applyBorder="1" applyAlignment="1">
      <alignment horizontal="center" vertical="center" wrapText="1"/>
    </xf>
    <xf numFmtId="0" fontId="2" fillId="4" borderId="10" xfId="0" applyFont="1" applyFill="1" applyBorder="1" applyAlignment="1">
      <alignment vertical="center" wrapText="1"/>
    </xf>
    <xf numFmtId="0" fontId="2" fillId="4" borderId="10" xfId="0" applyFont="1" applyFill="1" applyBorder="1" applyAlignment="1">
      <alignment horizontal="center" vertical="center" wrapText="1"/>
    </xf>
    <xf numFmtId="0" fontId="5" fillId="4" borderId="10" xfId="0" applyFont="1" applyFill="1" applyBorder="1" applyAlignment="1">
      <alignment wrapText="1"/>
    </xf>
    <xf numFmtId="0" fontId="0" fillId="0" borderId="10" xfId="0" applyBorder="1"/>
    <xf numFmtId="0" fontId="4" fillId="0" borderId="10" xfId="0" applyFont="1" applyBorder="1" applyAlignment="1">
      <alignment vertical="center" wrapText="1"/>
    </xf>
    <xf numFmtId="0" fontId="4" fillId="0" borderId="10" xfId="0" applyFont="1" applyBorder="1" applyAlignment="1">
      <alignment horizontal="center" vertical="center" wrapText="1"/>
    </xf>
    <xf numFmtId="0" fontId="2" fillId="2" borderId="11" xfId="0" applyFont="1" applyFill="1" applyBorder="1" applyAlignment="1">
      <alignment vertical="center" wrapText="1"/>
    </xf>
    <xf numFmtId="0" fontId="2" fillId="4" borderId="12" xfId="0" applyFont="1" applyFill="1" applyBorder="1" applyAlignment="1">
      <alignment vertical="center" wrapText="1"/>
    </xf>
    <xf numFmtId="0" fontId="4" fillId="0" borderId="13" xfId="0" applyFont="1" applyBorder="1" applyAlignment="1">
      <alignment vertical="center" wrapText="1"/>
    </xf>
    <xf numFmtId="0" fontId="2" fillId="2" borderId="14" xfId="0" applyFont="1" applyFill="1" applyBorder="1" applyAlignment="1">
      <alignment horizontal="center" vertical="center" wrapText="1"/>
    </xf>
    <xf numFmtId="0" fontId="2" fillId="4" borderId="15" xfId="0" applyFont="1" applyFill="1" applyBorder="1" applyAlignment="1">
      <alignment horizontal="center" vertical="center" wrapText="1"/>
    </xf>
    <xf numFmtId="0" fontId="4" fillId="0" borderId="16" xfId="0" applyFont="1" applyBorder="1" applyAlignment="1">
      <alignment horizontal="center" vertical="center" wrapText="1"/>
    </xf>
    <xf numFmtId="0" fontId="4" fillId="0" borderId="17" xfId="0" applyFont="1" applyBorder="1" applyAlignment="1">
      <alignment vertical="center" wrapText="1"/>
    </xf>
    <xf numFmtId="0" fontId="4" fillId="0" borderId="17" xfId="0" applyFont="1" applyBorder="1" applyAlignment="1">
      <alignment horizontal="center" vertical="center" wrapText="1"/>
    </xf>
    <xf numFmtId="0" fontId="0" fillId="0" borderId="10" xfId="0" applyBorder="1" applyAlignment="1">
      <alignment horizontal="center" vertical="center"/>
    </xf>
    <xf numFmtId="0" fontId="2" fillId="2" borderId="8" xfId="0" applyFont="1" applyFill="1" applyBorder="1" applyAlignment="1">
      <alignment wrapText="1"/>
    </xf>
    <xf numFmtId="43" fontId="3" fillId="0" borderId="0" xfId="0" applyNumberFormat="1" applyFont="1" applyAlignment="1">
      <alignment horizontal="center" vertical="center"/>
    </xf>
    <xf numFmtId="0" fontId="1" fillId="0" borderId="18" xfId="0" applyFont="1" applyBorder="1"/>
    <xf numFmtId="0" fontId="1" fillId="0" borderId="18" xfId="0" applyFont="1" applyBorder="1" applyAlignment="1">
      <alignment wrapText="1"/>
    </xf>
    <xf numFmtId="0" fontId="1" fillId="0" borderId="18" xfId="0" applyFont="1" applyBorder="1" applyAlignment="1">
      <alignment horizontal="left" vertical="center" wrapText="1"/>
    </xf>
    <xf numFmtId="0" fontId="0" fillId="0" borderId="19" xfId="0" applyBorder="1" applyAlignment="1">
      <alignment horizontal="center" vertical="center"/>
    </xf>
    <xf numFmtId="0" fontId="4" fillId="0" borderId="19" xfId="0" applyFont="1" applyBorder="1" applyAlignment="1">
      <alignment vertical="center" wrapText="1"/>
    </xf>
    <xf numFmtId="0" fontId="4" fillId="0" borderId="16" xfId="0" applyFont="1" applyBorder="1" applyAlignment="1">
      <alignment vertical="center" wrapText="1"/>
    </xf>
    <xf numFmtId="0" fontId="4" fillId="5" borderId="6" xfId="0" applyFont="1" applyFill="1" applyBorder="1" applyAlignment="1">
      <alignment horizontal="left" vertical="center" wrapText="1" indent="4"/>
    </xf>
    <xf numFmtId="0" fontId="6" fillId="5" borderId="6" xfId="0" applyFont="1" applyFill="1" applyBorder="1" applyAlignment="1">
      <alignment vertical="center" wrapText="1"/>
    </xf>
    <xf numFmtId="0" fontId="4" fillId="5" borderId="6" xfId="0" applyFont="1" applyFill="1" applyBorder="1" applyAlignment="1">
      <alignment vertical="center" wrapText="1"/>
    </xf>
    <xf numFmtId="0" fontId="4" fillId="5" borderId="6" xfId="0" applyFont="1" applyFill="1" applyBorder="1" applyAlignment="1">
      <alignment horizontal="center" vertical="center" wrapText="1"/>
    </xf>
    <xf numFmtId="0" fontId="4" fillId="5" borderId="17" xfId="0" applyFont="1" applyFill="1" applyBorder="1" applyAlignment="1">
      <alignment horizontal="left" vertical="center" wrapText="1"/>
    </xf>
    <xf numFmtId="0" fontId="4" fillId="5" borderId="17" xfId="0" applyFont="1" applyFill="1" applyBorder="1" applyAlignment="1">
      <alignment vertical="center" wrapText="1"/>
    </xf>
    <xf numFmtId="0" fontId="4" fillId="5" borderId="17" xfId="0" applyFont="1" applyFill="1" applyBorder="1" applyAlignment="1">
      <alignment horizontal="center" vertical="center" wrapText="1"/>
    </xf>
    <xf numFmtId="0" fontId="7" fillId="0" borderId="0" xfId="0" applyFont="1"/>
    <xf numFmtId="0" fontId="8" fillId="0" borderId="10" xfId="0" applyFont="1" applyBorder="1" applyAlignment="1">
      <alignment horizontal="center"/>
    </xf>
    <xf numFmtId="0" fontId="7" fillId="0" borderId="10" xfId="0" applyFont="1" applyBorder="1"/>
    <xf numFmtId="2" fontId="7" fillId="0" borderId="10" xfId="0" applyNumberFormat="1" applyFont="1" applyBorder="1"/>
    <xf numFmtId="164" fontId="7" fillId="0" borderId="10" xfId="0" applyNumberFormat="1" applyFont="1" applyBorder="1"/>
    <xf numFmtId="0" fontId="8" fillId="0" borderId="10" xfId="0" applyFont="1" applyBorder="1" applyAlignment="1">
      <alignment horizontal="center" wrapText="1"/>
    </xf>
    <xf numFmtId="43" fontId="4" fillId="0" borderId="0" xfId="0" applyNumberFormat="1" applyFont="1" applyAlignment="1">
      <alignment horizontal="center" vertical="center"/>
    </xf>
    <xf numFmtId="0" fontId="4" fillId="0" borderId="0" xfId="0" applyFont="1" applyAlignment="1">
      <alignment wrapText="1"/>
    </xf>
    <xf numFmtId="0" fontId="7" fillId="4" borderId="10" xfId="0" applyFont="1" applyFill="1" applyBorder="1"/>
    <xf numFmtId="0" fontId="4" fillId="6" borderId="6" xfId="0" applyFont="1" applyFill="1" applyBorder="1" applyAlignment="1">
      <alignment horizontal="center" vertical="center" wrapText="1"/>
    </xf>
    <xf numFmtId="0" fontId="4" fillId="6" borderId="10" xfId="0" applyFont="1" applyFill="1" applyBorder="1" applyAlignment="1">
      <alignment vertical="center" wrapText="1"/>
    </xf>
    <xf numFmtId="0" fontId="4" fillId="6" borderId="10" xfId="0" applyFont="1" applyFill="1" applyBorder="1" applyAlignment="1">
      <alignment horizontal="center" vertical="center" wrapText="1"/>
    </xf>
    <xf numFmtId="0" fontId="0" fillId="0" borderId="18" xfId="0" applyBorder="1"/>
    <xf numFmtId="0" fontId="0" fillId="0" borderId="18" xfId="0" applyBorder="1" applyAlignment="1">
      <alignment wrapText="1"/>
    </xf>
    <xf numFmtId="0" fontId="0" fillId="0" borderId="18" xfId="0" applyBorder="1" applyAlignment="1">
      <alignment horizontal="left" vertical="center" wrapText="1"/>
    </xf>
    <xf numFmtId="0" fontId="9" fillId="0" borderId="10" xfId="0" applyFont="1" applyBorder="1" applyAlignment="1">
      <alignment horizontal="center"/>
    </xf>
    <xf numFmtId="0" fontId="9" fillId="0" borderId="10" xfId="0" applyFont="1" applyBorder="1" applyAlignment="1">
      <alignment horizontal="center" wrapText="1"/>
    </xf>
    <xf numFmtId="0" fontId="10" fillId="0" borderId="10" xfId="0" applyFont="1" applyBorder="1"/>
    <xf numFmtId="0" fontId="10" fillId="4" borderId="10" xfId="0" applyFont="1" applyFill="1" applyBorder="1"/>
    <xf numFmtId="2" fontId="10" fillId="0" borderId="10" xfId="0" applyNumberFormat="1" applyFont="1" applyBorder="1"/>
    <xf numFmtId="164" fontId="10" fillId="0" borderId="10" xfId="0" applyNumberFormat="1" applyFont="1" applyBorder="1"/>
    <xf numFmtId="0" fontId="10" fillId="0" borderId="0" xfId="0" applyFont="1"/>
    <xf numFmtId="0" fontId="4" fillId="6" borderId="6" xfId="0" applyFont="1" applyFill="1" applyBorder="1" applyAlignment="1">
      <alignment vertical="center" wrapText="1"/>
    </xf>
    <xf numFmtId="0" fontId="6" fillId="6" borderId="6" xfId="0" applyFont="1" applyFill="1" applyBorder="1" applyAlignment="1">
      <alignment vertical="center" wrapText="1"/>
    </xf>
    <xf numFmtId="0" fontId="4" fillId="7" borderId="6" xfId="0" applyFont="1" applyFill="1" applyBorder="1" applyAlignment="1">
      <alignment vertical="center" wrapText="1"/>
    </xf>
    <xf numFmtId="0" fontId="6" fillId="7" borderId="6" xfId="0" applyFont="1" applyFill="1" applyBorder="1" applyAlignment="1">
      <alignment vertical="center" wrapText="1"/>
    </xf>
    <xf numFmtId="0" fontId="4" fillId="7" borderId="6" xfId="0" applyFont="1" applyFill="1" applyBorder="1" applyAlignment="1">
      <alignment horizontal="center" vertical="center" wrapText="1"/>
    </xf>
    <xf numFmtId="0" fontId="4" fillId="7" borderId="10" xfId="0" applyFont="1" applyFill="1" applyBorder="1" applyAlignment="1">
      <alignment vertical="center" wrapText="1"/>
    </xf>
    <xf numFmtId="0" fontId="4" fillId="7" borderId="10" xfId="0" applyFont="1" applyFill="1" applyBorder="1" applyAlignment="1">
      <alignment horizontal="center" vertical="center" wrapText="1"/>
    </xf>
    <xf numFmtId="0" fontId="4" fillId="8" borderId="6"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4" fillId="9" borderId="10" xfId="0" applyFont="1" applyFill="1" applyBorder="1" applyAlignment="1">
      <alignment vertical="center" wrapText="1"/>
    </xf>
    <xf numFmtId="0" fontId="4" fillId="9" borderId="10" xfId="0" applyFont="1" applyFill="1" applyBorder="1" applyAlignment="1">
      <alignment horizontal="center" vertical="center" wrapText="1"/>
    </xf>
    <xf numFmtId="0" fontId="4" fillId="9" borderId="6" xfId="0" applyFont="1" applyFill="1" applyBorder="1" applyAlignment="1">
      <alignment horizontal="center" vertical="center" wrapText="1"/>
    </xf>
    <xf numFmtId="0" fontId="4" fillId="7" borderId="6" xfId="0" applyFont="1" applyFill="1" applyBorder="1" applyAlignment="1">
      <alignment wrapText="1"/>
    </xf>
    <xf numFmtId="0" fontId="0" fillId="6" borderId="0" xfId="0" applyFill="1"/>
    <xf numFmtId="0" fontId="5" fillId="7" borderId="10" xfId="0" applyFont="1" applyFill="1" applyBorder="1" applyAlignment="1">
      <alignment wrapText="1"/>
    </xf>
    <xf numFmtId="0" fontId="2" fillId="7" borderId="12" xfId="0" applyFont="1" applyFill="1" applyBorder="1" applyAlignment="1">
      <alignment vertical="center" wrapText="1"/>
    </xf>
    <xf numFmtId="0" fontId="2" fillId="7" borderId="10" xfId="0" applyFont="1" applyFill="1" applyBorder="1" applyAlignment="1">
      <alignment vertical="center" wrapText="1"/>
    </xf>
    <xf numFmtId="0" fontId="0" fillId="7" borderId="10" xfId="0" applyFill="1" applyBorder="1"/>
    <xf numFmtId="0" fontId="2" fillId="7" borderId="15" xfId="0" applyFont="1" applyFill="1" applyBorder="1" applyAlignment="1">
      <alignment horizontal="center" vertical="center" wrapText="1"/>
    </xf>
    <xf numFmtId="0" fontId="2" fillId="7" borderId="10" xfId="0" applyFont="1" applyFill="1" applyBorder="1" applyAlignment="1">
      <alignment horizontal="center" vertical="center" wrapText="1"/>
    </xf>
    <xf numFmtId="0" fontId="5" fillId="7" borderId="10" xfId="0" applyFont="1" applyFill="1" applyBorder="1" applyAlignment="1">
      <alignment horizontal="center" vertical="center" wrapText="1"/>
    </xf>
    <xf numFmtId="0" fontId="2" fillId="2" borderId="4" xfId="0" applyFont="1" applyFill="1" applyBorder="1" applyAlignment="1">
      <alignment horizontal="center" wrapText="1"/>
    </xf>
    <xf numFmtId="0" fontId="2" fillId="2" borderId="5" xfId="0" applyFont="1" applyFill="1" applyBorder="1" applyAlignment="1">
      <alignment horizontal="center" wrapText="1"/>
    </xf>
    <xf numFmtId="0" fontId="2" fillId="2" borderId="2" xfId="0" applyFont="1" applyFill="1" applyBorder="1" applyAlignment="1">
      <alignment wrapText="1"/>
    </xf>
    <xf numFmtId="0" fontId="2" fillId="2" borderId="3" xfId="0" applyFont="1" applyFill="1" applyBorder="1" applyAlignment="1">
      <alignment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10" fillId="0" borderId="12" xfId="0" applyFont="1" applyBorder="1" applyAlignment="1">
      <alignment horizontal="center"/>
    </xf>
    <xf numFmtId="0" fontId="10" fillId="0" borderId="15" xfId="0" applyFont="1" applyBorder="1" applyAlignment="1">
      <alignment horizontal="center"/>
    </xf>
    <xf numFmtId="0" fontId="10" fillId="0" borderId="20" xfId="0" applyFont="1" applyBorder="1" applyAlignment="1">
      <alignment horizontal="center"/>
    </xf>
    <xf numFmtId="0" fontId="7" fillId="0" borderId="12" xfId="0" applyFont="1" applyBorder="1" applyAlignment="1">
      <alignment horizontal="center"/>
    </xf>
    <xf numFmtId="0" fontId="7" fillId="0" borderId="20" xfId="0" applyFont="1" applyBorder="1" applyAlignment="1">
      <alignment horizontal="center"/>
    </xf>
    <xf numFmtId="0" fontId="7" fillId="0" borderId="15" xfId="0" applyFont="1" applyBorder="1" applyAlignment="1">
      <alignment horizont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Андреа" id="{17E7970B-2E59-4204-870E-AAEA97DB701E}" userId="S::andrea@7718877898.onmicrosoft.com::1225dfaa-04b7-4039-a1b6-8cedc98da90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25" dT="2023-06-15T10:58:36.76" personId="{17E7970B-2E59-4204-870E-AAEA97DB701E}" id="{7077FCAD-381B-44C4-B648-9FFDC4C9CA5C}">
    <text>предлагается 16 часов</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225CD-C5E3-414B-8389-79B2FD63B400}">
  <dimension ref="A1:Q86"/>
  <sheetViews>
    <sheetView tabSelected="1" topLeftCell="A4" zoomScale="140" zoomScaleNormal="140" workbookViewId="0">
      <selection activeCell="C4" sqref="C4"/>
    </sheetView>
  </sheetViews>
  <sheetFormatPr defaultRowHeight="15"/>
  <cols>
    <col min="1" max="1" width="9.7109375" customWidth="1"/>
    <col min="2" max="2" width="45.42578125" customWidth="1"/>
    <col min="3" max="3" width="48.5703125" customWidth="1"/>
    <col min="4" max="4" width="33.7109375" customWidth="1"/>
    <col min="5" max="5" width="9.7109375" customWidth="1"/>
    <col min="6" max="6" width="22.7109375" customWidth="1"/>
    <col min="7" max="7" width="9.7109375" customWidth="1"/>
    <col min="8" max="8" width="30" customWidth="1"/>
    <col min="9" max="9" width="14" customWidth="1"/>
    <col min="10" max="10" width="13.42578125" customWidth="1"/>
    <col min="11" max="11" width="10" customWidth="1"/>
    <col min="12" max="12" width="9.28515625" bestFit="1" customWidth="1"/>
    <col min="13" max="13" width="11.7109375" customWidth="1"/>
  </cols>
  <sheetData>
    <row r="1" spans="1:11" ht="15" customHeight="1">
      <c r="A1" s="106" t="s">
        <v>0</v>
      </c>
      <c r="B1" s="106" t="s">
        <v>1</v>
      </c>
      <c r="C1" s="108" t="s">
        <v>2</v>
      </c>
      <c r="D1" s="104" t="s">
        <v>3</v>
      </c>
      <c r="E1" s="105"/>
      <c r="F1" s="104" t="s">
        <v>4</v>
      </c>
      <c r="G1" s="105"/>
      <c r="H1" s="104" t="s">
        <v>5</v>
      </c>
      <c r="I1" s="105"/>
      <c r="J1" s="108" t="s">
        <v>6</v>
      </c>
      <c r="K1" s="108"/>
    </row>
    <row r="2" spans="1:11" ht="33" customHeight="1">
      <c r="A2" s="107"/>
      <c r="B2" s="107"/>
      <c r="C2" s="109"/>
      <c r="D2" s="22" t="s">
        <v>7</v>
      </c>
      <c r="E2" s="4" t="s">
        <v>8</v>
      </c>
      <c r="F2" s="22" t="s">
        <v>9</v>
      </c>
      <c r="G2" s="4" t="s">
        <v>8</v>
      </c>
      <c r="H2" s="22" t="s">
        <v>9</v>
      </c>
      <c r="I2" s="4" t="s">
        <v>8</v>
      </c>
      <c r="J2" s="109"/>
      <c r="K2" s="109"/>
    </row>
    <row r="3" spans="1:11">
      <c r="A3" s="1"/>
      <c r="B3" s="1" t="s">
        <v>10</v>
      </c>
      <c r="C3" s="5"/>
      <c r="D3" s="5"/>
      <c r="E3" s="2"/>
      <c r="F3" s="5"/>
      <c r="G3" s="2"/>
      <c r="H3" s="5"/>
      <c r="I3" s="2"/>
      <c r="J3" s="5"/>
      <c r="K3" s="2"/>
    </row>
    <row r="4" spans="1:11" ht="112.5" customHeight="1">
      <c r="A4" s="10"/>
      <c r="B4" s="9" t="s">
        <v>11</v>
      </c>
      <c r="C4" s="19" t="s">
        <v>12</v>
      </c>
      <c r="D4" s="9"/>
      <c r="E4" s="10">
        <v>0</v>
      </c>
      <c r="F4" s="9"/>
      <c r="G4" s="10">
        <v>80</v>
      </c>
      <c r="H4" s="9"/>
      <c r="I4" s="10">
        <f>(E4+G4)*0.6</f>
        <v>48</v>
      </c>
      <c r="J4" s="10">
        <f>(E4+G4)*0.7</f>
        <v>56</v>
      </c>
      <c r="K4" s="10"/>
    </row>
    <row r="5" spans="1:11" ht="60.75">
      <c r="A5" s="10"/>
      <c r="B5" s="54" t="s">
        <v>13</v>
      </c>
      <c r="C5" s="55"/>
      <c r="D5" s="56"/>
      <c r="E5" s="57">
        <v>16</v>
      </c>
      <c r="F5" s="56"/>
      <c r="G5" s="57">
        <v>40</v>
      </c>
      <c r="H5" s="56"/>
      <c r="I5" s="10">
        <f>(E5+G5)*0.6</f>
        <v>33.6</v>
      </c>
      <c r="J5" s="90">
        <f>(E5+G5)*0.5</f>
        <v>28</v>
      </c>
      <c r="K5" s="57"/>
    </row>
    <row r="6" spans="1:11" ht="27">
      <c r="A6" s="10"/>
      <c r="B6" s="83" t="s">
        <v>14</v>
      </c>
      <c r="C6" s="84" t="s">
        <v>15</v>
      </c>
      <c r="D6" s="83"/>
      <c r="E6" s="70">
        <v>0</v>
      </c>
      <c r="F6" s="83"/>
      <c r="G6" s="70">
        <v>0</v>
      </c>
      <c r="H6" s="83"/>
      <c r="I6" s="70">
        <f>(E6+G6)*0.7</f>
        <v>0</v>
      </c>
      <c r="J6" s="70">
        <f>(E6+G6)*1</f>
        <v>0</v>
      </c>
      <c r="K6" s="70"/>
    </row>
    <row r="7" spans="1:11">
      <c r="A7" s="10"/>
      <c r="B7" s="56" t="s">
        <v>16</v>
      </c>
      <c r="C7" s="55"/>
      <c r="D7" s="56"/>
      <c r="E7" s="57"/>
      <c r="F7" s="56"/>
      <c r="G7" s="57"/>
      <c r="H7" s="56"/>
      <c r="I7" s="57">
        <f>(E7+G7)*0.7</f>
        <v>0</v>
      </c>
      <c r="J7" s="10">
        <f>(E7+G7)*1</f>
        <v>0</v>
      </c>
      <c r="K7" s="57"/>
    </row>
    <row r="8" spans="1:11" ht="45.75">
      <c r="A8" s="10"/>
      <c r="B8" s="54" t="s">
        <v>17</v>
      </c>
      <c r="C8" s="55" t="s">
        <v>18</v>
      </c>
      <c r="D8" s="56"/>
      <c r="E8" s="57">
        <v>8</v>
      </c>
      <c r="F8" s="56"/>
      <c r="G8" s="57">
        <v>16</v>
      </c>
      <c r="H8" s="56"/>
      <c r="I8" s="57">
        <f>(E8+G8)*0.6</f>
        <v>14.399999999999999</v>
      </c>
      <c r="J8" s="10">
        <f>(E8+G8)*0.7</f>
        <v>16.799999999999997</v>
      </c>
      <c r="K8" s="57"/>
    </row>
    <row r="9" spans="1:11" ht="161.25">
      <c r="A9" s="10"/>
      <c r="B9" s="83" t="s">
        <v>19</v>
      </c>
      <c r="C9" s="84" t="s">
        <v>20</v>
      </c>
      <c r="D9" s="83"/>
      <c r="E9" s="70">
        <v>0</v>
      </c>
      <c r="F9" s="83"/>
      <c r="G9" s="70">
        <v>0</v>
      </c>
      <c r="H9" s="83"/>
      <c r="I9" s="70">
        <f>(E9+G9)*0.7</f>
        <v>0</v>
      </c>
      <c r="J9" s="70">
        <f>(E9+G9)*1</f>
        <v>0</v>
      </c>
      <c r="K9" s="70"/>
    </row>
    <row r="10" spans="1:11" ht="94.5">
      <c r="A10" s="10"/>
      <c r="B10" s="9" t="s">
        <v>21</v>
      </c>
      <c r="C10" s="19" t="s">
        <v>22</v>
      </c>
      <c r="D10" s="9"/>
      <c r="E10" s="10">
        <v>0</v>
      </c>
      <c r="F10" s="9"/>
      <c r="G10" s="10">
        <v>40</v>
      </c>
      <c r="H10" s="9"/>
      <c r="I10" s="10">
        <f>(E10+G10)*0.6</f>
        <v>24</v>
      </c>
      <c r="J10" s="10">
        <f>(E10+G10)*0.7</f>
        <v>28</v>
      </c>
      <c r="K10" s="10"/>
    </row>
    <row r="11" spans="1:11" ht="30.75">
      <c r="A11" s="10"/>
      <c r="B11" s="83" t="s">
        <v>23</v>
      </c>
      <c r="C11" s="84"/>
      <c r="D11" s="96"/>
      <c r="E11" s="70">
        <v>0</v>
      </c>
      <c r="F11" s="83"/>
      <c r="G11" s="70">
        <v>0</v>
      </c>
      <c r="H11" s="83"/>
      <c r="I11" s="70">
        <f>(E11+G11)*0.7</f>
        <v>0</v>
      </c>
      <c r="J11" s="70">
        <f>(E11+G11)*1</f>
        <v>0</v>
      </c>
      <c r="K11" s="70"/>
    </row>
    <row r="12" spans="1:11" ht="106.5">
      <c r="A12" s="10"/>
      <c r="B12" s="85" t="s">
        <v>24</v>
      </c>
      <c r="C12" s="86" t="s">
        <v>25</v>
      </c>
      <c r="D12" s="85" t="s">
        <v>26</v>
      </c>
      <c r="E12" s="87">
        <v>280</v>
      </c>
      <c r="F12" s="85"/>
      <c r="G12" s="87">
        <v>0</v>
      </c>
      <c r="H12" s="85"/>
      <c r="I12" s="87">
        <f>(E12+G12)*0.6</f>
        <v>168</v>
      </c>
      <c r="J12" s="90">
        <f>(E12+G12)*0.5</f>
        <v>140</v>
      </c>
      <c r="K12" s="87"/>
    </row>
    <row r="13" spans="1:11" ht="183">
      <c r="A13" s="10"/>
      <c r="B13" s="85" t="s">
        <v>27</v>
      </c>
      <c r="C13" s="86" t="s">
        <v>28</v>
      </c>
      <c r="D13" s="85" t="s">
        <v>29</v>
      </c>
      <c r="E13" s="87">
        <v>64</v>
      </c>
      <c r="F13" s="85"/>
      <c r="G13" s="87">
        <v>0</v>
      </c>
      <c r="H13" s="85"/>
      <c r="I13" s="87">
        <f>(E13+G13)*0.6</f>
        <v>38.4</v>
      </c>
      <c r="J13" s="87">
        <f>(E13+G13)*1</f>
        <v>64</v>
      </c>
      <c r="K13" s="87"/>
    </row>
    <row r="14" spans="1:11" ht="67.5">
      <c r="A14" s="10"/>
      <c r="B14" s="9" t="s">
        <v>30</v>
      </c>
      <c r="C14" s="19" t="s">
        <v>31</v>
      </c>
      <c r="D14" s="9" t="s">
        <v>32</v>
      </c>
      <c r="E14" s="10">
        <v>0</v>
      </c>
      <c r="F14" s="9"/>
      <c r="G14" s="10">
        <v>0</v>
      </c>
      <c r="H14" s="9"/>
      <c r="I14" s="10">
        <f>(E14+G14)*0.7</f>
        <v>0</v>
      </c>
      <c r="J14" s="10">
        <f>(E14+G14)*1</f>
        <v>0</v>
      </c>
      <c r="K14" s="10"/>
    </row>
    <row r="15" spans="1:11" ht="94.5">
      <c r="A15" s="10"/>
      <c r="B15" s="9" t="s">
        <v>33</v>
      </c>
      <c r="C15" s="19" t="s">
        <v>34</v>
      </c>
      <c r="D15" s="9"/>
      <c r="E15" s="10">
        <v>40</v>
      </c>
      <c r="F15" s="9"/>
      <c r="G15" s="10">
        <v>0</v>
      </c>
      <c r="H15" s="9"/>
      <c r="I15" s="10">
        <f>(E15+G15)*0.6</f>
        <v>24</v>
      </c>
      <c r="J15" s="90">
        <f>(E15+G15)*0.5</f>
        <v>20</v>
      </c>
      <c r="K15" s="10"/>
    </row>
    <row r="16" spans="1:11" ht="30.75">
      <c r="A16" s="10"/>
      <c r="B16" s="83" t="s">
        <v>35</v>
      </c>
      <c r="C16" s="84" t="s">
        <v>36</v>
      </c>
      <c r="D16" s="83"/>
      <c r="E16" s="70">
        <v>0</v>
      </c>
      <c r="F16" s="83"/>
      <c r="G16" s="70">
        <v>0</v>
      </c>
      <c r="H16" s="83"/>
      <c r="I16" s="70">
        <f>(E16+G16)*0.7</f>
        <v>0</v>
      </c>
      <c r="J16" s="70">
        <f>(E16+G16)*1</f>
        <v>0</v>
      </c>
      <c r="K16" s="70"/>
    </row>
    <row r="17" spans="1:11">
      <c r="A17" s="10"/>
      <c r="B17" s="9" t="s">
        <v>37</v>
      </c>
      <c r="C17" s="19" t="s">
        <v>38</v>
      </c>
      <c r="D17" s="9"/>
      <c r="E17" s="10">
        <v>40</v>
      </c>
      <c r="F17" s="9"/>
      <c r="G17" s="10">
        <v>0</v>
      </c>
      <c r="H17" s="9"/>
      <c r="I17" s="10">
        <f>(E17+G17)*0</f>
        <v>0</v>
      </c>
      <c r="J17" s="10">
        <f>(E17+G17)*0.7</f>
        <v>28</v>
      </c>
      <c r="K17" s="10"/>
    </row>
    <row r="18" spans="1:11" ht="27">
      <c r="A18" s="10"/>
      <c r="B18" s="9" t="s">
        <v>39</v>
      </c>
      <c r="C18" s="19" t="s">
        <v>40</v>
      </c>
      <c r="D18" s="9"/>
      <c r="E18" s="10">
        <v>40</v>
      </c>
      <c r="F18" s="9"/>
      <c r="G18" s="10">
        <v>0</v>
      </c>
      <c r="H18" s="9"/>
      <c r="I18" s="10">
        <f>(E18+G18)*0.6</f>
        <v>24</v>
      </c>
      <c r="J18" s="90">
        <f>(E18+G18)*0.5</f>
        <v>20</v>
      </c>
      <c r="K18" s="10"/>
    </row>
    <row r="19" spans="1:11" ht="67.5">
      <c r="A19" s="10"/>
      <c r="B19" s="9" t="s">
        <v>41</v>
      </c>
      <c r="C19" s="19" t="s">
        <v>42</v>
      </c>
      <c r="D19" s="9" t="s">
        <v>43</v>
      </c>
      <c r="E19" s="10">
        <v>160</v>
      </c>
      <c r="F19" s="9"/>
      <c r="G19" s="10">
        <v>0</v>
      </c>
      <c r="H19" s="9"/>
      <c r="I19" s="10">
        <f>(E19+G19)*0.6</f>
        <v>96</v>
      </c>
      <c r="J19" s="10">
        <f>(E19+G19)*0.5</f>
        <v>80</v>
      </c>
      <c r="K19" s="10"/>
    </row>
    <row r="20" spans="1:11" ht="409.6">
      <c r="A20" s="10"/>
      <c r="B20" s="85" t="s">
        <v>44</v>
      </c>
      <c r="C20" s="85" t="s">
        <v>45</v>
      </c>
      <c r="D20" s="85" t="s">
        <v>46</v>
      </c>
      <c r="E20" s="87">
        <v>80</v>
      </c>
      <c r="F20" s="85"/>
      <c r="G20" s="87">
        <v>0</v>
      </c>
      <c r="H20" s="85"/>
      <c r="I20" s="87">
        <f>(E20+G20)*0.6</f>
        <v>48</v>
      </c>
      <c r="J20" s="90">
        <f>(E20+G20)*0.5</f>
        <v>40</v>
      </c>
      <c r="K20" s="87"/>
    </row>
    <row r="21" spans="1:11">
      <c r="A21" s="44"/>
      <c r="B21" s="58" t="s">
        <v>47</v>
      </c>
      <c r="C21" s="59"/>
      <c r="D21" s="59"/>
      <c r="E21" s="60">
        <v>16</v>
      </c>
      <c r="F21" s="59"/>
      <c r="G21" s="60">
        <v>0</v>
      </c>
      <c r="H21" s="59"/>
      <c r="I21" s="91">
        <f>(E21+G21)*0.6</f>
        <v>9.6</v>
      </c>
      <c r="J21" s="57">
        <f>(E21+G21)*0.5</f>
        <v>8</v>
      </c>
      <c r="K21" s="60"/>
    </row>
    <row r="22" spans="1:11" ht="321">
      <c r="A22" s="36"/>
      <c r="B22" s="88" t="s">
        <v>48</v>
      </c>
      <c r="C22" s="88" t="s">
        <v>49</v>
      </c>
      <c r="D22" s="88" t="s">
        <v>50</v>
      </c>
      <c r="E22" s="89">
        <v>40</v>
      </c>
      <c r="F22" s="88"/>
      <c r="G22" s="89">
        <v>0</v>
      </c>
      <c r="H22" s="88"/>
      <c r="I22" s="89">
        <f>(E22+G22)*0.6</f>
        <v>24</v>
      </c>
      <c r="J22" s="87">
        <f>(E22+G22)*0.5</f>
        <v>20</v>
      </c>
      <c r="K22" s="89"/>
    </row>
    <row r="23" spans="1:11" ht="45.75">
      <c r="A23" s="36"/>
      <c r="B23" s="71" t="s">
        <v>51</v>
      </c>
      <c r="C23" s="71"/>
      <c r="D23" s="71" t="s">
        <v>52</v>
      </c>
      <c r="E23" s="72">
        <v>0</v>
      </c>
      <c r="F23" s="71"/>
      <c r="G23" s="72">
        <v>0</v>
      </c>
      <c r="H23" s="71"/>
      <c r="I23" s="72">
        <f>(E23+G23)*0.7</f>
        <v>0</v>
      </c>
      <c r="J23" s="70">
        <f>(E23+G23)*1</f>
        <v>0</v>
      </c>
      <c r="K23" s="72"/>
    </row>
    <row r="24" spans="1:11" ht="30.75">
      <c r="A24" s="36"/>
      <c r="B24" s="92" t="s">
        <v>53</v>
      </c>
      <c r="C24" s="92" t="s">
        <v>54</v>
      </c>
      <c r="D24" s="92"/>
      <c r="E24" s="93">
        <v>20</v>
      </c>
      <c r="F24" s="92"/>
      <c r="G24" s="93">
        <v>0</v>
      </c>
      <c r="H24" s="92"/>
      <c r="I24" s="93">
        <f>(E24+G24)*0.6</f>
        <v>12</v>
      </c>
      <c r="J24" s="94">
        <f>(E24+G24)*0.5</f>
        <v>10</v>
      </c>
      <c r="K24" s="93"/>
    </row>
    <row r="25" spans="1:11" ht="30.75">
      <c r="A25" s="36"/>
      <c r="B25" s="35" t="s">
        <v>55</v>
      </c>
      <c r="C25" s="35"/>
      <c r="D25" s="35" t="s">
        <v>56</v>
      </c>
      <c r="E25" s="36">
        <v>80</v>
      </c>
      <c r="F25" s="35"/>
      <c r="G25" s="36">
        <v>0</v>
      </c>
      <c r="H25" s="35"/>
      <c r="I25" s="36">
        <f>(E25+G25)*0.6</f>
        <v>48</v>
      </c>
      <c r="J25" s="90">
        <f>(E25+G25)*0.5</f>
        <v>40</v>
      </c>
      <c r="K25" s="36"/>
    </row>
    <row r="26" spans="1:11" ht="30.75">
      <c r="A26" s="36"/>
      <c r="B26" s="35" t="s">
        <v>57</v>
      </c>
      <c r="C26" s="35" t="s">
        <v>58</v>
      </c>
      <c r="D26" s="35" t="s">
        <v>59</v>
      </c>
      <c r="E26" s="36">
        <v>80</v>
      </c>
      <c r="F26" s="35"/>
      <c r="G26" s="36">
        <v>0</v>
      </c>
      <c r="H26" s="35"/>
      <c r="I26" s="36">
        <f>(E26+G26)*0.6</f>
        <v>48</v>
      </c>
      <c r="J26" s="10">
        <f>(E26+G26)*0.8</f>
        <v>64</v>
      </c>
      <c r="K26" s="36"/>
    </row>
    <row r="27" spans="1:11" ht="30.75">
      <c r="A27" s="36"/>
      <c r="B27" s="71" t="s">
        <v>60</v>
      </c>
      <c r="C27" s="71"/>
      <c r="D27" s="71"/>
      <c r="E27" s="72">
        <v>0</v>
      </c>
      <c r="F27" s="71"/>
      <c r="G27" s="72">
        <v>0</v>
      </c>
      <c r="H27" s="71"/>
      <c r="I27" s="72">
        <f>(E27+G27)*0.7</f>
        <v>0</v>
      </c>
      <c r="J27" s="70">
        <f>(E27+G27)*1</f>
        <v>0</v>
      </c>
      <c r="K27" s="72"/>
    </row>
    <row r="28" spans="1:11" ht="76.5">
      <c r="A28" s="51"/>
      <c r="B28" s="52" t="s">
        <v>61</v>
      </c>
      <c r="C28" s="53" t="s">
        <v>62</v>
      </c>
      <c r="D28" s="6" t="s">
        <v>63</v>
      </c>
      <c r="E28" s="16">
        <v>80</v>
      </c>
      <c r="F28" s="6"/>
      <c r="G28" s="16">
        <v>0</v>
      </c>
      <c r="H28" s="6"/>
      <c r="I28" s="16">
        <f>(E28+G28)*0.6</f>
        <v>48</v>
      </c>
      <c r="J28" s="10">
        <f>(E28+G28)*0.7</f>
        <v>56</v>
      </c>
      <c r="K28" s="16"/>
    </row>
    <row r="29" spans="1:11">
      <c r="A29" s="24"/>
      <c r="B29" s="46" t="s">
        <v>64</v>
      </c>
      <c r="C29" s="20"/>
      <c r="D29" s="23"/>
      <c r="E29" s="17"/>
      <c r="F29" s="23"/>
      <c r="G29" s="17"/>
      <c r="H29" s="23"/>
      <c r="I29" s="17"/>
      <c r="J29" s="10">
        <f>(E29+G29)*1</f>
        <v>0</v>
      </c>
      <c r="K29" s="17"/>
    </row>
    <row r="30" spans="1:11" ht="30.75">
      <c r="A30" s="36"/>
      <c r="B30" s="73" t="s">
        <v>65</v>
      </c>
      <c r="C30" s="9" t="s">
        <v>66</v>
      </c>
      <c r="D30" s="9"/>
      <c r="E30" s="10"/>
      <c r="F30" s="9"/>
      <c r="G30" s="10"/>
      <c r="H30" s="9"/>
      <c r="I30" s="10"/>
      <c r="J30" s="10">
        <f>(E30+G30)*1</f>
        <v>0</v>
      </c>
      <c r="K30" s="9"/>
    </row>
    <row r="31" spans="1:11" ht="60.75">
      <c r="A31" s="36"/>
      <c r="B31" s="74" t="s">
        <v>67</v>
      </c>
      <c r="C31" s="9" t="s">
        <v>68</v>
      </c>
      <c r="D31" s="9"/>
      <c r="E31" s="10"/>
      <c r="F31" s="9"/>
      <c r="G31" s="10"/>
      <c r="H31" s="9"/>
      <c r="I31" s="10"/>
      <c r="J31" s="10">
        <f>(E31+G31)*1</f>
        <v>0</v>
      </c>
      <c r="K31" s="9"/>
    </row>
    <row r="32" spans="1:11" ht="76.5">
      <c r="A32" s="36"/>
      <c r="B32" s="74" t="s">
        <v>69</v>
      </c>
      <c r="C32" s="9" t="s">
        <v>70</v>
      </c>
      <c r="D32" s="9"/>
      <c r="E32" s="10"/>
      <c r="F32" s="9"/>
      <c r="G32" s="10"/>
      <c r="H32" s="9"/>
      <c r="I32" s="10"/>
      <c r="J32" s="10">
        <f>(E32+G32)*1</f>
        <v>0</v>
      </c>
      <c r="K32" s="9"/>
    </row>
    <row r="33" spans="1:11" ht="30.75">
      <c r="A33" s="36"/>
      <c r="B33" s="74" t="s">
        <v>71</v>
      </c>
      <c r="C33" s="9"/>
      <c r="D33" s="9"/>
      <c r="E33" s="10"/>
      <c r="F33" s="9"/>
      <c r="G33" s="10"/>
      <c r="H33" s="9"/>
      <c r="I33" s="10"/>
      <c r="J33" s="10">
        <f>(E33+G33)*1</f>
        <v>0</v>
      </c>
      <c r="K33" s="9"/>
    </row>
    <row r="34" spans="1:11" ht="106.5">
      <c r="A34" s="36"/>
      <c r="B34" s="74" t="s">
        <v>72</v>
      </c>
      <c r="C34" s="9"/>
      <c r="D34" s="9"/>
      <c r="E34" s="10"/>
      <c r="F34" s="9"/>
      <c r="G34" s="10"/>
      <c r="H34" s="9"/>
      <c r="I34" s="10"/>
      <c r="J34" s="10">
        <f>(E34+G34)*1</f>
        <v>0</v>
      </c>
      <c r="K34" s="9"/>
    </row>
    <row r="35" spans="1:11" ht="91.5">
      <c r="A35" s="36"/>
      <c r="B35" s="75" t="s">
        <v>73</v>
      </c>
      <c r="C35" s="9" t="s">
        <v>74</v>
      </c>
      <c r="D35" s="9"/>
      <c r="E35" s="10"/>
      <c r="F35" s="9"/>
      <c r="G35" s="10"/>
      <c r="H35" s="9"/>
      <c r="I35" s="10"/>
      <c r="J35" s="10">
        <f>(E35+G35)*1</f>
        <v>0</v>
      </c>
      <c r="K35" s="9"/>
    </row>
    <row r="36" spans="1:11" ht="30.75">
      <c r="A36" s="36"/>
      <c r="B36" s="75" t="s">
        <v>75</v>
      </c>
      <c r="C36" s="9"/>
      <c r="D36" s="43"/>
      <c r="E36" s="44"/>
      <c r="F36" s="43"/>
      <c r="G36" s="10"/>
      <c r="H36" s="9"/>
      <c r="I36" s="10"/>
      <c r="J36" s="10">
        <f>(E36+G36)*1</f>
        <v>0</v>
      </c>
      <c r="K36" s="9"/>
    </row>
    <row r="37" spans="1:11" ht="229.5">
      <c r="A37" s="36"/>
      <c r="B37" s="75" t="s">
        <v>76</v>
      </c>
      <c r="C37" s="9" t="s">
        <v>77</v>
      </c>
      <c r="D37" s="43"/>
      <c r="E37" s="44"/>
      <c r="F37" s="43"/>
      <c r="G37" s="10"/>
      <c r="H37" s="9"/>
      <c r="I37" s="10"/>
      <c r="J37" s="10">
        <f>(E37+G37)*1</f>
        <v>0</v>
      </c>
      <c r="K37" s="9"/>
    </row>
    <row r="38" spans="1:11" ht="30.75">
      <c r="A38" s="36"/>
      <c r="B38" s="75" t="s">
        <v>78</v>
      </c>
      <c r="C38" s="9"/>
      <c r="D38" s="43"/>
      <c r="E38" s="44"/>
      <c r="F38" s="43"/>
      <c r="G38" s="10"/>
      <c r="H38" s="9"/>
      <c r="I38" s="10"/>
      <c r="J38" s="10">
        <f>(E38+G38)*1</f>
        <v>0</v>
      </c>
      <c r="K38" s="9"/>
    </row>
    <row r="39" spans="1:11" ht="45.75">
      <c r="A39" s="36"/>
      <c r="B39" s="75" t="s">
        <v>79</v>
      </c>
      <c r="C39" s="9"/>
      <c r="D39" s="43"/>
      <c r="E39" s="44"/>
      <c r="F39" s="43"/>
      <c r="G39" s="10"/>
      <c r="H39" s="9"/>
      <c r="I39" s="10"/>
      <c r="J39" s="10">
        <f>(E39+G39)*1</f>
        <v>0</v>
      </c>
      <c r="K39" s="9"/>
    </row>
    <row r="40" spans="1:11" ht="30.75">
      <c r="A40" s="45"/>
      <c r="B40" s="75" t="s">
        <v>80</v>
      </c>
      <c r="C40" s="9"/>
      <c r="D40" s="43"/>
      <c r="E40" s="44"/>
      <c r="F40" s="43"/>
      <c r="G40" s="10"/>
      <c r="H40" s="9"/>
      <c r="I40" s="10"/>
      <c r="J40" s="10">
        <f>(E40+G40)*1</f>
        <v>0</v>
      </c>
      <c r="K40" s="9"/>
    </row>
    <row r="41" spans="1:11" ht="30.75">
      <c r="A41" s="24"/>
      <c r="B41" s="1" t="s">
        <v>81</v>
      </c>
      <c r="C41" s="37"/>
      <c r="D41" s="28"/>
      <c r="E41" s="29"/>
      <c r="F41" s="28"/>
      <c r="G41" s="40"/>
      <c r="H41" s="5"/>
      <c r="I41" s="2"/>
      <c r="J41" s="10">
        <f>(E41+G41)*1</f>
        <v>0</v>
      </c>
      <c r="K41" s="2"/>
    </row>
    <row r="42" spans="1:11">
      <c r="A42" s="30"/>
      <c r="B42" s="97" t="s">
        <v>82</v>
      </c>
      <c r="C42" s="98"/>
      <c r="D42" s="99"/>
      <c r="E42" s="100"/>
      <c r="F42" s="99"/>
      <c r="G42" s="101"/>
      <c r="H42" s="99"/>
      <c r="I42" s="102"/>
      <c r="J42" s="87">
        <f>(E42+G42)*1</f>
        <v>0</v>
      </c>
      <c r="K42" s="103">
        <f>(SUM(E4:E28)+SUM(G4:G40))*0.05</f>
        <v>61</v>
      </c>
    </row>
    <row r="43" spans="1:11" ht="152.25">
      <c r="A43" s="16"/>
      <c r="B43" s="12" t="s">
        <v>83</v>
      </c>
      <c r="C43" s="39" t="s">
        <v>84</v>
      </c>
      <c r="D43" s="35"/>
      <c r="E43" s="36"/>
      <c r="F43" s="35"/>
      <c r="G43" s="42"/>
      <c r="H43" s="6"/>
      <c r="I43" s="16"/>
      <c r="J43" s="10">
        <f>(E43+G43)*1</f>
        <v>0</v>
      </c>
      <c r="K43" s="16"/>
    </row>
    <row r="44" spans="1:11">
      <c r="A44" s="18"/>
      <c r="B44" s="3" t="s">
        <v>85</v>
      </c>
      <c r="C44" s="11"/>
      <c r="D44" s="23"/>
      <c r="E44" s="17"/>
      <c r="F44" s="23"/>
      <c r="G44" s="4"/>
      <c r="H44" s="11"/>
      <c r="I44" s="4"/>
      <c r="J44" s="11"/>
      <c r="K44" s="4"/>
    </row>
    <row r="45" spans="1:11">
      <c r="A45" s="10">
        <v>26</v>
      </c>
      <c r="B45" s="8" t="s">
        <v>86</v>
      </c>
      <c r="C45" s="9"/>
      <c r="D45" s="9"/>
      <c r="E45" s="10">
        <v>0</v>
      </c>
      <c r="F45" s="9"/>
      <c r="G45" s="10">
        <v>0</v>
      </c>
      <c r="H45" s="25"/>
      <c r="I45" s="26">
        <v>40</v>
      </c>
      <c r="J45" s="9">
        <v>0</v>
      </c>
      <c r="K45" s="10"/>
    </row>
    <row r="46" spans="1:11">
      <c r="A46" s="10">
        <v>27</v>
      </c>
      <c r="B46" s="8" t="s">
        <v>87</v>
      </c>
      <c r="C46" s="9"/>
      <c r="D46" s="9"/>
      <c r="E46" s="10">
        <v>0</v>
      </c>
      <c r="F46" s="9"/>
      <c r="G46" s="10">
        <v>0</v>
      </c>
      <c r="H46" s="25"/>
      <c r="I46" s="26">
        <v>40</v>
      </c>
      <c r="J46" s="9">
        <v>0</v>
      </c>
      <c r="K46" s="10"/>
    </row>
    <row r="47" spans="1:11">
      <c r="A47" s="87">
        <v>28</v>
      </c>
      <c r="B47" s="95" t="s">
        <v>88</v>
      </c>
      <c r="C47" s="85"/>
      <c r="D47" s="85"/>
      <c r="E47" s="87">
        <v>0</v>
      </c>
      <c r="F47" s="85"/>
      <c r="G47" s="87">
        <v>0</v>
      </c>
      <c r="H47" s="85"/>
      <c r="I47" s="87">
        <v>32</v>
      </c>
      <c r="J47" s="85">
        <v>0</v>
      </c>
      <c r="K47" s="87"/>
    </row>
    <row r="48" spans="1:11">
      <c r="A48" s="87">
        <v>29</v>
      </c>
      <c r="B48" s="95" t="s">
        <v>89</v>
      </c>
      <c r="C48" s="85"/>
      <c r="D48" s="85"/>
      <c r="E48" s="87">
        <v>8</v>
      </c>
      <c r="F48" s="85"/>
      <c r="G48" s="87">
        <v>0</v>
      </c>
      <c r="H48" s="85"/>
      <c r="I48" s="87">
        <v>32</v>
      </c>
      <c r="J48" s="85">
        <v>0</v>
      </c>
      <c r="K48" s="87"/>
    </row>
    <row r="49" spans="1:11">
      <c r="A49" s="10">
        <v>30</v>
      </c>
      <c r="B49" s="8" t="s">
        <v>90</v>
      </c>
      <c r="C49" s="9"/>
      <c r="D49" s="9"/>
      <c r="E49" s="10">
        <v>0</v>
      </c>
      <c r="F49" s="9"/>
      <c r="G49" s="10">
        <v>0</v>
      </c>
      <c r="H49" s="25"/>
      <c r="I49" s="26">
        <v>2</v>
      </c>
      <c r="J49" s="9">
        <v>0</v>
      </c>
      <c r="K49" s="10"/>
    </row>
    <row r="50" spans="1:11">
      <c r="A50" s="10">
        <v>31</v>
      </c>
      <c r="B50" s="8" t="s">
        <v>91</v>
      </c>
      <c r="C50" s="9"/>
      <c r="D50" s="9"/>
      <c r="E50" s="10">
        <v>0</v>
      </c>
      <c r="F50" s="9"/>
      <c r="G50" s="10">
        <v>0</v>
      </c>
      <c r="H50" s="25"/>
      <c r="I50" s="26">
        <v>8</v>
      </c>
      <c r="J50" s="9">
        <v>0</v>
      </c>
      <c r="K50" s="10"/>
    </row>
    <row r="51" spans="1:11">
      <c r="A51" s="10">
        <v>32</v>
      </c>
      <c r="B51" s="8" t="s">
        <v>92</v>
      </c>
      <c r="C51" s="9"/>
      <c r="D51" s="9"/>
      <c r="E51" s="10">
        <v>0</v>
      </c>
      <c r="F51" s="9"/>
      <c r="G51" s="10">
        <v>0</v>
      </c>
      <c r="H51" s="25"/>
      <c r="I51" s="26">
        <v>16</v>
      </c>
      <c r="J51" s="9">
        <v>0</v>
      </c>
      <c r="K51" s="10"/>
    </row>
    <row r="52" spans="1:11">
      <c r="A52" s="10">
        <v>33</v>
      </c>
      <c r="B52" s="8" t="s">
        <v>93</v>
      </c>
      <c r="C52" s="9"/>
      <c r="D52" s="9"/>
      <c r="E52" s="10">
        <v>0</v>
      </c>
      <c r="F52" s="9"/>
      <c r="G52" s="10">
        <v>0</v>
      </c>
      <c r="H52" s="25"/>
      <c r="I52" s="26">
        <v>32</v>
      </c>
      <c r="J52" s="9">
        <v>0</v>
      </c>
      <c r="K52" s="10"/>
    </row>
    <row r="53" spans="1:11">
      <c r="A53" s="10">
        <v>34</v>
      </c>
      <c r="B53" s="8" t="s">
        <v>94</v>
      </c>
      <c r="C53" s="9"/>
      <c r="D53" s="9"/>
      <c r="E53" s="10">
        <v>0</v>
      </c>
      <c r="F53" s="9"/>
      <c r="G53" s="10">
        <v>0</v>
      </c>
      <c r="H53" s="25"/>
      <c r="I53" s="26">
        <v>40</v>
      </c>
      <c r="J53" s="9">
        <v>0</v>
      </c>
      <c r="K53" s="10"/>
    </row>
    <row r="54" spans="1:11">
      <c r="A54" s="10">
        <v>35</v>
      </c>
      <c r="B54" s="8" t="s">
        <v>95</v>
      </c>
      <c r="C54" s="9"/>
      <c r="D54" s="9"/>
      <c r="E54" s="10">
        <v>0</v>
      </c>
      <c r="F54" s="9"/>
      <c r="G54" s="10">
        <v>0</v>
      </c>
      <c r="H54" s="25"/>
      <c r="I54" s="26">
        <v>4</v>
      </c>
      <c r="J54" s="9">
        <v>0</v>
      </c>
      <c r="K54" s="10"/>
    </row>
    <row r="55" spans="1:11">
      <c r="A55" s="21">
        <v>36</v>
      </c>
      <c r="B55" s="8" t="s">
        <v>96</v>
      </c>
      <c r="C55" s="9"/>
      <c r="D55" s="9"/>
      <c r="E55" s="10">
        <v>0</v>
      </c>
      <c r="F55" s="9"/>
      <c r="G55" s="10">
        <v>0</v>
      </c>
      <c r="H55" s="25"/>
      <c r="I55" s="26">
        <v>0</v>
      </c>
      <c r="J55" s="9">
        <v>0</v>
      </c>
      <c r="K55" s="10"/>
    </row>
    <row r="56" spans="1:11">
      <c r="A56" s="27">
        <v>37</v>
      </c>
      <c r="B56" s="8" t="s">
        <v>97</v>
      </c>
      <c r="C56" s="9"/>
      <c r="D56" s="9"/>
      <c r="E56" s="10">
        <v>0</v>
      </c>
      <c r="F56" s="9"/>
      <c r="G56" s="10">
        <v>0</v>
      </c>
      <c r="H56" s="25"/>
      <c r="I56" s="26">
        <v>40</v>
      </c>
      <c r="J56" s="9">
        <v>40</v>
      </c>
      <c r="K56" s="10"/>
    </row>
    <row r="57" spans="1:11">
      <c r="A57" s="13" t="s">
        <v>98</v>
      </c>
      <c r="B57" s="13"/>
      <c r="C57" s="13"/>
      <c r="D57" s="13"/>
      <c r="E57" s="14">
        <f>SUM(E4:E56)</f>
        <v>1052</v>
      </c>
      <c r="F57" s="13"/>
      <c r="G57" s="14">
        <f>SUM(G4:G56)</f>
        <v>176</v>
      </c>
      <c r="H57" s="13"/>
      <c r="I57" s="14">
        <f>SUM(I4:I56)</f>
        <v>994</v>
      </c>
      <c r="J57" s="14">
        <f>SUM(J4:J56)</f>
        <v>758.8</v>
      </c>
      <c r="K57" s="14">
        <f>SUM(K4:K56)</f>
        <v>61</v>
      </c>
    </row>
    <row r="58" spans="1:11">
      <c r="A58" s="13"/>
      <c r="B58" s="7"/>
      <c r="C58" s="7"/>
      <c r="D58" s="7"/>
      <c r="E58" s="15"/>
      <c r="F58" s="7"/>
      <c r="G58" s="15"/>
      <c r="H58" s="7"/>
      <c r="I58" s="15"/>
      <c r="J58" s="15"/>
      <c r="K58" s="15"/>
    </row>
    <row r="59" spans="1:11">
      <c r="A59" s="13"/>
      <c r="B59" s="7"/>
      <c r="C59" s="7"/>
      <c r="D59" s="7"/>
      <c r="E59" s="15"/>
      <c r="F59" s="7"/>
      <c r="G59" s="15"/>
      <c r="H59" s="7"/>
      <c r="I59" s="15"/>
      <c r="J59" s="15"/>
      <c r="K59" s="15"/>
    </row>
    <row r="60" spans="1:11">
      <c r="A60" s="13"/>
      <c r="B60" s="7"/>
      <c r="C60" s="7"/>
      <c r="D60" s="7"/>
      <c r="E60" s="15"/>
      <c r="F60" s="7"/>
      <c r="G60" s="15"/>
      <c r="H60" s="7" t="s">
        <v>99</v>
      </c>
      <c r="I60" s="47">
        <f>SUM(E57:K57)</f>
        <v>3041.8</v>
      </c>
      <c r="J60" s="7"/>
      <c r="K60" s="15"/>
    </row>
    <row r="61" spans="1:11">
      <c r="A61" s="13"/>
      <c r="B61" s="7"/>
      <c r="C61" s="7"/>
      <c r="D61" s="7"/>
      <c r="E61" s="15"/>
      <c r="F61" s="7"/>
      <c r="G61" s="15"/>
      <c r="H61" s="7"/>
      <c r="I61" s="15"/>
      <c r="J61" s="7"/>
      <c r="K61" s="15"/>
    </row>
    <row r="62" spans="1:11">
      <c r="A62" s="13"/>
      <c r="B62" s="7"/>
      <c r="C62" s="7"/>
      <c r="D62" s="7"/>
      <c r="E62" s="15"/>
      <c r="F62" s="7"/>
      <c r="G62" s="15"/>
      <c r="H62" s="7" t="s">
        <v>100</v>
      </c>
      <c r="I62" s="15"/>
      <c r="J62" s="7"/>
      <c r="K62" s="15"/>
    </row>
    <row r="63" spans="1:11">
      <c r="A63" s="13"/>
      <c r="B63" s="7"/>
      <c r="C63" s="7"/>
      <c r="D63" s="7"/>
      <c r="E63" s="15"/>
      <c r="F63" s="7"/>
      <c r="G63" s="15"/>
      <c r="H63" s="7" t="s">
        <v>101</v>
      </c>
      <c r="I63" s="67">
        <f>(I60*10)/100</f>
        <v>304.18</v>
      </c>
      <c r="J63" s="7"/>
      <c r="K63" s="15"/>
    </row>
    <row r="64" spans="1:11">
      <c r="A64" s="13"/>
      <c r="B64" s="7"/>
      <c r="C64" s="7"/>
      <c r="D64" s="7"/>
      <c r="E64" s="15"/>
      <c r="F64" s="7"/>
      <c r="G64" s="15"/>
      <c r="H64" s="7" t="s">
        <v>102</v>
      </c>
      <c r="I64" s="47">
        <f>I60+I63</f>
        <v>3345.98</v>
      </c>
      <c r="J64" s="7"/>
      <c r="K64" s="15"/>
    </row>
    <row r="65" spans="1:17">
      <c r="A65" s="13"/>
      <c r="B65" s="7"/>
      <c r="C65" s="7"/>
      <c r="D65" s="7"/>
      <c r="E65" s="15"/>
      <c r="F65" s="7"/>
      <c r="G65" s="15"/>
      <c r="H65" s="7" t="s">
        <v>103</v>
      </c>
      <c r="I65" s="67">
        <f>(I60*5)/100</f>
        <v>152.09</v>
      </c>
      <c r="J65" s="7" t="s">
        <v>104</v>
      </c>
      <c r="K65" s="15"/>
    </row>
    <row r="66" spans="1:17">
      <c r="A66" s="13"/>
      <c r="B66" s="7"/>
      <c r="C66" s="7"/>
      <c r="D66" s="7"/>
      <c r="E66" s="15"/>
      <c r="F66" s="7"/>
      <c r="G66" s="15"/>
      <c r="H66" s="7" t="s">
        <v>105</v>
      </c>
      <c r="I66" s="67">
        <f>I64+I65</f>
        <v>3498.07</v>
      </c>
      <c r="J66" s="7"/>
      <c r="K66" s="15"/>
    </row>
    <row r="67" spans="1:17" ht="30.75">
      <c r="A67" s="13"/>
      <c r="B67" s="7"/>
      <c r="C67" s="7"/>
      <c r="D67" s="7"/>
      <c r="E67" s="15"/>
      <c r="F67" s="7"/>
      <c r="G67" s="15"/>
      <c r="H67" s="68" t="s">
        <v>106</v>
      </c>
      <c r="I67" s="67">
        <f>(I66*4)/100</f>
        <v>139.9228</v>
      </c>
      <c r="J67" s="7"/>
      <c r="K67" s="15"/>
    </row>
    <row r="68" spans="1:17">
      <c r="A68" s="13"/>
      <c r="B68" s="7"/>
      <c r="C68" s="7"/>
      <c r="D68" s="7"/>
      <c r="E68" s="15"/>
      <c r="F68" s="7"/>
      <c r="G68" s="15"/>
      <c r="H68" s="68" t="s">
        <v>107</v>
      </c>
      <c r="I68" s="67">
        <f>I67+I66</f>
        <v>3637.9928</v>
      </c>
      <c r="J68" s="7"/>
      <c r="K68" s="15"/>
    </row>
    <row r="69" spans="1:17">
      <c r="A69" s="13"/>
      <c r="B69" s="7"/>
      <c r="C69" s="7"/>
      <c r="D69" s="7"/>
      <c r="E69" s="15"/>
      <c r="F69" s="7"/>
      <c r="G69" s="15"/>
      <c r="H69" s="7" t="s">
        <v>108</v>
      </c>
      <c r="I69" s="67">
        <f>(I60*4.9)/100</f>
        <v>149.04820000000001</v>
      </c>
      <c r="J69" s="7"/>
      <c r="K69" s="15"/>
    </row>
    <row r="70" spans="1:17">
      <c r="A70" s="13"/>
      <c r="B70" s="7"/>
      <c r="C70" s="7"/>
      <c r="D70" s="7"/>
      <c r="E70" s="14"/>
      <c r="F70" s="7"/>
      <c r="G70" s="15"/>
      <c r="H70" s="7" t="s">
        <v>109</v>
      </c>
      <c r="I70" s="47">
        <f>I64+I69+I65+I71</f>
        <v>3947.1182000000003</v>
      </c>
      <c r="J70" s="7"/>
      <c r="K70" s="15"/>
    </row>
    <row r="71" spans="1:17">
      <c r="A71" s="13"/>
      <c r="B71" s="7"/>
      <c r="C71" s="7"/>
      <c r="D71" s="7"/>
      <c r="E71" s="15"/>
      <c r="F71" s="7"/>
      <c r="G71" s="15"/>
      <c r="H71" s="7" t="s">
        <v>110</v>
      </c>
      <c r="I71" s="15">
        <v>300</v>
      </c>
      <c r="J71" s="7"/>
      <c r="K71" s="15"/>
    </row>
    <row r="72" spans="1:17">
      <c r="A72" s="13"/>
      <c r="B72" s="7"/>
      <c r="C72" s="7"/>
      <c r="D72" s="7"/>
      <c r="E72" s="15"/>
      <c r="F72" s="7"/>
      <c r="G72" s="15"/>
      <c r="H72" s="7" t="s">
        <v>111</v>
      </c>
      <c r="I72" s="47">
        <f>I70*5000</f>
        <v>19735591</v>
      </c>
      <c r="J72" s="7"/>
      <c r="K72" s="15"/>
    </row>
    <row r="76" spans="1:17">
      <c r="H76" s="76" t="s">
        <v>5</v>
      </c>
      <c r="I76" s="76" t="s">
        <v>112</v>
      </c>
      <c r="J76" s="76"/>
      <c r="K76" s="76" t="s">
        <v>113</v>
      </c>
      <c r="L76" s="76" t="s">
        <v>4</v>
      </c>
      <c r="M76" s="77" t="s">
        <v>114</v>
      </c>
      <c r="N76" s="78"/>
      <c r="O76" s="78"/>
      <c r="P76" s="78"/>
      <c r="Q76" s="78"/>
    </row>
    <row r="77" spans="1:17">
      <c r="H77" s="79">
        <f>I57</f>
        <v>994</v>
      </c>
      <c r="I77" s="79">
        <f>J57</f>
        <v>758.8</v>
      </c>
      <c r="J77" s="79"/>
      <c r="K77" s="79">
        <f>E57</f>
        <v>1052</v>
      </c>
      <c r="L77" s="79">
        <f>G57</f>
        <v>176</v>
      </c>
      <c r="M77" s="79">
        <f>K42</f>
        <v>61</v>
      </c>
      <c r="N77" s="78" t="s">
        <v>115</v>
      </c>
      <c r="O77" s="78"/>
      <c r="P77" s="78"/>
      <c r="Q77" s="78"/>
    </row>
    <row r="78" spans="1:17">
      <c r="H78" s="80">
        <f>H77/O78</f>
        <v>6.2125000000000004</v>
      </c>
      <c r="I78" s="80">
        <f>I77/O78</f>
        <v>4.7424999999999997</v>
      </c>
      <c r="J78" s="80"/>
      <c r="K78" s="80">
        <f>K77/O78</f>
        <v>6.5750000000000002</v>
      </c>
      <c r="L78" s="80">
        <f>L77/O78</f>
        <v>1.1000000000000001</v>
      </c>
      <c r="M78" s="80">
        <f>M77/O78</f>
        <v>0.38124999999999998</v>
      </c>
      <c r="N78" s="78" t="s">
        <v>116</v>
      </c>
      <c r="O78" s="78">
        <v>160</v>
      </c>
      <c r="P78" s="110" t="s">
        <v>117</v>
      </c>
      <c r="Q78" s="111"/>
    </row>
    <row r="79" spans="1:17">
      <c r="H79" s="81">
        <f>H78/H80</f>
        <v>1.0354166666666667</v>
      </c>
      <c r="I79" s="81">
        <f>I78/I80</f>
        <v>1.1856249999999999</v>
      </c>
      <c r="J79" s="81"/>
      <c r="K79" s="81">
        <f>K78/K80</f>
        <v>1.3149999999999999</v>
      </c>
      <c r="L79" s="81">
        <f>L78/L80</f>
        <v>0.22000000000000003</v>
      </c>
      <c r="M79" s="81">
        <f>M78/M80</f>
        <v>7.6249999999999998E-2</v>
      </c>
      <c r="N79" s="78"/>
      <c r="O79" s="110" t="s">
        <v>118</v>
      </c>
      <c r="P79" s="112"/>
      <c r="Q79" s="111"/>
    </row>
    <row r="80" spans="1:17">
      <c r="H80" s="78">
        <v>6</v>
      </c>
      <c r="I80" s="78">
        <v>4</v>
      </c>
      <c r="J80" s="78"/>
      <c r="K80" s="78">
        <v>5</v>
      </c>
      <c r="L80" s="78">
        <v>5</v>
      </c>
      <c r="M80" s="78">
        <v>5</v>
      </c>
      <c r="N80" s="78"/>
      <c r="O80" s="110" t="s">
        <v>119</v>
      </c>
      <c r="P80" s="112"/>
      <c r="Q80" s="111"/>
    </row>
    <row r="82" spans="8:17">
      <c r="H82" s="82"/>
      <c r="I82" s="82"/>
      <c r="J82" s="82"/>
      <c r="K82" s="82"/>
      <c r="L82" s="82"/>
      <c r="M82" s="82"/>
      <c r="N82" s="82"/>
      <c r="O82" s="82"/>
      <c r="P82" s="82"/>
      <c r="Q82" s="82"/>
    </row>
    <row r="83" spans="8:17">
      <c r="H83" s="82"/>
      <c r="I83" s="82"/>
      <c r="J83" s="82"/>
      <c r="K83" s="82"/>
      <c r="L83" s="82"/>
      <c r="M83" s="82"/>
      <c r="N83" s="82"/>
      <c r="O83" s="82"/>
      <c r="P83" s="82"/>
      <c r="Q83" s="82"/>
    </row>
    <row r="84" spans="8:17">
      <c r="H84" s="82"/>
      <c r="I84" s="82"/>
      <c r="J84" s="82"/>
      <c r="K84" s="82"/>
      <c r="L84" s="82"/>
      <c r="M84" s="82"/>
      <c r="N84" s="82"/>
      <c r="O84" s="82"/>
      <c r="P84" s="82"/>
      <c r="Q84" s="82"/>
    </row>
    <row r="85" spans="8:17">
      <c r="H85" s="82"/>
      <c r="I85" s="82"/>
      <c r="J85" s="82"/>
      <c r="K85" s="82"/>
      <c r="L85" s="82"/>
      <c r="M85" s="82"/>
      <c r="N85" s="82"/>
      <c r="O85" s="82"/>
      <c r="P85" s="82"/>
      <c r="Q85" s="82"/>
    </row>
    <row r="86" spans="8:17">
      <c r="H86" s="82"/>
      <c r="I86" s="82"/>
      <c r="J86" s="82"/>
      <c r="K86" s="82"/>
      <c r="L86" s="82"/>
      <c r="M86" s="82"/>
      <c r="N86" s="82"/>
      <c r="O86" s="82"/>
      <c r="P86" s="82"/>
      <c r="Q86" s="82"/>
    </row>
  </sheetData>
  <mergeCells count="11">
    <mergeCell ref="J1:J2"/>
    <mergeCell ref="K1:K2"/>
    <mergeCell ref="P78:Q78"/>
    <mergeCell ref="O79:Q79"/>
    <mergeCell ref="O80:Q80"/>
    <mergeCell ref="H1:I1"/>
    <mergeCell ref="A1:A2"/>
    <mergeCell ref="B1:B2"/>
    <mergeCell ref="C1:C2"/>
    <mergeCell ref="D1:E1"/>
    <mergeCell ref="F1:G1"/>
  </mergeCells>
  <pageMargins left="0.7" right="0.7" top="0.75" bottom="0.75" header="0.3" footer="0.3"/>
  <pageSetup paperSize="9"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3694A-5E94-42E4-8561-DE6753D279FC}">
  <dimension ref="A1:Q86"/>
  <sheetViews>
    <sheetView topLeftCell="A9" zoomScale="140" zoomScaleNormal="140" workbookViewId="0">
      <selection activeCell="B13" sqref="B13"/>
    </sheetView>
  </sheetViews>
  <sheetFormatPr defaultRowHeight="15"/>
  <cols>
    <col min="1" max="1" width="9.7109375" customWidth="1"/>
    <col min="2" max="2" width="45.42578125" customWidth="1"/>
    <col min="3" max="3" width="27" customWidth="1"/>
    <col min="4" max="4" width="33.7109375" customWidth="1"/>
    <col min="5" max="5" width="9.7109375" customWidth="1"/>
    <col min="6" max="6" width="22.7109375" customWidth="1"/>
    <col min="7" max="7" width="9.7109375" customWidth="1"/>
    <col min="8" max="8" width="30" customWidth="1"/>
    <col min="9" max="9" width="14" customWidth="1"/>
    <col min="10" max="10" width="13.42578125" customWidth="1"/>
    <col min="11" max="11" width="10" customWidth="1"/>
    <col min="12" max="12" width="9.28515625" bestFit="1" customWidth="1"/>
    <col min="13" max="13" width="11.7109375" customWidth="1"/>
  </cols>
  <sheetData>
    <row r="1" spans="1:11" ht="15" customHeight="1">
      <c r="A1" s="106" t="s">
        <v>0</v>
      </c>
      <c r="B1" s="106" t="s">
        <v>1</v>
      </c>
      <c r="C1" s="108" t="s">
        <v>2</v>
      </c>
      <c r="D1" s="104" t="s">
        <v>3</v>
      </c>
      <c r="E1" s="105"/>
      <c r="F1" s="104" t="s">
        <v>4</v>
      </c>
      <c r="G1" s="105"/>
      <c r="H1" s="104" t="s">
        <v>5</v>
      </c>
      <c r="I1" s="105"/>
      <c r="J1" s="108" t="s">
        <v>6</v>
      </c>
      <c r="K1" s="108"/>
    </row>
    <row r="2" spans="1:11" ht="33" customHeight="1">
      <c r="A2" s="107"/>
      <c r="B2" s="107"/>
      <c r="C2" s="109"/>
      <c r="D2" s="22" t="s">
        <v>7</v>
      </c>
      <c r="E2" s="4" t="s">
        <v>8</v>
      </c>
      <c r="F2" s="22" t="s">
        <v>9</v>
      </c>
      <c r="G2" s="4" t="s">
        <v>8</v>
      </c>
      <c r="H2" s="22" t="s">
        <v>9</v>
      </c>
      <c r="I2" s="4" t="s">
        <v>8</v>
      </c>
      <c r="J2" s="109"/>
      <c r="K2" s="109"/>
    </row>
    <row r="3" spans="1:11">
      <c r="A3" s="1"/>
      <c r="B3" s="1" t="s">
        <v>10</v>
      </c>
      <c r="C3" s="5"/>
      <c r="D3" s="5"/>
      <c r="E3" s="2"/>
      <c r="F3" s="5"/>
      <c r="G3" s="2"/>
      <c r="H3" s="5"/>
      <c r="I3" s="2"/>
      <c r="J3" s="5"/>
      <c r="K3" s="2"/>
    </row>
    <row r="4" spans="1:11" ht="85.5" customHeight="1">
      <c r="A4" s="10"/>
      <c r="B4" s="9" t="s">
        <v>11</v>
      </c>
      <c r="C4" s="19" t="s">
        <v>120</v>
      </c>
      <c r="D4" s="9"/>
      <c r="E4" s="10">
        <v>0</v>
      </c>
      <c r="F4" s="9"/>
      <c r="G4" s="10">
        <v>80</v>
      </c>
      <c r="H4" s="9"/>
      <c r="I4" s="10">
        <f>(E4+G4)*0.7</f>
        <v>56</v>
      </c>
      <c r="J4" s="10">
        <f>(E4+G4)*1</f>
        <v>80</v>
      </c>
      <c r="K4" s="10"/>
    </row>
    <row r="5" spans="1:11" ht="60.75">
      <c r="A5" s="10"/>
      <c r="B5" s="54" t="s">
        <v>13</v>
      </c>
      <c r="C5" s="55"/>
      <c r="D5" s="56"/>
      <c r="E5" s="57">
        <v>16</v>
      </c>
      <c r="F5" s="56"/>
      <c r="G5" s="57">
        <v>40</v>
      </c>
      <c r="H5" s="56"/>
      <c r="I5" s="57">
        <f>(E5+G5)*0.7</f>
        <v>39.199999999999996</v>
      </c>
      <c r="J5" s="10">
        <f t="shared" ref="J5:J43" si="0">(E5+G5)*1</f>
        <v>56</v>
      </c>
      <c r="K5" s="57"/>
    </row>
    <row r="6" spans="1:11" ht="27">
      <c r="A6" s="10"/>
      <c r="B6" s="9" t="s">
        <v>14</v>
      </c>
      <c r="C6" s="19" t="s">
        <v>15</v>
      </c>
      <c r="D6" s="9"/>
      <c r="E6" s="10">
        <v>0</v>
      </c>
      <c r="F6" s="9"/>
      <c r="G6" s="10">
        <v>32</v>
      </c>
      <c r="H6" s="9"/>
      <c r="I6" s="10">
        <f>(E6+G6)*0.7</f>
        <v>22.4</v>
      </c>
      <c r="J6" s="10">
        <f t="shared" si="0"/>
        <v>32</v>
      </c>
      <c r="K6" s="10"/>
    </row>
    <row r="7" spans="1:11">
      <c r="A7" s="10"/>
      <c r="B7" s="56" t="s">
        <v>16</v>
      </c>
      <c r="C7" s="55"/>
      <c r="D7" s="56"/>
      <c r="E7" s="57"/>
      <c r="F7" s="56"/>
      <c r="G7" s="57"/>
      <c r="H7" s="56"/>
      <c r="I7" s="57">
        <f>(E7+G7)*0.7</f>
        <v>0</v>
      </c>
      <c r="J7" s="10">
        <f t="shared" si="0"/>
        <v>0</v>
      </c>
      <c r="K7" s="57"/>
    </row>
    <row r="8" spans="1:11" ht="45.75">
      <c r="A8" s="10"/>
      <c r="B8" s="54" t="s">
        <v>17</v>
      </c>
      <c r="C8" s="55"/>
      <c r="D8" s="56"/>
      <c r="E8" s="57">
        <v>8</v>
      </c>
      <c r="F8" s="56"/>
      <c r="G8" s="57">
        <v>16</v>
      </c>
      <c r="H8" s="56"/>
      <c r="I8" s="57">
        <f>(E8+G8)*0.7</f>
        <v>16.799999999999997</v>
      </c>
      <c r="J8" s="10">
        <f t="shared" si="0"/>
        <v>24</v>
      </c>
      <c r="K8" s="57"/>
    </row>
    <row r="9" spans="1:11" ht="27">
      <c r="A9" s="10"/>
      <c r="B9" s="9" t="s">
        <v>19</v>
      </c>
      <c r="C9" s="19" t="s">
        <v>121</v>
      </c>
      <c r="D9" s="9"/>
      <c r="E9" s="10">
        <v>0</v>
      </c>
      <c r="F9" s="9"/>
      <c r="G9" s="10">
        <v>32</v>
      </c>
      <c r="H9" s="9"/>
      <c r="I9" s="10">
        <f>(E9+G9)*0.7</f>
        <v>22.4</v>
      </c>
      <c r="J9" s="10">
        <f t="shared" si="0"/>
        <v>32</v>
      </c>
      <c r="K9" s="10"/>
    </row>
    <row r="10" spans="1:11" ht="27">
      <c r="A10" s="10"/>
      <c r="B10" s="9" t="s">
        <v>21</v>
      </c>
      <c r="C10" s="19" t="s">
        <v>122</v>
      </c>
      <c r="D10" s="9"/>
      <c r="E10" s="10">
        <v>0</v>
      </c>
      <c r="F10" s="9"/>
      <c r="G10" s="10">
        <v>40</v>
      </c>
      <c r="H10" s="9"/>
      <c r="I10" s="10">
        <f>(E10+G10)*0.7</f>
        <v>28</v>
      </c>
      <c r="J10" s="10">
        <f t="shared" si="0"/>
        <v>40</v>
      </c>
      <c r="K10" s="10"/>
    </row>
    <row r="11" spans="1:11" ht="30.75">
      <c r="A11" s="10"/>
      <c r="B11" s="9" t="s">
        <v>23</v>
      </c>
      <c r="C11" s="19"/>
      <c r="E11" s="10">
        <v>0</v>
      </c>
      <c r="F11" s="9"/>
      <c r="G11" s="10">
        <v>0</v>
      </c>
      <c r="H11" s="9"/>
      <c r="I11" s="10">
        <f>(E11+G11)*0.7</f>
        <v>0</v>
      </c>
      <c r="J11" s="10">
        <f t="shared" si="0"/>
        <v>0</v>
      </c>
      <c r="K11" s="10"/>
    </row>
    <row r="12" spans="1:11" ht="106.5">
      <c r="A12" s="10"/>
      <c r="B12" s="9" t="s">
        <v>24</v>
      </c>
      <c r="C12" s="19" t="s">
        <v>123</v>
      </c>
      <c r="D12" s="9" t="s">
        <v>26</v>
      </c>
      <c r="E12" s="10">
        <v>320</v>
      </c>
      <c r="F12" s="9"/>
      <c r="G12" s="10">
        <v>0</v>
      </c>
      <c r="H12" s="9"/>
      <c r="I12" s="10">
        <f>(E12+G12)*0.7</f>
        <v>224</v>
      </c>
      <c r="J12" s="10">
        <f>(E12+G12)*1.2</f>
        <v>384</v>
      </c>
      <c r="K12" s="10"/>
    </row>
    <row r="13" spans="1:11" ht="183">
      <c r="A13" s="10"/>
      <c r="B13" s="9" t="s">
        <v>27</v>
      </c>
      <c r="C13" s="19" t="s">
        <v>124</v>
      </c>
      <c r="D13" s="56" t="s">
        <v>125</v>
      </c>
      <c r="E13" s="57">
        <v>80</v>
      </c>
      <c r="F13" s="56"/>
      <c r="G13" s="57">
        <v>0</v>
      </c>
      <c r="H13" s="56"/>
      <c r="I13" s="57">
        <f>(E13+G13)*0.7</f>
        <v>56</v>
      </c>
      <c r="J13" s="10">
        <f t="shared" si="0"/>
        <v>80</v>
      </c>
      <c r="K13" s="57"/>
    </row>
    <row r="14" spans="1:11" ht="40.5">
      <c r="A14" s="10"/>
      <c r="B14" s="9" t="s">
        <v>30</v>
      </c>
      <c r="C14" s="19" t="s">
        <v>126</v>
      </c>
      <c r="D14" s="9" t="s">
        <v>32</v>
      </c>
      <c r="E14" s="10">
        <v>0</v>
      </c>
      <c r="F14" s="9"/>
      <c r="G14" s="10">
        <v>0</v>
      </c>
      <c r="H14" s="9"/>
      <c r="I14" s="10">
        <f>(E14+G14)*0.7</f>
        <v>0</v>
      </c>
      <c r="J14" s="10">
        <f t="shared" si="0"/>
        <v>0</v>
      </c>
      <c r="K14" s="10"/>
    </row>
    <row r="15" spans="1:11">
      <c r="A15" s="10"/>
      <c r="B15" s="9" t="s">
        <v>33</v>
      </c>
      <c r="C15" s="19" t="s">
        <v>127</v>
      </c>
      <c r="D15" s="9"/>
      <c r="E15" s="10">
        <v>40</v>
      </c>
      <c r="F15" s="9"/>
      <c r="G15" s="10">
        <v>0</v>
      </c>
      <c r="H15" s="9"/>
      <c r="I15" s="10">
        <f>(E15+G15)*0.7</f>
        <v>28</v>
      </c>
      <c r="J15" s="10">
        <f t="shared" si="0"/>
        <v>40</v>
      </c>
      <c r="K15" s="10"/>
    </row>
    <row r="16" spans="1:11" ht="30.75">
      <c r="A16" s="10"/>
      <c r="B16" s="9" t="s">
        <v>35</v>
      </c>
      <c r="C16" s="19"/>
      <c r="D16" s="9"/>
      <c r="E16" s="10">
        <v>40</v>
      </c>
      <c r="F16" s="9"/>
      <c r="G16" s="10">
        <v>0</v>
      </c>
      <c r="H16" s="9"/>
      <c r="I16" s="10">
        <f>(E16+G16)*0.7</f>
        <v>28</v>
      </c>
      <c r="J16" s="10">
        <f t="shared" si="0"/>
        <v>40</v>
      </c>
      <c r="K16" s="10"/>
    </row>
    <row r="17" spans="1:11">
      <c r="A17" s="10"/>
      <c r="B17" s="9" t="s">
        <v>37</v>
      </c>
      <c r="C17" s="19" t="s">
        <v>38</v>
      </c>
      <c r="D17" s="9"/>
      <c r="E17" s="10">
        <v>40</v>
      </c>
      <c r="F17" s="9"/>
      <c r="G17" s="10">
        <v>0</v>
      </c>
      <c r="H17" s="9"/>
      <c r="I17" s="10">
        <f>(E17+G17)*0.7</f>
        <v>28</v>
      </c>
      <c r="J17" s="10">
        <f t="shared" si="0"/>
        <v>40</v>
      </c>
      <c r="K17" s="10"/>
    </row>
    <row r="18" spans="1:11" ht="27">
      <c r="A18" s="10"/>
      <c r="B18" s="9" t="s">
        <v>39</v>
      </c>
      <c r="C18" s="19" t="s">
        <v>40</v>
      </c>
      <c r="D18" s="9"/>
      <c r="E18" s="10">
        <v>40</v>
      </c>
      <c r="F18" s="9"/>
      <c r="G18" s="10">
        <v>0</v>
      </c>
      <c r="H18" s="9"/>
      <c r="I18" s="10">
        <f>(E18+G18)*0.7</f>
        <v>28</v>
      </c>
      <c r="J18" s="10">
        <f t="shared" si="0"/>
        <v>40</v>
      </c>
      <c r="K18" s="10"/>
    </row>
    <row r="19" spans="1:11" ht="45.75">
      <c r="A19" s="10"/>
      <c r="B19" s="9" t="s">
        <v>41</v>
      </c>
      <c r="C19" s="19" t="s">
        <v>128</v>
      </c>
      <c r="D19" s="9" t="s">
        <v>43</v>
      </c>
      <c r="E19" s="10">
        <v>160</v>
      </c>
      <c r="F19" s="9"/>
      <c r="G19" s="10">
        <v>0</v>
      </c>
      <c r="H19" s="9"/>
      <c r="I19" s="10">
        <f>(E19+G19)*0.7</f>
        <v>112</v>
      </c>
      <c r="J19" s="10">
        <f t="shared" si="0"/>
        <v>160</v>
      </c>
      <c r="K19" s="10"/>
    </row>
    <row r="20" spans="1:11" ht="60.75">
      <c r="A20" s="10"/>
      <c r="B20" s="9" t="s">
        <v>44</v>
      </c>
      <c r="C20" s="9"/>
      <c r="D20" s="9" t="s">
        <v>46</v>
      </c>
      <c r="E20" s="10">
        <v>320</v>
      </c>
      <c r="F20" s="9"/>
      <c r="G20" s="10">
        <v>0</v>
      </c>
      <c r="H20" s="9"/>
      <c r="I20" s="10">
        <f>(E20+G20)*0.7</f>
        <v>224</v>
      </c>
      <c r="J20" s="10">
        <f t="shared" si="0"/>
        <v>320</v>
      </c>
      <c r="K20" s="10"/>
    </row>
    <row r="21" spans="1:11">
      <c r="A21" s="44"/>
      <c r="B21" s="58" t="s">
        <v>47</v>
      </c>
      <c r="C21" s="59"/>
      <c r="D21" s="59"/>
      <c r="E21" s="60">
        <v>16</v>
      </c>
      <c r="F21" s="59"/>
      <c r="G21" s="60">
        <v>0</v>
      </c>
      <c r="H21" s="59"/>
      <c r="I21" s="60"/>
      <c r="J21" s="10">
        <f t="shared" si="0"/>
        <v>16</v>
      </c>
      <c r="K21" s="60"/>
    </row>
    <row r="22" spans="1:11" ht="30.75">
      <c r="A22" s="36"/>
      <c r="B22" s="35" t="s">
        <v>48</v>
      </c>
      <c r="C22" s="35"/>
      <c r="D22" s="35" t="s">
        <v>50</v>
      </c>
      <c r="E22" s="36">
        <v>80</v>
      </c>
      <c r="F22" s="35"/>
      <c r="G22" s="36">
        <v>0</v>
      </c>
      <c r="H22" s="35"/>
      <c r="I22" s="36">
        <f>(E22+G22)*0.7</f>
        <v>56</v>
      </c>
      <c r="J22" s="10">
        <f t="shared" si="0"/>
        <v>80</v>
      </c>
      <c r="K22" s="36"/>
    </row>
    <row r="23" spans="1:11" ht="45.75">
      <c r="A23" s="36"/>
      <c r="B23" s="35" t="s">
        <v>51</v>
      </c>
      <c r="C23" s="35"/>
      <c r="D23" s="35" t="s">
        <v>52</v>
      </c>
      <c r="E23" s="36">
        <v>40</v>
      </c>
      <c r="F23" s="35"/>
      <c r="G23" s="36">
        <v>0</v>
      </c>
      <c r="H23" s="35"/>
      <c r="I23" s="36">
        <f>(E23+G23)*0.7</f>
        <v>28</v>
      </c>
      <c r="J23" s="10">
        <f t="shared" si="0"/>
        <v>40</v>
      </c>
      <c r="K23" s="36"/>
    </row>
    <row r="24" spans="1:11">
      <c r="A24" s="36"/>
      <c r="B24" s="35" t="s">
        <v>53</v>
      </c>
      <c r="C24" s="35"/>
      <c r="D24" s="35"/>
      <c r="E24" s="36">
        <v>40</v>
      </c>
      <c r="F24" s="35"/>
      <c r="G24" s="36">
        <v>0</v>
      </c>
      <c r="H24" s="35"/>
      <c r="I24" s="36">
        <f>(E24+G24)*0.7</f>
        <v>28</v>
      </c>
      <c r="J24" s="10">
        <f t="shared" si="0"/>
        <v>40</v>
      </c>
      <c r="K24" s="36"/>
    </row>
    <row r="25" spans="1:11" ht="30.75">
      <c r="A25" s="36"/>
      <c r="B25" s="35" t="s">
        <v>55</v>
      </c>
      <c r="C25" s="35"/>
      <c r="D25" s="35" t="s">
        <v>56</v>
      </c>
      <c r="E25" s="36">
        <v>80</v>
      </c>
      <c r="F25" s="35"/>
      <c r="G25" s="36">
        <v>0</v>
      </c>
      <c r="H25" s="35"/>
      <c r="I25" s="36">
        <f>(E25+G25)*0.7</f>
        <v>56</v>
      </c>
      <c r="J25" s="10">
        <f t="shared" si="0"/>
        <v>80</v>
      </c>
      <c r="K25" s="36"/>
    </row>
    <row r="26" spans="1:11" ht="30.75">
      <c r="A26" s="36"/>
      <c r="B26" s="35" t="s">
        <v>57</v>
      </c>
      <c r="C26" s="35" t="s">
        <v>58</v>
      </c>
      <c r="D26" s="35" t="s">
        <v>59</v>
      </c>
      <c r="E26" s="36">
        <v>80</v>
      </c>
      <c r="F26" s="35"/>
      <c r="G26" s="36">
        <v>0</v>
      </c>
      <c r="H26" s="35"/>
      <c r="I26" s="36">
        <f>(E26+G26)*0.7</f>
        <v>56</v>
      </c>
      <c r="J26" s="10">
        <f t="shared" si="0"/>
        <v>80</v>
      </c>
      <c r="K26" s="36"/>
    </row>
    <row r="27" spans="1:11" ht="30.75">
      <c r="A27" s="36"/>
      <c r="B27" s="35" t="s">
        <v>60</v>
      </c>
      <c r="C27" s="35"/>
      <c r="D27" s="35"/>
      <c r="E27" s="36">
        <v>40</v>
      </c>
      <c r="F27" s="35"/>
      <c r="G27" s="36">
        <v>0</v>
      </c>
      <c r="H27" s="35"/>
      <c r="I27" s="36">
        <f>(E27+G27)*0.7</f>
        <v>28</v>
      </c>
      <c r="J27" s="10">
        <f t="shared" si="0"/>
        <v>40</v>
      </c>
      <c r="K27" s="36"/>
    </row>
    <row r="28" spans="1:11" ht="76.5">
      <c r="A28" s="51"/>
      <c r="B28" s="52" t="s">
        <v>61</v>
      </c>
      <c r="C28" s="53" t="s">
        <v>62</v>
      </c>
      <c r="D28" s="6" t="s">
        <v>63</v>
      </c>
      <c r="E28" s="16">
        <v>80</v>
      </c>
      <c r="F28" s="6"/>
      <c r="G28" s="16">
        <v>0</v>
      </c>
      <c r="H28" s="6"/>
      <c r="I28" s="16">
        <f>(E28+G28)*0.7</f>
        <v>56</v>
      </c>
      <c r="J28" s="10">
        <f t="shared" si="0"/>
        <v>80</v>
      </c>
      <c r="K28" s="16"/>
    </row>
    <row r="29" spans="1:11">
      <c r="A29" s="24"/>
      <c r="B29" s="46" t="s">
        <v>64</v>
      </c>
      <c r="C29" s="20"/>
      <c r="D29" s="23"/>
      <c r="E29" s="17"/>
      <c r="F29" s="23"/>
      <c r="G29" s="17"/>
      <c r="H29" s="23"/>
      <c r="I29" s="17"/>
      <c r="J29" s="10">
        <f t="shared" si="0"/>
        <v>0</v>
      </c>
      <c r="K29" s="17"/>
    </row>
    <row r="30" spans="1:11">
      <c r="A30" s="36"/>
      <c r="B30" s="48" t="s">
        <v>65</v>
      </c>
      <c r="C30" s="9"/>
      <c r="D30" s="9"/>
      <c r="E30" s="10"/>
      <c r="F30" s="9"/>
      <c r="G30" s="10"/>
      <c r="H30" s="9"/>
      <c r="I30" s="10"/>
      <c r="J30" s="10">
        <f t="shared" si="0"/>
        <v>0</v>
      </c>
      <c r="K30" s="9"/>
    </row>
    <row r="31" spans="1:11" ht="30.75">
      <c r="A31" s="36"/>
      <c r="B31" s="49" t="s">
        <v>67</v>
      </c>
      <c r="C31" s="9" t="s">
        <v>129</v>
      </c>
      <c r="D31" s="9"/>
      <c r="E31" s="10"/>
      <c r="F31" s="9"/>
      <c r="G31" s="10"/>
      <c r="H31" s="9"/>
      <c r="I31" s="10"/>
      <c r="J31" s="10">
        <f t="shared" si="0"/>
        <v>0</v>
      </c>
      <c r="K31" s="9"/>
    </row>
    <row r="32" spans="1:11" ht="30.75">
      <c r="A32" s="36"/>
      <c r="B32" s="49" t="s">
        <v>69</v>
      </c>
      <c r="C32" s="9" t="s">
        <v>130</v>
      </c>
      <c r="D32" s="9"/>
      <c r="E32" s="10"/>
      <c r="F32" s="9"/>
      <c r="G32" s="10"/>
      <c r="H32" s="9"/>
      <c r="I32" s="10"/>
      <c r="J32" s="10">
        <f t="shared" si="0"/>
        <v>0</v>
      </c>
      <c r="K32" s="9"/>
    </row>
    <row r="33" spans="1:11" ht="30.75">
      <c r="A33" s="36"/>
      <c r="B33" s="49" t="s">
        <v>71</v>
      </c>
      <c r="C33" s="9"/>
      <c r="D33" s="9"/>
      <c r="E33" s="10"/>
      <c r="F33" s="9"/>
      <c r="G33" s="10"/>
      <c r="H33" s="9"/>
      <c r="I33" s="10"/>
      <c r="J33" s="10">
        <f t="shared" si="0"/>
        <v>0</v>
      </c>
      <c r="K33" s="9"/>
    </row>
    <row r="34" spans="1:11" ht="106.5">
      <c r="A34" s="36"/>
      <c r="B34" s="49" t="s">
        <v>72</v>
      </c>
      <c r="C34" s="9"/>
      <c r="D34" s="9"/>
      <c r="E34" s="10"/>
      <c r="F34" s="9"/>
      <c r="G34" s="10"/>
      <c r="H34" s="9"/>
      <c r="I34" s="10"/>
      <c r="J34" s="10">
        <f t="shared" si="0"/>
        <v>0</v>
      </c>
      <c r="K34" s="9"/>
    </row>
    <row r="35" spans="1:11" ht="30.75">
      <c r="A35" s="36"/>
      <c r="B35" s="50" t="s">
        <v>73</v>
      </c>
      <c r="C35" s="9"/>
      <c r="D35" s="9"/>
      <c r="E35" s="10"/>
      <c r="F35" s="9"/>
      <c r="G35" s="10"/>
      <c r="H35" s="9"/>
      <c r="I35" s="10"/>
      <c r="J35" s="10">
        <f t="shared" si="0"/>
        <v>0</v>
      </c>
      <c r="K35" s="9"/>
    </row>
    <row r="36" spans="1:11" ht="30.75">
      <c r="A36" s="36"/>
      <c r="B36" s="50" t="s">
        <v>75</v>
      </c>
      <c r="C36" s="9"/>
      <c r="D36" s="43"/>
      <c r="E36" s="44"/>
      <c r="F36" s="43"/>
      <c r="G36" s="10"/>
      <c r="H36" s="9"/>
      <c r="I36" s="10"/>
      <c r="J36" s="10">
        <f t="shared" si="0"/>
        <v>0</v>
      </c>
      <c r="K36" s="9"/>
    </row>
    <row r="37" spans="1:11" ht="60.75">
      <c r="A37" s="36"/>
      <c r="B37" s="50" t="s">
        <v>76</v>
      </c>
      <c r="C37" s="9"/>
      <c r="D37" s="43"/>
      <c r="E37" s="44"/>
      <c r="F37" s="43"/>
      <c r="G37" s="10"/>
      <c r="H37" s="9"/>
      <c r="I37" s="10"/>
      <c r="J37" s="10">
        <f t="shared" si="0"/>
        <v>0</v>
      </c>
      <c r="K37" s="9"/>
    </row>
    <row r="38" spans="1:11" ht="30.75">
      <c r="A38" s="36"/>
      <c r="B38" s="50" t="s">
        <v>78</v>
      </c>
      <c r="C38" s="9"/>
      <c r="D38" s="43"/>
      <c r="E38" s="44"/>
      <c r="F38" s="43"/>
      <c r="G38" s="10"/>
      <c r="H38" s="9"/>
      <c r="I38" s="10"/>
      <c r="J38" s="10">
        <f t="shared" si="0"/>
        <v>0</v>
      </c>
      <c r="K38" s="9"/>
    </row>
    <row r="39" spans="1:11" ht="45.75">
      <c r="A39" s="36"/>
      <c r="B39" s="50" t="s">
        <v>79</v>
      </c>
      <c r="C39" s="9"/>
      <c r="D39" s="43"/>
      <c r="E39" s="44"/>
      <c r="F39" s="43"/>
      <c r="G39" s="10"/>
      <c r="H39" s="9"/>
      <c r="I39" s="10"/>
      <c r="J39" s="10">
        <f t="shared" si="0"/>
        <v>0</v>
      </c>
      <c r="K39" s="9"/>
    </row>
    <row r="40" spans="1:11" ht="30.75">
      <c r="A40" s="45"/>
      <c r="B40" s="50" t="s">
        <v>80</v>
      </c>
      <c r="C40" s="9"/>
      <c r="D40" s="43"/>
      <c r="E40" s="44"/>
      <c r="F40" s="43"/>
      <c r="G40" s="10"/>
      <c r="H40" s="9"/>
      <c r="I40" s="10"/>
      <c r="J40" s="10">
        <f t="shared" si="0"/>
        <v>0</v>
      </c>
      <c r="K40" s="9"/>
    </row>
    <row r="41" spans="1:11" ht="30.75">
      <c r="A41" s="24"/>
      <c r="B41" s="1" t="s">
        <v>81</v>
      </c>
      <c r="C41" s="37"/>
      <c r="D41" s="28"/>
      <c r="E41" s="29"/>
      <c r="F41" s="28"/>
      <c r="G41" s="40"/>
      <c r="H41" s="5"/>
      <c r="I41" s="2"/>
      <c r="J41" s="10">
        <f t="shared" si="0"/>
        <v>0</v>
      </c>
      <c r="K41" s="2"/>
    </row>
    <row r="42" spans="1:11">
      <c r="A42" s="30"/>
      <c r="B42" s="33" t="s">
        <v>82</v>
      </c>
      <c r="C42" s="38"/>
      <c r="D42" s="31"/>
      <c r="E42" s="34"/>
      <c r="F42" s="31"/>
      <c r="G42" s="41"/>
      <c r="H42" s="31"/>
      <c r="I42" s="32"/>
      <c r="J42" s="10">
        <f t="shared" si="0"/>
        <v>0</v>
      </c>
      <c r="K42" s="30">
        <f>(SUM(E4:E28)+SUM(G4:G40))*0.1</f>
        <v>176</v>
      </c>
    </row>
    <row r="43" spans="1:11" ht="152.25">
      <c r="A43" s="16"/>
      <c r="B43" s="12" t="s">
        <v>83</v>
      </c>
      <c r="C43" s="39" t="s">
        <v>84</v>
      </c>
      <c r="D43" s="35"/>
      <c r="E43" s="36"/>
      <c r="F43" s="35"/>
      <c r="G43" s="42"/>
      <c r="H43" s="6"/>
      <c r="I43" s="16"/>
      <c r="J43" s="10">
        <f t="shared" si="0"/>
        <v>0</v>
      </c>
      <c r="K43" s="16"/>
    </row>
    <row r="44" spans="1:11">
      <c r="A44" s="18"/>
      <c r="B44" s="3" t="s">
        <v>85</v>
      </c>
      <c r="C44" s="11"/>
      <c r="D44" s="23"/>
      <c r="E44" s="17"/>
      <c r="F44" s="23"/>
      <c r="G44" s="4"/>
      <c r="H44" s="11"/>
      <c r="I44" s="4"/>
      <c r="J44" s="11"/>
      <c r="K44" s="4"/>
    </row>
    <row r="45" spans="1:11">
      <c r="A45" s="10">
        <v>26</v>
      </c>
      <c r="B45" s="8" t="s">
        <v>86</v>
      </c>
      <c r="C45" s="9"/>
      <c r="D45" s="9"/>
      <c r="E45" s="10">
        <v>0</v>
      </c>
      <c r="F45" s="9"/>
      <c r="G45" s="10">
        <v>0</v>
      </c>
      <c r="H45" s="25"/>
      <c r="I45" s="26">
        <v>40</v>
      </c>
      <c r="J45" s="9">
        <v>0</v>
      </c>
      <c r="K45" s="10"/>
    </row>
    <row r="46" spans="1:11">
      <c r="A46" s="10">
        <v>27</v>
      </c>
      <c r="B46" s="8" t="s">
        <v>87</v>
      </c>
      <c r="C46" s="9"/>
      <c r="D46" s="9"/>
      <c r="E46" s="10">
        <v>0</v>
      </c>
      <c r="F46" s="9"/>
      <c r="G46" s="10">
        <v>0</v>
      </c>
      <c r="H46" s="25"/>
      <c r="I46" s="26">
        <v>40</v>
      </c>
      <c r="J46" s="9">
        <v>0</v>
      </c>
      <c r="K46" s="10"/>
    </row>
    <row r="47" spans="1:11">
      <c r="A47" s="10">
        <v>28</v>
      </c>
      <c r="B47" s="8" t="s">
        <v>88</v>
      </c>
      <c r="C47" s="9"/>
      <c r="D47" s="9"/>
      <c r="E47" s="10">
        <v>0</v>
      </c>
      <c r="F47" s="9"/>
      <c r="G47" s="10">
        <v>0</v>
      </c>
      <c r="H47" s="25"/>
      <c r="I47" s="26">
        <v>40</v>
      </c>
      <c r="J47" s="9">
        <v>0</v>
      </c>
      <c r="K47" s="10"/>
    </row>
    <row r="48" spans="1:11">
      <c r="A48" s="10">
        <v>29</v>
      </c>
      <c r="B48" s="8" t="s">
        <v>89</v>
      </c>
      <c r="C48" s="9"/>
      <c r="D48" s="9"/>
      <c r="E48" s="10">
        <v>8</v>
      </c>
      <c r="F48" s="9"/>
      <c r="G48" s="10">
        <v>0</v>
      </c>
      <c r="H48" s="25"/>
      <c r="I48" s="26">
        <v>40</v>
      </c>
      <c r="J48" s="9">
        <v>0</v>
      </c>
      <c r="K48" s="10"/>
    </row>
    <row r="49" spans="1:11">
      <c r="A49" s="10">
        <v>30</v>
      </c>
      <c r="B49" s="8" t="s">
        <v>90</v>
      </c>
      <c r="C49" s="9"/>
      <c r="D49" s="9"/>
      <c r="E49" s="10">
        <v>0</v>
      </c>
      <c r="F49" s="9"/>
      <c r="G49" s="10">
        <v>0</v>
      </c>
      <c r="H49" s="25"/>
      <c r="I49" s="26">
        <v>2</v>
      </c>
      <c r="J49" s="9">
        <v>0</v>
      </c>
      <c r="K49" s="10"/>
    </row>
    <row r="50" spans="1:11">
      <c r="A50" s="10">
        <v>31</v>
      </c>
      <c r="B50" s="8" t="s">
        <v>91</v>
      </c>
      <c r="C50" s="9"/>
      <c r="D50" s="9"/>
      <c r="E50" s="10">
        <v>0</v>
      </c>
      <c r="F50" s="9"/>
      <c r="G50" s="10">
        <v>0</v>
      </c>
      <c r="H50" s="25"/>
      <c r="I50" s="26">
        <v>8</v>
      </c>
      <c r="J50" s="9">
        <v>0</v>
      </c>
      <c r="K50" s="10"/>
    </row>
    <row r="51" spans="1:11">
      <c r="A51" s="10">
        <v>32</v>
      </c>
      <c r="B51" s="8" t="s">
        <v>92</v>
      </c>
      <c r="C51" s="9"/>
      <c r="D51" s="9"/>
      <c r="E51" s="10">
        <v>0</v>
      </c>
      <c r="F51" s="9"/>
      <c r="G51" s="10">
        <v>0</v>
      </c>
      <c r="H51" s="25"/>
      <c r="I51" s="26">
        <v>16</v>
      </c>
      <c r="J51" s="9">
        <v>0</v>
      </c>
      <c r="K51" s="10"/>
    </row>
    <row r="52" spans="1:11">
      <c r="A52" s="10">
        <v>33</v>
      </c>
      <c r="B52" s="8" t="s">
        <v>93</v>
      </c>
      <c r="C52" s="9"/>
      <c r="D52" s="9"/>
      <c r="E52" s="10">
        <v>0</v>
      </c>
      <c r="F52" s="9"/>
      <c r="G52" s="10">
        <v>0</v>
      </c>
      <c r="H52" s="25"/>
      <c r="I52" s="26">
        <v>32</v>
      </c>
      <c r="J52" s="9">
        <v>0</v>
      </c>
      <c r="K52" s="10"/>
    </row>
    <row r="53" spans="1:11">
      <c r="A53" s="10">
        <v>34</v>
      </c>
      <c r="B53" s="8" t="s">
        <v>94</v>
      </c>
      <c r="C53" s="9"/>
      <c r="D53" s="9"/>
      <c r="E53" s="10">
        <v>0</v>
      </c>
      <c r="F53" s="9"/>
      <c r="G53" s="10">
        <v>0</v>
      </c>
      <c r="H53" s="25"/>
      <c r="I53" s="26">
        <v>40</v>
      </c>
      <c r="J53" s="9">
        <v>0</v>
      </c>
      <c r="K53" s="10"/>
    </row>
    <row r="54" spans="1:11">
      <c r="A54" s="10">
        <v>35</v>
      </c>
      <c r="B54" s="8" t="s">
        <v>95</v>
      </c>
      <c r="C54" s="9"/>
      <c r="D54" s="9"/>
      <c r="E54" s="10">
        <v>0</v>
      </c>
      <c r="F54" s="9"/>
      <c r="G54" s="10">
        <v>0</v>
      </c>
      <c r="H54" s="25"/>
      <c r="I54" s="26">
        <v>4</v>
      </c>
      <c r="J54" s="9">
        <v>0</v>
      </c>
      <c r="K54" s="10"/>
    </row>
    <row r="55" spans="1:11">
      <c r="A55" s="21">
        <v>36</v>
      </c>
      <c r="B55" s="8" t="s">
        <v>96</v>
      </c>
      <c r="C55" s="9"/>
      <c r="D55" s="9"/>
      <c r="E55" s="10">
        <v>0</v>
      </c>
      <c r="F55" s="9"/>
      <c r="G55" s="10">
        <v>0</v>
      </c>
      <c r="H55" s="25"/>
      <c r="I55" s="26">
        <v>0</v>
      </c>
      <c r="J55" s="9">
        <v>0</v>
      </c>
      <c r="K55" s="10"/>
    </row>
    <row r="56" spans="1:11">
      <c r="A56" s="27">
        <v>37</v>
      </c>
      <c r="B56" s="8" t="s">
        <v>97</v>
      </c>
      <c r="C56" s="9"/>
      <c r="D56" s="9"/>
      <c r="E56" s="10">
        <v>0</v>
      </c>
      <c r="F56" s="9"/>
      <c r="G56" s="10">
        <v>0</v>
      </c>
      <c r="H56" s="25"/>
      <c r="I56" s="26">
        <v>40</v>
      </c>
      <c r="J56" s="9">
        <v>40</v>
      </c>
      <c r="K56" s="10"/>
    </row>
    <row r="57" spans="1:11">
      <c r="A57" s="13" t="s">
        <v>98</v>
      </c>
      <c r="B57" s="13"/>
      <c r="C57" s="13"/>
      <c r="D57" s="13"/>
      <c r="E57" s="14">
        <f>SUM(E4:E56)</f>
        <v>1528</v>
      </c>
      <c r="F57" s="13"/>
      <c r="G57" s="14">
        <f>SUM(G4:G56)</f>
        <v>240</v>
      </c>
      <c r="H57" s="13"/>
      <c r="I57" s="14">
        <f>SUM(I4:I56)</f>
        <v>1522.8</v>
      </c>
      <c r="J57" s="14">
        <f>SUM(J4:J56)</f>
        <v>1864</v>
      </c>
      <c r="K57" s="14">
        <f>SUM(K4:K56)</f>
        <v>176</v>
      </c>
    </row>
    <row r="58" spans="1:11">
      <c r="A58" s="13"/>
      <c r="B58" s="7"/>
      <c r="C58" s="7"/>
      <c r="D58" s="7"/>
      <c r="E58" s="15"/>
      <c r="F58" s="7"/>
      <c r="G58" s="15"/>
      <c r="H58" s="7"/>
      <c r="I58" s="15"/>
      <c r="J58" s="15"/>
      <c r="K58" s="15"/>
    </row>
    <row r="59" spans="1:11">
      <c r="A59" s="13"/>
      <c r="B59" s="7"/>
      <c r="C59" s="7"/>
      <c r="D59" s="7"/>
      <c r="E59" s="15"/>
      <c r="F59" s="7"/>
      <c r="G59" s="15"/>
      <c r="H59" s="7"/>
      <c r="I59" s="15"/>
      <c r="J59" s="15"/>
      <c r="K59" s="15"/>
    </row>
    <row r="60" spans="1:11">
      <c r="A60" s="13"/>
      <c r="B60" s="7"/>
      <c r="C60" s="7"/>
      <c r="D60" s="7"/>
      <c r="E60" s="15"/>
      <c r="F60" s="7"/>
      <c r="G60" s="15"/>
      <c r="H60" s="7" t="s">
        <v>99</v>
      </c>
      <c r="I60" s="47">
        <f>SUM(E57:K57)</f>
        <v>5330.8</v>
      </c>
      <c r="J60" s="7"/>
      <c r="K60" s="15"/>
    </row>
    <row r="61" spans="1:11">
      <c r="A61" s="13"/>
      <c r="B61" s="7"/>
      <c r="C61" s="7"/>
      <c r="D61" s="7"/>
      <c r="E61" s="15"/>
      <c r="F61" s="7"/>
      <c r="G61" s="15"/>
      <c r="H61" s="7"/>
      <c r="I61" s="15"/>
      <c r="J61" s="7"/>
      <c r="K61" s="15"/>
    </row>
    <row r="62" spans="1:11">
      <c r="A62" s="13"/>
      <c r="B62" s="7"/>
      <c r="C62" s="7"/>
      <c r="D62" s="7"/>
      <c r="E62" s="15"/>
      <c r="F62" s="7"/>
      <c r="G62" s="15"/>
      <c r="H62" s="7" t="s">
        <v>100</v>
      </c>
      <c r="I62" s="15"/>
      <c r="J62" s="7"/>
      <c r="K62" s="15"/>
    </row>
    <row r="63" spans="1:11">
      <c r="A63" s="13"/>
      <c r="B63" s="7"/>
      <c r="C63" s="7"/>
      <c r="D63" s="7"/>
      <c r="E63" s="15"/>
      <c r="F63" s="7"/>
      <c r="G63" s="15"/>
      <c r="H63" s="7" t="s">
        <v>101</v>
      </c>
      <c r="I63" s="67">
        <f>(I60*12.5)/100</f>
        <v>666.35</v>
      </c>
      <c r="J63" s="7"/>
      <c r="K63" s="15"/>
    </row>
    <row r="64" spans="1:11">
      <c r="A64" s="13"/>
      <c r="B64" s="7"/>
      <c r="C64" s="7"/>
      <c r="D64" s="7"/>
      <c r="E64" s="15"/>
      <c r="F64" s="7"/>
      <c r="G64" s="15"/>
      <c r="H64" s="7" t="s">
        <v>102</v>
      </c>
      <c r="I64" s="47">
        <f>I60+I63</f>
        <v>5997.1500000000005</v>
      </c>
      <c r="J64" s="7"/>
      <c r="K64" s="15"/>
    </row>
    <row r="65" spans="1:17">
      <c r="A65" s="13"/>
      <c r="B65" s="7"/>
      <c r="C65" s="7"/>
      <c r="D65" s="7"/>
      <c r="E65" s="15"/>
      <c r="F65" s="7"/>
      <c r="G65" s="15"/>
      <c r="H65" s="7" t="s">
        <v>103</v>
      </c>
      <c r="I65" s="67">
        <f>(I60*10)/100</f>
        <v>533.08000000000004</v>
      </c>
      <c r="J65" s="7" t="s">
        <v>104</v>
      </c>
      <c r="K65" s="15"/>
    </row>
    <row r="66" spans="1:17">
      <c r="A66" s="13"/>
      <c r="B66" s="7"/>
      <c r="C66" s="7"/>
      <c r="D66" s="7"/>
      <c r="E66" s="15"/>
      <c r="F66" s="7"/>
      <c r="G66" s="15"/>
      <c r="H66" s="7" t="s">
        <v>105</v>
      </c>
      <c r="I66" s="67">
        <f>I64+I65</f>
        <v>6530.2300000000005</v>
      </c>
      <c r="J66" s="7"/>
      <c r="K66" s="15"/>
    </row>
    <row r="67" spans="1:17" ht="30.75">
      <c r="A67" s="13"/>
      <c r="B67" s="7"/>
      <c r="C67" s="7"/>
      <c r="D67" s="7"/>
      <c r="E67" s="15"/>
      <c r="F67" s="7"/>
      <c r="G67" s="15"/>
      <c r="H67" s="68" t="s">
        <v>106</v>
      </c>
      <c r="I67" s="67">
        <f>(I66*5)/100</f>
        <v>326.51150000000001</v>
      </c>
      <c r="J67" s="7"/>
      <c r="K67" s="15"/>
    </row>
    <row r="68" spans="1:17">
      <c r="A68" s="13"/>
      <c r="B68" s="7"/>
      <c r="C68" s="7"/>
      <c r="D68" s="7"/>
      <c r="E68" s="15"/>
      <c r="F68" s="7"/>
      <c r="G68" s="15"/>
      <c r="H68" s="68" t="s">
        <v>107</v>
      </c>
      <c r="I68" s="67">
        <f>I67+I66</f>
        <v>6856.7415000000001</v>
      </c>
      <c r="J68" s="7"/>
      <c r="K68" s="15"/>
    </row>
    <row r="69" spans="1:17">
      <c r="A69" s="13"/>
      <c r="B69" s="7"/>
      <c r="C69" s="7"/>
      <c r="D69" s="7"/>
      <c r="E69" s="15"/>
      <c r="F69" s="7"/>
      <c r="G69" s="15"/>
      <c r="H69" s="7" t="s">
        <v>108</v>
      </c>
      <c r="I69" s="67">
        <f>(I60*4.9)/100</f>
        <v>261.20920000000001</v>
      </c>
      <c r="J69" s="7"/>
      <c r="K69" s="15"/>
    </row>
    <row r="70" spans="1:17">
      <c r="A70" s="13"/>
      <c r="B70" s="7"/>
      <c r="C70" s="7"/>
      <c r="D70" s="7"/>
      <c r="E70" s="14"/>
      <c r="F70" s="7"/>
      <c r="G70" s="15"/>
      <c r="H70" s="7" t="s">
        <v>109</v>
      </c>
      <c r="I70" s="47">
        <f>I64+I69+I65</f>
        <v>6791.4392000000007</v>
      </c>
      <c r="J70" s="7"/>
      <c r="K70" s="15"/>
    </row>
    <row r="71" spans="1:17">
      <c r="A71" s="13"/>
      <c r="B71" s="7"/>
      <c r="C71" s="7"/>
      <c r="D71" s="7"/>
      <c r="E71" s="15"/>
      <c r="F71" s="7"/>
      <c r="G71" s="15"/>
      <c r="H71" s="7"/>
      <c r="I71" s="15"/>
      <c r="J71" s="7"/>
      <c r="K71" s="15"/>
    </row>
    <row r="72" spans="1:17">
      <c r="A72" s="13"/>
      <c r="B72" s="7"/>
      <c r="C72" s="7"/>
      <c r="D72" s="7"/>
      <c r="E72" s="15"/>
      <c r="F72" s="7"/>
      <c r="G72" s="15"/>
      <c r="H72" s="7" t="s">
        <v>111</v>
      </c>
      <c r="I72" s="47">
        <f>I70*5000</f>
        <v>33957196</v>
      </c>
      <c r="J72" s="7"/>
      <c r="K72" s="15"/>
    </row>
    <row r="76" spans="1:17">
      <c r="H76" s="62" t="s">
        <v>5</v>
      </c>
      <c r="I76" s="62" t="s">
        <v>112</v>
      </c>
      <c r="J76" s="62"/>
      <c r="K76" s="62" t="s">
        <v>113</v>
      </c>
      <c r="L76" s="62" t="s">
        <v>4</v>
      </c>
      <c r="M76" s="66" t="s">
        <v>114</v>
      </c>
      <c r="N76" s="63"/>
      <c r="O76" s="63"/>
      <c r="P76" s="63"/>
      <c r="Q76" s="63"/>
    </row>
    <row r="77" spans="1:17">
      <c r="H77" s="69">
        <f>I57</f>
        <v>1522.8</v>
      </c>
      <c r="I77" s="69">
        <f>J57</f>
        <v>1864</v>
      </c>
      <c r="J77" s="69"/>
      <c r="K77" s="69">
        <f>E57</f>
        <v>1528</v>
      </c>
      <c r="L77" s="69">
        <f>G57</f>
        <v>240</v>
      </c>
      <c r="M77" s="69">
        <f>K42</f>
        <v>176</v>
      </c>
      <c r="N77" s="63" t="s">
        <v>115</v>
      </c>
      <c r="O77" s="63"/>
      <c r="P77" s="63"/>
      <c r="Q77" s="63"/>
    </row>
    <row r="78" spans="1:17">
      <c r="H78" s="64">
        <f>H77/O78</f>
        <v>9.5175000000000001</v>
      </c>
      <c r="I78" s="64">
        <f>I77/O78</f>
        <v>11.65</v>
      </c>
      <c r="J78" s="64"/>
      <c r="K78" s="64">
        <f>K77/O78</f>
        <v>9.5500000000000007</v>
      </c>
      <c r="L78" s="64">
        <f>L77/O78</f>
        <v>1.5</v>
      </c>
      <c r="M78" s="64">
        <f>M77/O78</f>
        <v>1.1000000000000001</v>
      </c>
      <c r="N78" s="63" t="s">
        <v>116</v>
      </c>
      <c r="O78" s="63">
        <v>160</v>
      </c>
      <c r="P78" s="113" t="s">
        <v>117</v>
      </c>
      <c r="Q78" s="115"/>
    </row>
    <row r="79" spans="1:17">
      <c r="H79" s="65">
        <f>H78/H80</f>
        <v>1.5862499999999999</v>
      </c>
      <c r="I79" s="65">
        <f t="shared" ref="I79:M79" si="1">I78/I80</f>
        <v>2.9125000000000001</v>
      </c>
      <c r="J79" s="65"/>
      <c r="K79" s="65">
        <f t="shared" si="1"/>
        <v>1.9100000000000001</v>
      </c>
      <c r="L79" s="65">
        <f t="shared" si="1"/>
        <v>0.3</v>
      </c>
      <c r="M79" s="65">
        <f t="shared" si="1"/>
        <v>0.22000000000000003</v>
      </c>
      <c r="N79" s="63"/>
      <c r="O79" s="113" t="s">
        <v>118</v>
      </c>
      <c r="P79" s="114"/>
      <c r="Q79" s="115"/>
    </row>
    <row r="80" spans="1:17">
      <c r="H80" s="63">
        <v>6</v>
      </c>
      <c r="I80" s="63">
        <v>4</v>
      </c>
      <c r="J80" s="63"/>
      <c r="K80" s="63">
        <v>5</v>
      </c>
      <c r="L80" s="63">
        <v>5</v>
      </c>
      <c r="M80" s="63">
        <v>5</v>
      </c>
      <c r="N80" s="63"/>
      <c r="O80" s="113" t="s">
        <v>119</v>
      </c>
      <c r="P80" s="114"/>
      <c r="Q80" s="115"/>
    </row>
    <row r="82" spans="8:17">
      <c r="H82" s="61"/>
      <c r="I82" s="61"/>
      <c r="J82" s="61"/>
      <c r="K82" s="61"/>
      <c r="L82" s="61"/>
      <c r="M82" s="61"/>
      <c r="N82" s="61"/>
      <c r="O82" s="61"/>
      <c r="P82" s="61"/>
      <c r="Q82" s="61"/>
    </row>
    <row r="83" spans="8:17">
      <c r="H83" s="61"/>
      <c r="I83" s="61"/>
      <c r="J83" s="61"/>
      <c r="K83" s="61"/>
      <c r="L83" s="61"/>
      <c r="M83" s="61"/>
      <c r="N83" s="61"/>
      <c r="O83" s="61"/>
      <c r="P83" s="61"/>
      <c r="Q83" s="61"/>
    </row>
    <row r="84" spans="8:17">
      <c r="H84" s="61"/>
      <c r="I84" s="61"/>
      <c r="J84" s="61"/>
      <c r="K84" s="61"/>
      <c r="L84" s="61"/>
      <c r="M84" s="61"/>
      <c r="N84" s="61"/>
      <c r="O84" s="61"/>
      <c r="P84" s="61"/>
      <c r="Q84" s="61"/>
    </row>
    <row r="85" spans="8:17">
      <c r="H85" s="61"/>
      <c r="I85" s="61"/>
      <c r="J85" s="61"/>
      <c r="K85" s="61"/>
      <c r="L85" s="61"/>
      <c r="M85" s="61"/>
      <c r="N85" s="61"/>
      <c r="O85" s="61"/>
      <c r="P85" s="61"/>
      <c r="Q85" s="61"/>
    </row>
    <row r="86" spans="8:17">
      <c r="H86" s="61"/>
      <c r="I86" s="61"/>
      <c r="J86" s="61"/>
      <c r="K86" s="61"/>
      <c r="L86" s="61"/>
      <c r="M86" s="61"/>
      <c r="N86" s="61"/>
      <c r="O86" s="61"/>
      <c r="P86" s="61"/>
      <c r="Q86" s="61"/>
    </row>
  </sheetData>
  <mergeCells count="11">
    <mergeCell ref="A1:A2"/>
    <mergeCell ref="B1:B2"/>
    <mergeCell ref="D1:E1"/>
    <mergeCell ref="F1:G1"/>
    <mergeCell ref="H1:I1"/>
    <mergeCell ref="O80:Q80"/>
    <mergeCell ref="O79:Q79"/>
    <mergeCell ref="P78:Q78"/>
    <mergeCell ref="K1:K2"/>
    <mergeCell ref="C1:C2"/>
    <mergeCell ref="J1:J2"/>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63957a17-ad22-4b22-bcf9-6a26f927f198">
      <Terms xmlns="http://schemas.microsoft.com/office/infopath/2007/PartnerControls"/>
    </lcf76f155ced4ddcb4097134ff3c332f>
    <TaxCatchAll xmlns="905ab64f-d779-47a3-a6aa-069e77db6fbf" xsi:nil="true"/>
  </documentManagement>
</p:properties>
</file>

<file path=customXml/item2.xml><?xml version="1.0" encoding="utf-8"?>
<ct:contentTypeSchema xmlns:ct="http://schemas.microsoft.com/office/2006/metadata/contentType" xmlns:ma="http://schemas.microsoft.com/office/2006/metadata/properties/metaAttributes" ct:_="" ma:_="" ma:contentTypeName="Документ" ma:contentTypeID="0x01010011DE98548D1AC14DBC97213855FA15E4" ma:contentTypeVersion="10" ma:contentTypeDescription="Создание документа." ma:contentTypeScope="" ma:versionID="01eaee947b183453c72f8981cf2654c9">
  <xsd:schema xmlns:xsd="http://www.w3.org/2001/XMLSchema" xmlns:xs="http://www.w3.org/2001/XMLSchema" xmlns:p="http://schemas.microsoft.com/office/2006/metadata/properties" xmlns:ns2="63957a17-ad22-4b22-bcf9-6a26f927f198" xmlns:ns3="905ab64f-d779-47a3-a6aa-069e77db6fbf" targetNamespace="http://schemas.microsoft.com/office/2006/metadata/properties" ma:root="true" ma:fieldsID="26eba02e7e0ffdb771692d4c406c7944" ns2:_="" ns3:_="">
    <xsd:import namespace="63957a17-ad22-4b22-bcf9-6a26f927f198"/>
    <xsd:import namespace="905ab64f-d779-47a3-a6aa-069e77db6fbf"/>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957a17-ad22-4b22-bcf9-6a26f927f19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Теги изображений" ma:readOnly="false" ma:fieldId="{5cf76f15-5ced-4ddc-b409-7134ff3c332f}" ma:taxonomyMulti="true" ma:sspId="929549b8-d118-483c-bd8e-dc35ee8dd677"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05ab64f-d779-47a3-a6aa-069e77db6fbf" elementFormDefault="qualified">
    <xsd:import namespace="http://schemas.microsoft.com/office/2006/documentManagement/types"/>
    <xsd:import namespace="http://schemas.microsoft.com/office/infopath/2007/PartnerControls"/>
    <xsd:element name="SharedWithUsers" ma:index="10" nillable="true" ma:displayName="Общий доступ с использованием"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Совместно с подробностями" ma:internalName="SharedWithDetails" ma:readOnly="true">
      <xsd:simpleType>
        <xsd:restriction base="dms:Note">
          <xsd:maxLength value="255"/>
        </xsd:restriction>
      </xsd:simpleType>
    </xsd:element>
    <xsd:element name="TaxCatchAll" ma:index="14" nillable="true" ma:displayName="Taxonomy Catch All Column" ma:hidden="true" ma:list="{f98e32f4-781b-432e-aed7-8be54c7bf302}" ma:internalName="TaxCatchAll" ma:showField="CatchAllData" ma:web="905ab64f-d779-47a3-a6aa-069e77db6fb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Тип контента"/>
        <xsd:element ref="dc:title" minOccurs="0" maxOccurs="1" ma:index="4" ma:displayName="Название"/>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C50033D-4406-4ACE-A0EB-E7C7786FFF86}"/>
</file>

<file path=customXml/itemProps2.xml><?xml version="1.0" encoding="utf-8"?>
<ds:datastoreItem xmlns:ds="http://schemas.openxmlformats.org/officeDocument/2006/customXml" ds:itemID="{B7D1405F-00A6-4157-A0F5-2BBA36632F86}"/>
</file>

<file path=customXml/itemProps3.xml><?xml version="1.0" encoding="utf-8"?>
<ds:datastoreItem xmlns:ds="http://schemas.openxmlformats.org/officeDocument/2006/customXml" ds:itemID="{F0F65841-7D63-4B73-8CD0-2AF160333C9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Андреа</dc:creator>
  <cp:keywords/>
  <dc:description/>
  <cp:lastModifiedBy/>
  <cp:revision/>
  <dcterms:created xsi:type="dcterms:W3CDTF">2023-06-07T08:20:20Z</dcterms:created>
  <dcterms:modified xsi:type="dcterms:W3CDTF">2023-06-27T07:28:19Z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0x01010011DE98548D1AC14DBC97213855FA15E4</vt:lpwstr>
  </property>
  <property fmtid="{D5CDD505-2E9C-101B-9397-08002B2CF9AE}" pid="3" name="MediaServiceImageTags">
    <vt:lpwstr/>
  </property>
</Properties>
</file>