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samaral/Desktop/vicvicc/Planilhas/"/>
    </mc:Choice>
  </mc:AlternateContent>
  <xr:revisionPtr revIDLastSave="0" documentId="8_{7B88111D-588A-C04F-88AA-4DC167A4B340}" xr6:coauthVersionLast="47" xr6:coauthVersionMax="47" xr10:uidLastSave="{00000000-0000-0000-0000-000000000000}"/>
  <bookViews>
    <workbookView xWindow="12480" yWindow="580" windowWidth="16320" windowHeight="16340" activeTab="5" xr2:uid="{812416F7-42EA-6744-B3C0-C26A6EBCFAF8}"/>
  </bookViews>
  <sheets>
    <sheet name="Aula_01" sheetId="1" r:id="rId1"/>
    <sheet name="Aula_02" sheetId="3" r:id="rId2"/>
    <sheet name="Aula_03" sheetId="5" r:id="rId3"/>
    <sheet name="Aula_04" sheetId="8" r:id="rId4"/>
    <sheet name="Exercicios" sheetId="4" r:id="rId5"/>
    <sheet name="Formatos Disponivei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O9" i="4"/>
  <c r="O7" i="4"/>
  <c r="N9" i="4"/>
  <c r="N5" i="4"/>
  <c r="N6" i="4"/>
  <c r="N7" i="4"/>
  <c r="N8" i="4"/>
  <c r="I9" i="4"/>
  <c r="I16" i="4"/>
  <c r="I17" i="4"/>
  <c r="I18" i="4"/>
  <c r="I19" i="4"/>
  <c r="O5" i="4"/>
  <c r="J5" i="4"/>
  <c r="M5" i="4" s="1"/>
  <c r="O6" i="4"/>
  <c r="O8" i="4"/>
  <c r="M6" i="4"/>
  <c r="M7" i="4"/>
  <c r="M8" i="4"/>
  <c r="J6" i="4"/>
  <c r="J7" i="4"/>
  <c r="J8" i="4"/>
  <c r="K9" i="4"/>
  <c r="L9" i="4"/>
  <c r="H9" i="4"/>
  <c r="M9" i="4" l="1"/>
  <c r="J9" i="4"/>
  <c r="F11" i="8"/>
  <c r="F12" i="8"/>
  <c r="F13" i="8"/>
  <c r="F14" i="8"/>
  <c r="F15" i="8"/>
  <c r="F16" i="8"/>
  <c r="F17" i="8"/>
  <c r="F10" i="8"/>
  <c r="E11" i="8"/>
  <c r="E12" i="8"/>
  <c r="E13" i="8"/>
  <c r="E14" i="8"/>
  <c r="E15" i="8"/>
  <c r="E16" i="8"/>
  <c r="E17" i="8"/>
  <c r="E10" i="8"/>
  <c r="F8" i="5" l="1"/>
  <c r="F5" i="5"/>
  <c r="F19" i="5"/>
  <c r="G19" i="5"/>
  <c r="H19" i="5"/>
  <c r="F6" i="5" l="1"/>
  <c r="F4" i="5"/>
  <c r="F6" i="3" l="1"/>
  <c r="F7" i="3"/>
  <c r="F8" i="3"/>
  <c r="F9" i="3"/>
  <c r="F5" i="3"/>
  <c r="I6" i="3"/>
  <c r="I7" i="3"/>
  <c r="I8" i="3"/>
  <c r="I9" i="3"/>
  <c r="I5" i="3"/>
  <c r="H6" i="3"/>
  <c r="H7" i="3"/>
  <c r="H8" i="3"/>
  <c r="H9" i="3"/>
  <c r="H5" i="3"/>
  <c r="G5" i="3"/>
  <c r="G7" i="3"/>
  <c r="G6" i="3"/>
  <c r="G8" i="3"/>
  <c r="G9" i="3"/>
</calcChain>
</file>

<file path=xl/sharedStrings.xml><?xml version="1.0" encoding="utf-8"?>
<sst xmlns="http://schemas.openxmlformats.org/spreadsheetml/2006/main" count="139" uniqueCount="114">
  <si>
    <t>Cliente</t>
  </si>
  <si>
    <t>Data</t>
  </si>
  <si>
    <t>Valor Gasto</t>
  </si>
  <si>
    <t>Atendimento</t>
  </si>
  <si>
    <t>Comida</t>
  </si>
  <si>
    <t>Ambiente</t>
  </si>
  <si>
    <t>Maria Silva</t>
  </si>
  <si>
    <t>Alex Trindade</t>
  </si>
  <si>
    <t>Resultado da pesquisa de satisfação</t>
  </si>
  <si>
    <t>Carlos Barreto</t>
  </si>
  <si>
    <t>De modo geral gostei muito dos pratos servidos, bem como do atendimento, mas acredito que ar condicionado estava forte demais</t>
  </si>
  <si>
    <t>Gostei muito do atendimento</t>
  </si>
  <si>
    <t>Não gostei do tempero</t>
  </si>
  <si>
    <t>Bianca Ferreira</t>
  </si>
  <si>
    <t>= a comida da minha avó</t>
  </si>
  <si>
    <t>Comentário</t>
  </si>
  <si>
    <t>Produto</t>
  </si>
  <si>
    <t>Preço</t>
  </si>
  <si>
    <t>FORMATOS DE NUMEROS DISPONIVEIS NO EXCEL</t>
  </si>
  <si>
    <t>Formato</t>
  </si>
  <si>
    <t>Contéudo</t>
  </si>
  <si>
    <t>Gerla</t>
  </si>
  <si>
    <t>Número</t>
  </si>
  <si>
    <t>Moeda</t>
  </si>
  <si>
    <t>Contábil</t>
  </si>
  <si>
    <t>Data Abreviada</t>
  </si>
  <si>
    <t>Data Completa</t>
  </si>
  <si>
    <t>Hora</t>
  </si>
  <si>
    <t>Porcentagem</t>
  </si>
  <si>
    <t>Fração</t>
  </si>
  <si>
    <t>Científico</t>
  </si>
  <si>
    <t>Especial</t>
  </si>
  <si>
    <t>Personalizado</t>
  </si>
  <si>
    <t>Texto</t>
  </si>
  <si>
    <t>NOME</t>
  </si>
  <si>
    <t>CLIENTE DESDE</t>
  </si>
  <si>
    <t>Marie Curie</t>
  </si>
  <si>
    <t>Benjamin Franklin</t>
  </si>
  <si>
    <t>Stephen Hawking</t>
  </si>
  <si>
    <t>Carl Sagan</t>
  </si>
  <si>
    <t>INADIMPLICENCIA MÉDIA (Dias)</t>
  </si>
  <si>
    <t>MÉDIA MENSAL DE COMPRA (R$)</t>
  </si>
  <si>
    <t>PONTOS</t>
  </si>
  <si>
    <t>PONTOS POR TEMPO</t>
  </si>
  <si>
    <t>PONTOS POR COMPRA</t>
  </si>
  <si>
    <t>PONTOS POR INADIMPLENCIA</t>
  </si>
  <si>
    <t>PROGRAMA "PONTUA CLIENTE"</t>
  </si>
  <si>
    <t>Charles Darwin</t>
  </si>
  <si>
    <t>INSTRUÇÕES DE CÁLCULO</t>
  </si>
  <si>
    <t>Pontos por Tempo</t>
  </si>
  <si>
    <t>(Ano atual - Cliente desde) * 3</t>
  </si>
  <si>
    <t>Pontos por Compra</t>
  </si>
  <si>
    <t>(Média Mensal de Compra) / 15</t>
  </si>
  <si>
    <t>Pontos por Inadimplêcia</t>
  </si>
  <si>
    <t>Inandimplência Média * 1,2</t>
  </si>
  <si>
    <t>EXCEL COMPLETO 2018</t>
  </si>
  <si>
    <t>Exercício proposta sobre formatação</t>
  </si>
  <si>
    <t>RELATÓRIO DE VENDAS</t>
  </si>
  <si>
    <t>Vendedor</t>
  </si>
  <si>
    <t>Valor</t>
  </si>
  <si>
    <t>Quantidade</t>
  </si>
  <si>
    <t>Arantes</t>
  </si>
  <si>
    <t>Alves</t>
  </si>
  <si>
    <t>Tesves</t>
  </si>
  <si>
    <t xml:space="preserve">Capítulo 2 - Primeiros Passos Sobre Planilha Eletronica </t>
  </si>
  <si>
    <t>Pedido número 9120</t>
  </si>
  <si>
    <t>Preço unitário</t>
  </si>
  <si>
    <t>Desconto</t>
  </si>
  <si>
    <t>Subtotal</t>
  </si>
  <si>
    <t>Mouse Optico</t>
  </si>
  <si>
    <t>Smartphone LG</t>
  </si>
  <si>
    <t>Pen Drive 64GB</t>
  </si>
  <si>
    <t>Valor total do pedido:</t>
  </si>
  <si>
    <t>Valor gasto</t>
  </si>
  <si>
    <t>De modo geral gostei muito dos pratos servidos, bem como do atendimento, mas acredito que o ar condicionado estava forte demais</t>
  </si>
  <si>
    <t>Nota média</t>
  </si>
  <si>
    <t>CÁLCULO DE LOCAÇÃO POR HORA</t>
  </si>
  <si>
    <t>O que pode ser feito em uma planilha eletrônica</t>
  </si>
  <si>
    <r>
      <t xml:space="preserve">Cálculo do preço de uso de uma </t>
    </r>
    <r>
      <rPr>
        <b/>
        <i/>
        <sz val="12"/>
        <color theme="1"/>
        <rFont val="Arial"/>
        <family val="2"/>
      </rPr>
      <t>Lan House</t>
    </r>
  </si>
  <si>
    <t>Preço por hora</t>
  </si>
  <si>
    <t>Nome do usuário</t>
  </si>
  <si>
    <t>Hora de início</t>
  </si>
  <si>
    <t>Hora de término</t>
  </si>
  <si>
    <t>Tempo Total*</t>
  </si>
  <si>
    <t>Preço a Pagar</t>
  </si>
  <si>
    <t>Albert Einstein</t>
  </si>
  <si>
    <t>Nicola Tesla</t>
  </si>
  <si>
    <t>* No Excel, cada hora em formato de tempo (hh:mm:ss) equivale a 1/24 em número decimal (hh,mm).</t>
  </si>
  <si>
    <t>RESUMO DE GASTOS DOS VEÍCULOS</t>
  </si>
  <si>
    <t>Preço combustível</t>
  </si>
  <si>
    <t>MÊS</t>
  </si>
  <si>
    <t>ANO</t>
  </si>
  <si>
    <t>Maio</t>
  </si>
  <si>
    <t>PLACA</t>
  </si>
  <si>
    <t>KM RODADOS</t>
  </si>
  <si>
    <t>LITROS</t>
  </si>
  <si>
    <t>GASTO COM COMBUSTÍVEL</t>
  </si>
  <si>
    <t>GASTO COM PEÇAS</t>
  </si>
  <si>
    <t>GASTO COM SERVIÇOS</t>
  </si>
  <si>
    <t>GASTO
TOTAL</t>
  </si>
  <si>
    <t>GASTO POR KM</t>
  </si>
  <si>
    <t>RENDIMENTO DE COMBUSTÍVEL</t>
  </si>
  <si>
    <t>AAA-1111</t>
  </si>
  <si>
    <t>AAA-2222</t>
  </si>
  <si>
    <t>AAA-3333</t>
  </si>
  <si>
    <t>AAA-4444</t>
  </si>
  <si>
    <t>TOTAL</t>
  </si>
  <si>
    <t>COMPARATIVO COM A META DE GASTO/KM</t>
  </si>
  <si>
    <t>Meta de Gasto/Km</t>
  </si>
  <si>
    <t>VARIAÇÃO EM RELAÇÃO À META</t>
  </si>
  <si>
    <t>Janeiro</t>
  </si>
  <si>
    <t>Fevereiro</t>
  </si>
  <si>
    <t>Março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</si>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</sst>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.000_-;\-&quot;R$&quot;\ * #,##0.000_-;_-&quot;R$&quot;\ * &quot;-&quot;??_-;_-@_-"/>
    <numFmt numFmtId="166" formatCode="[$-F800]dddd\,\ mmmm\ dd\,\ yyyy"/>
    <numFmt numFmtId="167" formatCode="[$-416]d\-mmm\-yy;@"/>
    <numFmt numFmtId="168" formatCode="[$-F400]h:mm:ss\ AM/PM"/>
    <numFmt numFmtId="169" formatCode="00000\-000"/>
    <numFmt numFmtId="170" formatCode="000&quot;.&quot;000&quot;.&quot;000&quot;-&quot;00"/>
    <numFmt numFmtId="171" formatCode="_-&quot;R$&quot;* #,##0.00_-;\-&quot;R$&quot;* #,##0.00_-;_-&quot;R$&quot;* &quot;-&quot;??_-;_-@_-"/>
    <numFmt numFmtId="172" formatCode="&quot;R$&quot;\ #,##0.000"/>
    <numFmt numFmtId="173" formatCode="&quot;R$&quot;\ #,##0.0000"/>
    <numFmt numFmtId="174" formatCode="0.000"/>
    <numFmt numFmtId="175" formatCode="_-&quot;R$&quot;* #,##0.0000_-;\-&quot;R$&quot;* #,##0.0000_-;_-&quot;R$&quot;* &quot;-&quot;??_-;_-@_-"/>
  </numFmts>
  <fonts count="3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249977111117893"/>
      <name val="Arial"/>
      <family val="2"/>
    </font>
    <font>
      <b/>
      <i/>
      <sz val="12"/>
      <color theme="5" tint="-0.249977111117893"/>
      <name val="Arial"/>
      <family val="2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9" tint="-0.249977111117893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u/>
      <sz val="12"/>
      <color theme="3" tint="0.49998474074526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theme="2" tint="-0.499984740745262"/>
      <name val="Arial"/>
      <family val="2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249977111117893"/>
      <name val="Arial"/>
      <family val="2"/>
    </font>
    <font>
      <sz val="11"/>
      <color theme="2" tint="-0.749992370372631"/>
      <name val="Aptos Narrow"/>
      <family val="2"/>
      <scheme val="minor"/>
    </font>
    <font>
      <sz val="11"/>
      <color theme="1"/>
      <name val="Arial"/>
      <family val="2"/>
    </font>
    <font>
      <sz val="15"/>
      <color theme="4" tint="-0.249977111117893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5"/>
      <color theme="1" tint="0.34998626667073579"/>
      <name val="Arial Black"/>
      <family val="2"/>
    </font>
    <font>
      <b/>
      <sz val="11"/>
      <color theme="5" tint="-0.249977111117893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1"/>
      <color theme="1" tint="0.34998626667073579"/>
      <name val="Arial Black"/>
      <family val="2"/>
    </font>
    <font>
      <b/>
      <sz val="10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theme="3" tint="0.499984740745262"/>
      </left>
      <right style="thin">
        <color theme="3" tint="0.499984740745262"/>
      </right>
      <top/>
      <bottom style="thin">
        <color theme="3" tint="0.499984740745262"/>
      </bottom>
      <diagonal/>
    </border>
    <border>
      <left/>
      <right style="thin">
        <color theme="3" tint="0.499984740745262"/>
      </right>
      <top/>
      <bottom/>
      <diagonal/>
    </border>
    <border>
      <left/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4">
    <xf numFmtId="0" fontId="0" fillId="0" borderId="0" xfId="0"/>
    <xf numFmtId="14" fontId="0" fillId="0" borderId="0" xfId="0" applyNumberFormat="1"/>
    <xf numFmtId="44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vertical="center" wrapText="1"/>
    </xf>
    <xf numFmtId="165" fontId="0" fillId="3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vertical="center"/>
    </xf>
    <xf numFmtId="167" fontId="0" fillId="4" borderId="1" xfId="0" applyNumberFormat="1" applyFill="1" applyBorder="1" applyAlignment="1">
      <alignment vertical="center"/>
    </xf>
    <xf numFmtId="2" fontId="0" fillId="0" borderId="0" xfId="0" applyNumberFormat="1"/>
    <xf numFmtId="164" fontId="0" fillId="0" borderId="0" xfId="1" applyNumberFormat="1" applyFont="1"/>
    <xf numFmtId="166" fontId="0" fillId="0" borderId="0" xfId="0" applyNumberFormat="1"/>
    <xf numFmtId="168" fontId="0" fillId="0" borderId="0" xfId="0" applyNumberFormat="1"/>
    <xf numFmtId="12" fontId="0" fillId="0" borderId="0" xfId="0" applyNumberFormat="1"/>
    <xf numFmtId="10" fontId="0" fillId="0" borderId="0" xfId="0" applyNumberFormat="1"/>
    <xf numFmtId="11" fontId="0" fillId="0" borderId="0" xfId="0" applyNumberFormat="1"/>
    <xf numFmtId="49" fontId="0" fillId="0" borderId="0" xfId="0" applyNumberFormat="1"/>
    <xf numFmtId="169" fontId="0" fillId="0" borderId="0" xfId="0" applyNumberFormat="1"/>
    <xf numFmtId="0" fontId="0" fillId="0" borderId="5" xfId="0" applyBorder="1"/>
    <xf numFmtId="170" fontId="0" fillId="0" borderId="5" xfId="0" applyNumberFormat="1" applyBorder="1"/>
    <xf numFmtId="0" fontId="4" fillId="0" borderId="6" xfId="0" applyFont="1" applyBorder="1" applyAlignment="1">
      <alignment vertical="center"/>
    </xf>
    <xf numFmtId="0" fontId="0" fillId="0" borderId="7" xfId="0" applyBorder="1"/>
    <xf numFmtId="0" fontId="6" fillId="5" borderId="7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right" vertical="top" wrapText="1"/>
    </xf>
    <xf numFmtId="0" fontId="6" fillId="5" borderId="7" xfId="0" applyFont="1" applyFill="1" applyBorder="1" applyAlignment="1">
      <alignment horizontal="right" vertical="center" wrapText="1"/>
    </xf>
    <xf numFmtId="44" fontId="0" fillId="0" borderId="7" xfId="1" applyFont="1" applyBorder="1"/>
    <xf numFmtId="2" fontId="0" fillId="0" borderId="7" xfId="0" applyNumberFormat="1" applyBorder="1"/>
    <xf numFmtId="17" fontId="7" fillId="0" borderId="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7" borderId="0" xfId="0" applyFont="1" applyFill="1"/>
    <xf numFmtId="14" fontId="14" fillId="0" borderId="7" xfId="0" applyNumberFormat="1" applyFont="1" applyBorder="1"/>
    <xf numFmtId="0" fontId="14" fillId="0" borderId="7" xfId="0" applyFont="1" applyBorder="1"/>
    <xf numFmtId="44" fontId="14" fillId="0" borderId="7" xfId="0" applyNumberFormat="1" applyFont="1" applyBorder="1"/>
    <xf numFmtId="0" fontId="16" fillId="6" borderId="11" xfId="0" applyFont="1" applyFill="1" applyBorder="1"/>
    <xf numFmtId="0" fontId="16" fillId="6" borderId="13" xfId="0" applyFont="1" applyFill="1" applyBorder="1"/>
    <xf numFmtId="0" fontId="0" fillId="8" borderId="10" xfId="0" applyFill="1" applyBorder="1"/>
    <xf numFmtId="171" fontId="0" fillId="8" borderId="10" xfId="0" applyNumberFormat="1" applyFill="1" applyBorder="1"/>
    <xf numFmtId="0" fontId="0" fillId="8" borderId="10" xfId="0" applyFill="1" applyBorder="1" applyAlignment="1">
      <alignment horizontal="center"/>
    </xf>
    <xf numFmtId="9" fontId="0" fillId="8" borderId="10" xfId="0" applyNumberFormat="1" applyFill="1" applyBorder="1" applyAlignment="1">
      <alignment horizontal="center"/>
    </xf>
    <xf numFmtId="0" fontId="0" fillId="8" borderId="12" xfId="0" applyFill="1" applyBorder="1"/>
    <xf numFmtId="171" fontId="0" fillId="8" borderId="12" xfId="0" applyNumberFormat="1" applyFill="1" applyBorder="1"/>
    <xf numFmtId="0" fontId="0" fillId="8" borderId="12" xfId="0" applyFill="1" applyBorder="1" applyAlignment="1">
      <alignment horizontal="center"/>
    </xf>
    <xf numFmtId="9" fontId="0" fillId="8" borderId="12" xfId="0" applyNumberFormat="1" applyFill="1" applyBorder="1" applyAlignment="1">
      <alignment horizontal="center"/>
    </xf>
    <xf numFmtId="44" fontId="0" fillId="8" borderId="14" xfId="0" applyNumberFormat="1" applyFill="1" applyBorder="1"/>
    <xf numFmtId="44" fontId="0" fillId="8" borderId="10" xfId="0" applyNumberFormat="1" applyFill="1" applyBorder="1"/>
    <xf numFmtId="0" fontId="17" fillId="2" borderId="1" xfId="0" applyFont="1" applyFill="1" applyBorder="1" applyAlignment="1">
      <alignment horizontal="center"/>
    </xf>
    <xf numFmtId="0" fontId="18" fillId="3" borderId="1" xfId="0" applyFont="1" applyFill="1" applyBorder="1"/>
    <xf numFmtId="14" fontId="18" fillId="3" borderId="1" xfId="0" applyNumberFormat="1" applyFont="1" applyFill="1" applyBorder="1"/>
    <xf numFmtId="171" fontId="18" fillId="3" borderId="1" xfId="0" applyNumberFormat="1" applyFont="1" applyFill="1" applyBorder="1"/>
    <xf numFmtId="0" fontId="18" fillId="3" borderId="1" xfId="0" applyFont="1" applyFill="1" applyBorder="1" applyAlignment="1">
      <alignment wrapText="1"/>
    </xf>
    <xf numFmtId="0" fontId="18" fillId="3" borderId="1" xfId="0" applyFont="1" applyFill="1" applyBorder="1" applyAlignment="1">
      <alignment horizontal="center"/>
    </xf>
    <xf numFmtId="0" fontId="18" fillId="4" borderId="1" xfId="0" applyFont="1" applyFill="1" applyBorder="1"/>
    <xf numFmtId="14" fontId="18" fillId="4" borderId="1" xfId="0" applyNumberFormat="1" applyFont="1" applyFill="1" applyBorder="1"/>
    <xf numFmtId="171" fontId="18" fillId="4" borderId="1" xfId="0" applyNumberFormat="1" applyFont="1" applyFill="1" applyBorder="1"/>
    <xf numFmtId="0" fontId="18" fillId="4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center"/>
    </xf>
    <xf numFmtId="0" fontId="18" fillId="3" borderId="1" xfId="0" quotePrefix="1" applyFont="1" applyFill="1" applyBorder="1" applyAlignment="1">
      <alignment wrapText="1"/>
    </xf>
    <xf numFmtId="0" fontId="18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9" borderId="0" xfId="0" applyFont="1" applyFill="1" applyAlignment="1">
      <alignment horizontal="left" vertical="center"/>
    </xf>
    <xf numFmtId="44" fontId="24" fillId="9" borderId="0" xfId="0" applyNumberFormat="1" applyFont="1" applyFill="1" applyAlignment="1">
      <alignment horizontal="center" vertical="center"/>
    </xf>
    <xf numFmtId="0" fontId="24" fillId="10" borderId="17" xfId="0" applyFont="1" applyFill="1" applyBorder="1" applyAlignment="1">
      <alignment horizontal="center" vertical="center"/>
    </xf>
    <xf numFmtId="168" fontId="19" fillId="0" borderId="17" xfId="0" applyNumberFormat="1" applyFont="1" applyBorder="1" applyAlignment="1">
      <alignment horizontal="center" vertical="center"/>
    </xf>
    <xf numFmtId="4" fontId="19" fillId="0" borderId="17" xfId="0" applyNumberFormat="1" applyFont="1" applyBorder="1" applyAlignment="1">
      <alignment horizontal="right" vertical="center"/>
    </xf>
    <xf numFmtId="0" fontId="25" fillId="0" borderId="0" xfId="0" applyFont="1" applyAlignment="1">
      <alignment horizontal="left"/>
    </xf>
    <xf numFmtId="0" fontId="24" fillId="10" borderId="18" xfId="0" applyFont="1" applyFill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44" fontId="19" fillId="0" borderId="19" xfId="0" applyNumberFormat="1" applyFont="1" applyBorder="1" applyAlignment="1">
      <alignment horizontal="right" vertical="center"/>
    </xf>
    <xf numFmtId="0" fontId="16" fillId="0" borderId="2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172" fontId="27" fillId="0" borderId="22" xfId="0" applyNumberFormat="1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8" fillId="11" borderId="22" xfId="0" applyFont="1" applyFill="1" applyBorder="1" applyAlignment="1">
      <alignment horizontal="left" vertical="center" wrapText="1"/>
    </xf>
    <xf numFmtId="0" fontId="28" fillId="11" borderId="22" xfId="0" applyFont="1" applyFill="1" applyBorder="1" applyAlignment="1">
      <alignment horizontal="right" vertical="center" wrapText="1"/>
    </xf>
    <xf numFmtId="0" fontId="0" fillId="0" borderId="22" xfId="0" applyBorder="1" applyAlignment="1">
      <alignment vertical="center"/>
    </xf>
    <xf numFmtId="3" fontId="0" fillId="0" borderId="22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171" fontId="0" fillId="0" borderId="22" xfId="0" applyNumberFormat="1" applyBorder="1" applyAlignment="1">
      <alignment vertical="center"/>
    </xf>
    <xf numFmtId="0" fontId="16" fillId="0" borderId="22" xfId="0" applyFont="1" applyBorder="1" applyAlignment="1">
      <alignment horizontal="left" vertical="center"/>
    </xf>
    <xf numFmtId="3" fontId="16" fillId="0" borderId="2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73" fontId="16" fillId="0" borderId="22" xfId="0" applyNumberFormat="1" applyFont="1" applyBorder="1" applyAlignment="1">
      <alignment horizontal="center" vertical="center"/>
    </xf>
    <xf numFmtId="0" fontId="30" fillId="0" borderId="0" xfId="0" applyFont="1" applyAlignment="1">
      <alignment horizontal="right" vertical="center" wrapText="1"/>
    </xf>
    <xf numFmtId="174" fontId="0" fillId="0" borderId="0" xfId="0" applyNumberFormat="1" applyAlignment="1">
      <alignment vertical="center"/>
    </xf>
    <xf numFmtId="175" fontId="0" fillId="0" borderId="22" xfId="0" applyNumberFormat="1" applyBorder="1" applyAlignment="1">
      <alignment horizontal="right" vertical="center"/>
    </xf>
    <xf numFmtId="10" fontId="0" fillId="0" borderId="22" xfId="0" applyNumberFormat="1" applyBorder="1" applyAlignment="1">
      <alignment horizontal="right" vertical="center"/>
    </xf>
    <xf numFmtId="0" fontId="28" fillId="11" borderId="22" xfId="0" applyFont="1" applyFill="1" applyBorder="1" applyAlignment="1">
      <alignment horizontal="center" vertical="center" wrapText="1"/>
    </xf>
    <xf numFmtId="44" fontId="16" fillId="0" borderId="22" xfId="0" applyNumberFormat="1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2" fontId="16" fillId="0" borderId="22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3" fontId="31" fillId="0" borderId="0" xfId="0" applyNumberFormat="1" applyFont="1" applyAlignment="1">
      <alignment vertical="center"/>
    </xf>
    <xf numFmtId="3" fontId="31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5" fillId="8" borderId="15" xfId="0" applyFont="1" applyFill="1" applyBorder="1" applyAlignment="1">
      <alignment horizontal="right"/>
    </xf>
    <xf numFmtId="0" fontId="5" fillId="8" borderId="16" xfId="0" applyFont="1" applyFill="1" applyBorder="1" applyAlignment="1">
      <alignment horizontal="right"/>
    </xf>
    <xf numFmtId="0" fontId="5" fillId="8" borderId="14" xfId="0" applyFont="1" applyFill="1" applyBorder="1" applyAlignment="1">
      <alignment horizontal="right"/>
    </xf>
    <xf numFmtId="0" fontId="17" fillId="2" borderId="1" xfId="0" applyFont="1" applyFill="1" applyBorder="1" applyAlignment="1">
      <alignment horizontal="right" vertical="center"/>
    </xf>
    <xf numFmtId="0" fontId="12" fillId="7" borderId="0" xfId="0" applyFont="1" applyFill="1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D1DD-8B81-5648-A92F-C39EA4AEB9D1}">
  <sheetPr>
    <tabColor theme="0"/>
  </sheetPr>
  <dimension ref="B2:H12"/>
  <sheetViews>
    <sheetView showGridLines="0" zoomScale="97" zoomScaleNormal="97" workbookViewId="0">
      <selection activeCell="H15" sqref="H15"/>
    </sheetView>
  </sheetViews>
  <sheetFormatPr baseColWidth="10" defaultRowHeight="16" x14ac:dyDescent="0.2"/>
  <cols>
    <col min="1" max="1" width="7.33203125" customWidth="1"/>
    <col min="2" max="2" width="14.5" customWidth="1"/>
    <col min="3" max="3" width="10.83203125" bestFit="1" customWidth="1"/>
    <col min="4" max="4" width="13" bestFit="1" customWidth="1"/>
    <col min="5" max="5" width="38.33203125" customWidth="1"/>
    <col min="6" max="6" width="14" bestFit="1" customWidth="1"/>
    <col min="7" max="7" width="9.1640625" bestFit="1" customWidth="1"/>
    <col min="8" max="8" width="11" bestFit="1" customWidth="1"/>
  </cols>
  <sheetData>
    <row r="2" spans="2:8" ht="33" customHeight="1" x14ac:dyDescent="0.2">
      <c r="B2" s="111" t="s">
        <v>8</v>
      </c>
      <c r="C2" s="112"/>
      <c r="D2" s="112"/>
      <c r="E2" s="112"/>
      <c r="F2" s="112"/>
      <c r="G2" s="112"/>
      <c r="H2" s="113"/>
    </row>
    <row r="4" spans="2:8" ht="24" customHeight="1" x14ac:dyDescent="0.2">
      <c r="B4" s="3" t="s">
        <v>0</v>
      </c>
      <c r="C4" s="3" t="s">
        <v>1</v>
      </c>
      <c r="D4" s="3" t="s">
        <v>2</v>
      </c>
      <c r="E4" s="3" t="s">
        <v>15</v>
      </c>
      <c r="F4" s="3" t="s">
        <v>3</v>
      </c>
      <c r="G4" s="3" t="s">
        <v>4</v>
      </c>
      <c r="H4" s="3" t="s">
        <v>5</v>
      </c>
    </row>
    <row r="5" spans="2:8" ht="29" customHeight="1" x14ac:dyDescent="0.2">
      <c r="B5" s="4" t="s">
        <v>6</v>
      </c>
      <c r="C5" s="12">
        <v>43758</v>
      </c>
      <c r="D5" s="10">
        <v>123.4</v>
      </c>
      <c r="E5" s="4" t="s">
        <v>11</v>
      </c>
      <c r="F5" s="5">
        <v>5</v>
      </c>
      <c r="G5" s="5">
        <v>4</v>
      </c>
      <c r="H5" s="5">
        <v>4</v>
      </c>
    </row>
    <row r="6" spans="2:8" ht="63" customHeight="1" x14ac:dyDescent="0.2">
      <c r="B6" s="6" t="s">
        <v>9</v>
      </c>
      <c r="C6" s="13">
        <v>43761</v>
      </c>
      <c r="D6" s="11">
        <v>256.81</v>
      </c>
      <c r="E6" s="7" t="s">
        <v>10</v>
      </c>
      <c r="F6" s="8">
        <v>5</v>
      </c>
      <c r="G6" s="8">
        <v>5</v>
      </c>
      <c r="H6" s="8">
        <v>2</v>
      </c>
    </row>
    <row r="7" spans="2:8" ht="30" customHeight="1" x14ac:dyDescent="0.2">
      <c r="B7" s="4" t="s">
        <v>13</v>
      </c>
      <c r="C7" s="12">
        <v>43762</v>
      </c>
      <c r="D7" s="10">
        <v>110.5</v>
      </c>
      <c r="E7" s="9" t="s">
        <v>14</v>
      </c>
      <c r="F7" s="5">
        <v>5</v>
      </c>
      <c r="G7" s="5">
        <v>4</v>
      </c>
      <c r="H7" s="5">
        <v>5</v>
      </c>
    </row>
    <row r="8" spans="2:8" ht="29" customHeight="1" x14ac:dyDescent="0.2">
      <c r="B8" s="6" t="s">
        <v>7</v>
      </c>
      <c r="C8" s="13">
        <v>43766</v>
      </c>
      <c r="D8" s="11">
        <v>84.72</v>
      </c>
      <c r="E8" s="6" t="s">
        <v>12</v>
      </c>
      <c r="F8" s="8">
        <v>4</v>
      </c>
      <c r="G8" s="8">
        <v>2</v>
      </c>
      <c r="H8" s="8">
        <v>4</v>
      </c>
    </row>
    <row r="12" spans="2:8" x14ac:dyDescent="0.2">
      <c r="B12" s="3" t="s">
        <v>16</v>
      </c>
      <c r="C12" s="3" t="s">
        <v>17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8DBE-6FFE-8741-9A4B-B7D6DF57FD58}">
  <sheetPr>
    <tabColor theme="0"/>
  </sheetPr>
  <dimension ref="A1:L16"/>
  <sheetViews>
    <sheetView showGridLines="0" zoomScale="91" zoomScaleNormal="91" workbookViewId="0">
      <selection activeCell="B11" sqref="B11"/>
    </sheetView>
  </sheetViews>
  <sheetFormatPr baseColWidth="10" defaultColWidth="0" defaultRowHeight="16" zeroHeight="1" x14ac:dyDescent="0.2"/>
  <cols>
    <col min="1" max="1" width="10.83203125" customWidth="1"/>
    <col min="2" max="2" width="49.5" customWidth="1"/>
    <col min="3" max="3" width="10.83203125" customWidth="1"/>
    <col min="4" max="4" width="17.33203125" customWidth="1"/>
    <col min="5" max="5" width="19.33203125" customWidth="1"/>
    <col min="6" max="6" width="9.1640625" bestFit="1" customWidth="1"/>
    <col min="7" max="7" width="14.33203125" hidden="1" customWidth="1"/>
    <col min="8" max="8" width="15.6640625" hidden="1" customWidth="1"/>
    <col min="9" max="9" width="16" hidden="1" customWidth="1"/>
    <col min="10" max="10" width="10.83203125" customWidth="1"/>
    <col min="11" max="12" width="0" hidden="1" customWidth="1"/>
    <col min="13" max="16384" width="10.83203125" hidden="1"/>
  </cols>
  <sheetData>
    <row r="1" spans="2:9" x14ac:dyDescent="0.2"/>
    <row r="2" spans="2:9" x14ac:dyDescent="0.2"/>
    <row r="3" spans="2:9" ht="38" customHeight="1" x14ac:dyDescent="0.2">
      <c r="B3" s="114" t="s">
        <v>46</v>
      </c>
      <c r="C3" s="114"/>
      <c r="D3" s="114"/>
      <c r="E3" s="114"/>
      <c r="F3" s="32">
        <v>43252</v>
      </c>
      <c r="G3" s="33">
        <v>2018</v>
      </c>
    </row>
    <row r="4" spans="2:9" ht="32" customHeight="1" x14ac:dyDescent="0.2">
      <c r="B4" s="27" t="s">
        <v>34</v>
      </c>
      <c r="C4" s="28" t="s">
        <v>35</v>
      </c>
      <c r="D4" s="28" t="s">
        <v>41</v>
      </c>
      <c r="E4" s="28" t="s">
        <v>40</v>
      </c>
      <c r="F4" s="29" t="s">
        <v>42</v>
      </c>
      <c r="G4" s="28" t="s">
        <v>43</v>
      </c>
      <c r="H4" s="28" t="s">
        <v>44</v>
      </c>
      <c r="I4" s="28" t="s">
        <v>45</v>
      </c>
    </row>
    <row r="5" spans="2:9" x14ac:dyDescent="0.2">
      <c r="B5" s="26" t="s">
        <v>36</v>
      </c>
      <c r="C5" s="26">
        <v>2000</v>
      </c>
      <c r="D5" s="30">
        <v>1213</v>
      </c>
      <c r="E5" s="26">
        <v>14</v>
      </c>
      <c r="F5" s="31">
        <f>SUM(G5:I5)</f>
        <v>151.66666666666669</v>
      </c>
      <c r="G5" s="31">
        <f>($G$3-C5)*3</f>
        <v>54</v>
      </c>
      <c r="H5" s="31">
        <f>(D5/15)</f>
        <v>80.86666666666666</v>
      </c>
      <c r="I5" s="31">
        <f>(E5*1.2)</f>
        <v>16.8</v>
      </c>
    </row>
    <row r="6" spans="2:9" x14ac:dyDescent="0.2">
      <c r="B6" s="26" t="s">
        <v>37</v>
      </c>
      <c r="C6" s="26">
        <v>2010</v>
      </c>
      <c r="D6" s="30">
        <v>594</v>
      </c>
      <c r="E6" s="26">
        <v>3</v>
      </c>
      <c r="F6" s="31">
        <f t="shared" ref="F6:F9" si="0">SUM(G6:I6)</f>
        <v>67.2</v>
      </c>
      <c r="G6" s="31">
        <f>($G$3-C6)*3</f>
        <v>24</v>
      </c>
      <c r="H6" s="31">
        <f t="shared" ref="H6:H9" si="1">(D6/15)</f>
        <v>39.6</v>
      </c>
      <c r="I6" s="31">
        <f t="shared" ref="I6:I9" si="2">(E6*1.2)</f>
        <v>3.5999999999999996</v>
      </c>
    </row>
    <row r="7" spans="2:9" x14ac:dyDescent="0.2">
      <c r="B7" s="26" t="s">
        <v>38</v>
      </c>
      <c r="C7" s="26">
        <v>2015</v>
      </c>
      <c r="D7" s="30">
        <v>1393</v>
      </c>
      <c r="E7" s="26">
        <v>9</v>
      </c>
      <c r="F7" s="31">
        <f t="shared" si="0"/>
        <v>112.66666666666666</v>
      </c>
      <c r="G7" s="31">
        <f>($G$3-C7)*3</f>
        <v>9</v>
      </c>
      <c r="H7" s="31">
        <f t="shared" si="1"/>
        <v>92.86666666666666</v>
      </c>
      <c r="I7" s="31">
        <f t="shared" si="2"/>
        <v>10.799999999999999</v>
      </c>
    </row>
    <row r="8" spans="2:9" x14ac:dyDescent="0.2">
      <c r="B8" s="26" t="s">
        <v>47</v>
      </c>
      <c r="C8" s="26">
        <v>2002</v>
      </c>
      <c r="D8" s="30">
        <v>1021</v>
      </c>
      <c r="E8" s="26">
        <v>21</v>
      </c>
      <c r="F8" s="31">
        <f t="shared" si="0"/>
        <v>141.26666666666665</v>
      </c>
      <c r="G8" s="31">
        <f t="shared" ref="G8:G9" si="3">($G$3-C8)*3</f>
        <v>48</v>
      </c>
      <c r="H8" s="31">
        <f t="shared" si="1"/>
        <v>68.066666666666663</v>
      </c>
      <c r="I8" s="31">
        <f t="shared" si="2"/>
        <v>25.2</v>
      </c>
    </row>
    <row r="9" spans="2:9" x14ac:dyDescent="0.2">
      <c r="B9" s="26" t="s">
        <v>39</v>
      </c>
      <c r="C9" s="26">
        <v>1990</v>
      </c>
      <c r="D9" s="30">
        <v>847</v>
      </c>
      <c r="E9" s="26">
        <v>7</v>
      </c>
      <c r="F9" s="31">
        <f t="shared" si="0"/>
        <v>148.86666666666667</v>
      </c>
      <c r="G9" s="31">
        <f t="shared" si="3"/>
        <v>84</v>
      </c>
      <c r="H9" s="31">
        <f t="shared" si="1"/>
        <v>56.466666666666669</v>
      </c>
      <c r="I9" s="31">
        <f t="shared" si="2"/>
        <v>8.4</v>
      </c>
    </row>
    <row r="10" spans="2:9" x14ac:dyDescent="0.2">
      <c r="G10" s="115" t="s">
        <v>48</v>
      </c>
      <c r="H10" s="115"/>
      <c r="I10" s="115"/>
    </row>
    <row r="11" spans="2:9" x14ac:dyDescent="0.2">
      <c r="G11" t="s">
        <v>49</v>
      </c>
    </row>
    <row r="12" spans="2:9" x14ac:dyDescent="0.2">
      <c r="G12" t="s">
        <v>50</v>
      </c>
    </row>
    <row r="13" spans="2:9" x14ac:dyDescent="0.2">
      <c r="G13" t="s">
        <v>51</v>
      </c>
    </row>
    <row r="14" spans="2:9" x14ac:dyDescent="0.2">
      <c r="G14" t="s">
        <v>52</v>
      </c>
    </row>
    <row r="15" spans="2:9" hidden="1" x14ac:dyDescent="0.2">
      <c r="G15" t="s">
        <v>53</v>
      </c>
    </row>
    <row r="16" spans="2:9" hidden="1" x14ac:dyDescent="0.2">
      <c r="G16" t="s">
        <v>54</v>
      </c>
    </row>
  </sheetData>
  <mergeCells count="2">
    <mergeCell ref="B3:E3"/>
    <mergeCell ref="G10:I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C2F5-B3FC-044A-A0FF-941F211A8C8D}">
  <sheetPr>
    <tabColor theme="0"/>
  </sheetPr>
  <dimension ref="B2:H19"/>
  <sheetViews>
    <sheetView showGridLines="0" workbookViewId="0">
      <selection activeCell="F9" sqref="F9"/>
    </sheetView>
  </sheetViews>
  <sheetFormatPr baseColWidth="10" defaultRowHeight="16" x14ac:dyDescent="0.2"/>
  <cols>
    <col min="2" max="2" width="13.6640625" bestFit="1" customWidth="1"/>
    <col min="3" max="3" width="11.83203125" bestFit="1" customWidth="1"/>
  </cols>
  <sheetData>
    <row r="2" spans="2:8" ht="19" x14ac:dyDescent="0.25">
      <c r="B2" s="116" t="s">
        <v>65</v>
      </c>
      <c r="C2" s="117"/>
      <c r="D2" s="117"/>
      <c r="E2" s="117"/>
      <c r="F2" s="118"/>
    </row>
    <row r="3" spans="2:8" x14ac:dyDescent="0.2">
      <c r="B3" s="42" t="s">
        <v>16</v>
      </c>
      <c r="C3" s="42" t="s">
        <v>66</v>
      </c>
      <c r="D3" s="42" t="s">
        <v>60</v>
      </c>
      <c r="E3" s="42" t="s">
        <v>67</v>
      </c>
      <c r="F3" s="43" t="s">
        <v>68</v>
      </c>
    </row>
    <row r="4" spans="2:8" x14ac:dyDescent="0.2">
      <c r="B4" s="44" t="s">
        <v>69</v>
      </c>
      <c r="C4" s="45">
        <v>80</v>
      </c>
      <c r="D4" s="46">
        <v>2</v>
      </c>
      <c r="E4" s="47">
        <v>0.1</v>
      </c>
      <c r="F4" s="52">
        <f>(C4*D4)-(C4*D4*E4)</f>
        <v>144</v>
      </c>
    </row>
    <row r="5" spans="2:8" x14ac:dyDescent="0.2">
      <c r="B5" s="48" t="s">
        <v>70</v>
      </c>
      <c r="C5" s="49">
        <v>690.5</v>
      </c>
      <c r="D5" s="50">
        <v>1</v>
      </c>
      <c r="E5" s="51">
        <v>0.05</v>
      </c>
      <c r="F5" s="52">
        <f>(C5*D5)-(C5*D5*E5)</f>
        <v>655.97500000000002</v>
      </c>
    </row>
    <row r="6" spans="2:8" x14ac:dyDescent="0.2">
      <c r="B6" s="48" t="s">
        <v>71</v>
      </c>
      <c r="C6" s="49">
        <v>50</v>
      </c>
      <c r="D6" s="50">
        <v>3</v>
      </c>
      <c r="E6" s="51">
        <v>0</v>
      </c>
      <c r="F6" s="52">
        <f t="shared" ref="F6" si="0">(C6*D6)-(C6*D6*E6)</f>
        <v>150</v>
      </c>
    </row>
    <row r="7" spans="2:8" x14ac:dyDescent="0.2">
      <c r="F7" s="2"/>
    </row>
    <row r="8" spans="2:8" x14ac:dyDescent="0.2">
      <c r="B8" s="119" t="s">
        <v>72</v>
      </c>
      <c r="C8" s="120"/>
      <c r="D8" s="120"/>
      <c r="E8" s="121"/>
      <c r="F8" s="53">
        <f>SUM(F4:F6)</f>
        <v>949.97500000000002</v>
      </c>
    </row>
    <row r="11" spans="2:8" ht="18" x14ac:dyDescent="0.2">
      <c r="B11" s="111" t="s">
        <v>8</v>
      </c>
      <c r="C11" s="112"/>
      <c r="D11" s="112"/>
      <c r="E11" s="112"/>
      <c r="F11" s="112"/>
      <c r="G11" s="112"/>
      <c r="H11" s="113"/>
    </row>
    <row r="13" spans="2:8" x14ac:dyDescent="0.2">
      <c r="B13" s="54" t="s">
        <v>0</v>
      </c>
      <c r="C13" s="54" t="s">
        <v>1</v>
      </c>
      <c r="D13" s="54" t="s">
        <v>73</v>
      </c>
      <c r="E13" s="54" t="s">
        <v>15</v>
      </c>
      <c r="F13" s="54" t="s">
        <v>3</v>
      </c>
      <c r="G13" s="54" t="s">
        <v>4</v>
      </c>
      <c r="H13" s="54" t="s">
        <v>5</v>
      </c>
    </row>
    <row r="14" spans="2:8" ht="29" customHeight="1" x14ac:dyDescent="0.2">
      <c r="B14" s="55" t="s">
        <v>6</v>
      </c>
      <c r="C14" s="56">
        <v>43758</v>
      </c>
      <c r="D14" s="57">
        <v>123.4</v>
      </c>
      <c r="E14" s="58" t="s">
        <v>11</v>
      </c>
      <c r="F14" s="59">
        <v>5</v>
      </c>
      <c r="G14" s="59">
        <v>4</v>
      </c>
      <c r="H14" s="59">
        <v>4</v>
      </c>
    </row>
    <row r="15" spans="2:8" ht="88" customHeight="1" x14ac:dyDescent="0.2">
      <c r="B15" s="60" t="s">
        <v>9</v>
      </c>
      <c r="C15" s="61">
        <v>43761</v>
      </c>
      <c r="D15" s="62">
        <v>256.81</v>
      </c>
      <c r="E15" s="67" t="s">
        <v>74</v>
      </c>
      <c r="F15" s="64">
        <v>5</v>
      </c>
      <c r="G15" s="64">
        <v>5</v>
      </c>
      <c r="H15" s="64">
        <v>2</v>
      </c>
    </row>
    <row r="16" spans="2:8" ht="48" x14ac:dyDescent="0.2">
      <c r="B16" s="55" t="s">
        <v>13</v>
      </c>
      <c r="C16" s="56">
        <v>43762</v>
      </c>
      <c r="D16" s="57">
        <v>110.5</v>
      </c>
      <c r="E16" s="65" t="s">
        <v>14</v>
      </c>
      <c r="F16" s="59">
        <v>5</v>
      </c>
      <c r="G16" s="59">
        <v>4</v>
      </c>
      <c r="H16" s="59">
        <v>5</v>
      </c>
    </row>
    <row r="17" spans="2:8" ht="32" x14ac:dyDescent="0.2">
      <c r="B17" s="60" t="s">
        <v>7</v>
      </c>
      <c r="C17" s="61">
        <v>43766</v>
      </c>
      <c r="D17" s="62">
        <v>84.72</v>
      </c>
      <c r="E17" s="63" t="s">
        <v>12</v>
      </c>
      <c r="F17" s="64">
        <v>4</v>
      </c>
      <c r="G17" s="64">
        <v>2</v>
      </c>
      <c r="H17" s="64">
        <v>4</v>
      </c>
    </row>
    <row r="19" spans="2:8" x14ac:dyDescent="0.2">
      <c r="B19" s="122" t="s">
        <v>75</v>
      </c>
      <c r="C19" s="122"/>
      <c r="D19" s="122"/>
      <c r="E19" s="122"/>
      <c r="F19" s="66">
        <f>AVERAGE(F14:F17)</f>
        <v>4.75</v>
      </c>
      <c r="G19" s="66">
        <f t="shared" ref="G19:H19" si="1">SUM(G14:G17)/4</f>
        <v>3.75</v>
      </c>
      <c r="H19" s="66">
        <f t="shared" si="1"/>
        <v>3.75</v>
      </c>
    </row>
  </sheetData>
  <mergeCells count="4">
    <mergeCell ref="B2:F2"/>
    <mergeCell ref="B8:E8"/>
    <mergeCell ref="B11:H11"/>
    <mergeCell ref="B19:E1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532A-6AF9-F844-A522-EA31372CE059}">
  <sheetPr>
    <tabColor theme="0"/>
  </sheetPr>
  <dimension ref="A1:G53"/>
  <sheetViews>
    <sheetView topLeftCell="B1" zoomScale="130" zoomScaleNormal="130" workbookViewId="0">
      <selection activeCell="F13" sqref="F13"/>
    </sheetView>
  </sheetViews>
  <sheetFormatPr baseColWidth="10" defaultColWidth="9.1640625" defaultRowHeight="14.25" customHeight="1" zeroHeight="1" x14ac:dyDescent="0.15"/>
  <cols>
    <col min="1" max="1" width="12.6640625" style="68" customWidth="1"/>
    <col min="2" max="2" width="37.33203125" style="68" customWidth="1"/>
    <col min="3" max="6" width="20.6640625" style="68" customWidth="1"/>
    <col min="7" max="7" width="12.5" style="68" customWidth="1"/>
    <col min="8" max="16384" width="9.1640625" style="68"/>
  </cols>
  <sheetData>
    <row r="1" spans="1:7" ht="14" x14ac:dyDescent="0.15"/>
    <row r="2" spans="1:7" ht="25" x14ac:dyDescent="0.4">
      <c r="B2" s="69" t="s">
        <v>76</v>
      </c>
      <c r="C2" s="69"/>
      <c r="D2" s="69"/>
      <c r="E2" s="69"/>
      <c r="F2" s="69"/>
    </row>
    <row r="3" spans="1:7" s="80" customFormat="1" ht="17" x14ac:dyDescent="0.2">
      <c r="B3" s="70" t="s">
        <v>77</v>
      </c>
      <c r="C3" s="70"/>
      <c r="D3" s="70"/>
      <c r="E3" s="70"/>
      <c r="F3" s="70"/>
    </row>
    <row r="4" spans="1:7" ht="14" x14ac:dyDescent="0.15"/>
    <row r="5" spans="1:7" ht="16" x14ac:dyDescent="0.15">
      <c r="A5" s="80"/>
      <c r="B5" s="71" t="s">
        <v>78</v>
      </c>
      <c r="C5" s="71"/>
      <c r="D5" s="71"/>
      <c r="E5" s="71"/>
      <c r="F5" s="71"/>
      <c r="G5" s="80"/>
    </row>
    <row r="6" spans="1:7" ht="14" x14ac:dyDescent="0.15">
      <c r="A6" s="80"/>
    </row>
    <row r="7" spans="1:7" ht="20" customHeight="1" x14ac:dyDescent="0.15">
      <c r="A7" s="80"/>
      <c r="B7" s="72" t="s">
        <v>79</v>
      </c>
      <c r="C7" s="73">
        <v>3</v>
      </c>
    </row>
    <row r="8" spans="1:7" ht="14" x14ac:dyDescent="0.15">
      <c r="A8" s="80"/>
    </row>
    <row r="9" spans="1:7" s="81" customFormat="1" ht="20" customHeight="1" x14ac:dyDescent="0.2">
      <c r="B9" s="78" t="s">
        <v>80</v>
      </c>
      <c r="C9" s="74" t="s">
        <v>81</v>
      </c>
      <c r="D9" s="74" t="s">
        <v>82</v>
      </c>
      <c r="E9" s="74" t="s">
        <v>83</v>
      </c>
      <c r="F9" s="83" t="s">
        <v>84</v>
      </c>
    </row>
    <row r="10" spans="1:7" s="82" customFormat="1" ht="20" customHeight="1" x14ac:dyDescent="0.15">
      <c r="B10" s="79" t="s">
        <v>85</v>
      </c>
      <c r="C10" s="75">
        <v>0.33333333333333331</v>
      </c>
      <c r="D10" s="75">
        <v>0.43402777777777773</v>
      </c>
      <c r="E10" s="76">
        <f>(D10-C10)*24</f>
        <v>2.4166666666666661</v>
      </c>
      <c r="F10" s="84">
        <f>PRODUCT(E10,$C$7)</f>
        <v>7.2499999999999982</v>
      </c>
      <c r="G10" s="68"/>
    </row>
    <row r="11" spans="1:7" ht="20" customHeight="1" x14ac:dyDescent="0.15">
      <c r="B11" s="79" t="s">
        <v>86</v>
      </c>
      <c r="C11" s="75">
        <v>0.52083333333333337</v>
      </c>
      <c r="D11" s="75">
        <v>0.76736111111111116</v>
      </c>
      <c r="E11" s="76">
        <f t="shared" ref="E11:E17" si="0">(D11-C11)*24</f>
        <v>5.916666666666667</v>
      </c>
      <c r="F11" s="84">
        <f t="shared" ref="F11:F17" si="1">PRODUCT(E11,$C$7)</f>
        <v>17.75</v>
      </c>
    </row>
    <row r="12" spans="1:7" ht="20" customHeight="1" x14ac:dyDescent="0.15">
      <c r="B12" s="79" t="s">
        <v>36</v>
      </c>
      <c r="C12" s="75">
        <v>0.625</v>
      </c>
      <c r="D12" s="75">
        <v>0.75</v>
      </c>
      <c r="E12" s="76">
        <f t="shared" si="0"/>
        <v>3</v>
      </c>
      <c r="F12" s="84">
        <f t="shared" si="1"/>
        <v>9</v>
      </c>
    </row>
    <row r="13" spans="1:7" ht="20" customHeight="1" x14ac:dyDescent="0.15">
      <c r="B13" s="79" t="s">
        <v>39</v>
      </c>
      <c r="C13" s="75">
        <v>0.41666666666666669</v>
      </c>
      <c r="D13" s="75">
        <v>0.5</v>
      </c>
      <c r="E13" s="76">
        <f t="shared" si="0"/>
        <v>1.9999999999999996</v>
      </c>
      <c r="F13" s="84">
        <f t="shared" si="1"/>
        <v>5.9999999999999982</v>
      </c>
    </row>
    <row r="14" spans="1:7" ht="20" customHeight="1" x14ac:dyDescent="0.15">
      <c r="B14" s="79"/>
      <c r="C14" s="75"/>
      <c r="D14" s="75"/>
      <c r="E14" s="76">
        <f t="shared" si="0"/>
        <v>0</v>
      </c>
      <c r="F14" s="84">
        <f t="shared" si="1"/>
        <v>0</v>
      </c>
    </row>
    <row r="15" spans="1:7" ht="20" customHeight="1" x14ac:dyDescent="0.15">
      <c r="B15" s="79"/>
      <c r="C15" s="75"/>
      <c r="D15" s="75"/>
      <c r="E15" s="76">
        <f t="shared" si="0"/>
        <v>0</v>
      </c>
      <c r="F15" s="84">
        <f t="shared" si="1"/>
        <v>0</v>
      </c>
    </row>
    <row r="16" spans="1:7" ht="20" customHeight="1" x14ac:dyDescent="0.15">
      <c r="B16" s="79"/>
      <c r="C16" s="75"/>
      <c r="D16" s="75"/>
      <c r="E16" s="76">
        <f t="shared" si="0"/>
        <v>0</v>
      </c>
      <c r="F16" s="84">
        <f t="shared" si="1"/>
        <v>0</v>
      </c>
    </row>
    <row r="17" spans="2:6" ht="20" customHeight="1" x14ac:dyDescent="0.15">
      <c r="B17" s="79"/>
      <c r="C17" s="75"/>
      <c r="D17" s="75"/>
      <c r="E17" s="76">
        <f t="shared" si="0"/>
        <v>0</v>
      </c>
      <c r="F17" s="84">
        <f t="shared" si="1"/>
        <v>0</v>
      </c>
    </row>
    <row r="18" spans="2:6" ht="15" customHeight="1" x14ac:dyDescent="0.15"/>
    <row r="19" spans="2:6" ht="15" customHeight="1" x14ac:dyDescent="0.15">
      <c r="B19" s="77" t="s">
        <v>87</v>
      </c>
    </row>
    <row r="20" spans="2:6" ht="15" customHeight="1" x14ac:dyDescent="0.15"/>
    <row r="21" spans="2:6" ht="15" customHeight="1" x14ac:dyDescent="0.15"/>
    <row r="22" spans="2:6" ht="15" customHeight="1" x14ac:dyDescent="0.15"/>
    <row r="23" spans="2:6" ht="15" customHeight="1" x14ac:dyDescent="0.15"/>
    <row r="24" spans="2:6" ht="15" hidden="1" customHeight="1" x14ac:dyDescent="0.15"/>
    <row r="25" spans="2:6" ht="15" hidden="1" customHeight="1" x14ac:dyDescent="0.15"/>
    <row r="26" spans="2:6" ht="15" hidden="1" customHeight="1" x14ac:dyDescent="0.15"/>
    <row r="27" spans="2:6" ht="15" hidden="1" customHeight="1" x14ac:dyDescent="0.15"/>
    <row r="28" spans="2:6" ht="15" hidden="1" customHeight="1" x14ac:dyDescent="0.15"/>
    <row r="29" spans="2:6" ht="15" hidden="1" customHeight="1" x14ac:dyDescent="0.15"/>
    <row r="30" spans="2:6" ht="15" hidden="1" customHeight="1" x14ac:dyDescent="0.15"/>
    <row r="31" spans="2:6" ht="15" hidden="1" customHeight="1" x14ac:dyDescent="0.15"/>
    <row r="32" spans="2:6" ht="15" hidden="1" customHeight="1" x14ac:dyDescent="0.15"/>
    <row r="33" ht="15" hidden="1" customHeight="1" x14ac:dyDescent="0.15"/>
    <row r="34" ht="15" hidden="1" customHeight="1" x14ac:dyDescent="0.15"/>
    <row r="35" ht="15" hidden="1" customHeight="1" x14ac:dyDescent="0.15"/>
    <row r="36" ht="15" hidden="1" customHeight="1" x14ac:dyDescent="0.15"/>
    <row r="37" ht="15" hidden="1" customHeight="1" x14ac:dyDescent="0.15"/>
    <row r="38" ht="15" hidden="1" customHeight="1" x14ac:dyDescent="0.15"/>
    <row r="39" ht="15" hidden="1" customHeight="1" x14ac:dyDescent="0.15"/>
    <row r="40" ht="15" hidden="1" customHeight="1" x14ac:dyDescent="0.15"/>
    <row r="41" ht="15" hidden="1" customHeight="1" x14ac:dyDescent="0.15"/>
    <row r="42" ht="15" hidden="1" customHeight="1" x14ac:dyDescent="0.15"/>
    <row r="43" ht="15" hidden="1" customHeight="1" x14ac:dyDescent="0.15"/>
    <row r="44" ht="15" hidden="1" customHeight="1" x14ac:dyDescent="0.15"/>
    <row r="45" ht="20" hidden="1" customHeight="1" x14ac:dyDescent="0.15"/>
    <row r="46" ht="20" hidden="1" customHeight="1" x14ac:dyDescent="0.15"/>
    <row r="47" ht="20" hidden="1" customHeight="1" x14ac:dyDescent="0.15"/>
    <row r="48" ht="14" hidden="1" x14ac:dyDescent="0.15"/>
    <row r="49" ht="14" hidden="1" x14ac:dyDescent="0.15"/>
    <row r="50" ht="14" hidden="1" x14ac:dyDescent="0.15"/>
    <row r="51" ht="14" hidden="1" x14ac:dyDescent="0.15"/>
    <row r="52" ht="14" hidden="1" x14ac:dyDescent="0.15"/>
    <row r="53" ht="14" hidden="1" x14ac:dyDescent="0.15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7C70-0BBB-4343-A119-03386D86BCC2}">
  <dimension ref="B2:O22"/>
  <sheetViews>
    <sheetView showGridLines="0" topLeftCell="F1" workbookViewId="0">
      <selection activeCell="J20" sqref="J20"/>
    </sheetView>
  </sheetViews>
  <sheetFormatPr baseColWidth="10" defaultRowHeight="16" x14ac:dyDescent="0.2"/>
  <cols>
    <col min="1" max="1" width="0" hidden="1" customWidth="1"/>
    <col min="2" max="2" width="11.5" hidden="1" customWidth="1"/>
    <col min="3" max="3" width="0" hidden="1" customWidth="1"/>
    <col min="4" max="4" width="13.6640625" hidden="1" customWidth="1"/>
    <col min="5" max="5" width="11" hidden="1" customWidth="1"/>
    <col min="10" max="10" width="12.5" customWidth="1"/>
    <col min="11" max="11" width="11.5" bestFit="1" customWidth="1"/>
    <col min="12" max="12" width="11" bestFit="1" customWidth="1"/>
    <col min="13" max="14" width="11.83203125" bestFit="1" customWidth="1"/>
    <col min="15" max="15" width="14.1640625" customWidth="1"/>
  </cols>
  <sheetData>
    <row r="2" spans="2:15" ht="32" x14ac:dyDescent="0.2">
      <c r="B2" s="34" t="s">
        <v>55</v>
      </c>
      <c r="C2" s="35"/>
      <c r="D2" s="35"/>
      <c r="E2" s="35"/>
      <c r="G2" s="124" t="s">
        <v>88</v>
      </c>
      <c r="H2" s="125"/>
      <c r="I2" s="125"/>
      <c r="J2" s="125"/>
      <c r="K2" s="125"/>
      <c r="L2" s="125"/>
      <c r="M2" s="85" t="s">
        <v>89</v>
      </c>
      <c r="N2" s="86" t="s">
        <v>90</v>
      </c>
      <c r="O2" s="86" t="s">
        <v>91</v>
      </c>
    </row>
    <row r="3" spans="2:15" x14ac:dyDescent="0.2">
      <c r="B3" s="36" t="s">
        <v>64</v>
      </c>
      <c r="C3" s="36"/>
      <c r="D3" s="35"/>
      <c r="E3" s="35"/>
      <c r="G3" s="126"/>
      <c r="H3" s="127"/>
      <c r="I3" s="127"/>
      <c r="J3" s="127"/>
      <c r="K3" s="127"/>
      <c r="L3" s="127"/>
      <c r="M3" s="87">
        <v>4.899</v>
      </c>
      <c r="N3" s="88" t="s">
        <v>92</v>
      </c>
      <c r="O3" s="88">
        <v>2018</v>
      </c>
    </row>
    <row r="4" spans="2:15" ht="45" customHeight="1" x14ac:dyDescent="0.2">
      <c r="B4" s="37" t="s">
        <v>56</v>
      </c>
      <c r="C4" s="35"/>
      <c r="D4" s="35"/>
      <c r="E4" s="35"/>
      <c r="G4" s="103" t="s">
        <v>93</v>
      </c>
      <c r="H4" s="103" t="s">
        <v>94</v>
      </c>
      <c r="I4" s="103" t="s">
        <v>95</v>
      </c>
      <c r="J4" s="103" t="s">
        <v>96</v>
      </c>
      <c r="K4" s="103" t="s">
        <v>97</v>
      </c>
      <c r="L4" s="103" t="s">
        <v>98</v>
      </c>
      <c r="M4" s="103" t="s">
        <v>99</v>
      </c>
      <c r="N4" s="103" t="s">
        <v>100</v>
      </c>
      <c r="O4" s="103" t="s">
        <v>101</v>
      </c>
    </row>
    <row r="5" spans="2:15" x14ac:dyDescent="0.2">
      <c r="B5" s="35"/>
      <c r="C5" s="35"/>
      <c r="D5" s="35"/>
      <c r="E5" s="35"/>
      <c r="G5" s="91" t="s">
        <v>102</v>
      </c>
      <c r="H5" s="92">
        <v>1350</v>
      </c>
      <c r="I5" s="93">
        <v>142.19999999999999</v>
      </c>
      <c r="J5" s="94">
        <f>PRODUCT(I5,$M$3)</f>
        <v>696.63779999999997</v>
      </c>
      <c r="K5" s="94">
        <v>500</v>
      </c>
      <c r="L5" s="94">
        <v>350</v>
      </c>
      <c r="M5" s="94">
        <f>SUM(J5:L5)</f>
        <v>1546.6378</v>
      </c>
      <c r="N5" s="94">
        <f>M5/H5</f>
        <v>1.1456576296296297</v>
      </c>
      <c r="O5" s="93">
        <f>H5/I5</f>
        <v>9.4936708860759502</v>
      </c>
    </row>
    <row r="6" spans="2:15" x14ac:dyDescent="0.2">
      <c r="B6" s="123" t="s">
        <v>57</v>
      </c>
      <c r="C6" s="123"/>
      <c r="D6" s="123"/>
      <c r="E6" s="123"/>
      <c r="G6" s="91" t="s">
        <v>103</v>
      </c>
      <c r="H6" s="92">
        <v>1950</v>
      </c>
      <c r="I6" s="93">
        <v>224.2</v>
      </c>
      <c r="J6" s="94">
        <f>PRODUCT(I6,$M$3)</f>
        <v>1098.3558</v>
      </c>
      <c r="K6" s="94">
        <v>250</v>
      </c>
      <c r="L6" s="94">
        <v>35</v>
      </c>
      <c r="M6" s="94">
        <f t="shared" ref="M6:M8" si="0">SUM(J6:L6)</f>
        <v>1383.3558</v>
      </c>
      <c r="N6" s="94">
        <f t="shared" ref="N6:N8" si="1">M6/H6</f>
        <v>0.7094132307692308</v>
      </c>
      <c r="O6" s="93">
        <f t="shared" ref="O6:O8" si="2">H6/I6</f>
        <v>8.6975914362176638</v>
      </c>
    </row>
    <row r="7" spans="2:15" x14ac:dyDescent="0.2">
      <c r="B7" s="38" t="s">
        <v>1</v>
      </c>
      <c r="C7" s="38" t="s">
        <v>58</v>
      </c>
      <c r="D7" s="38" t="s">
        <v>59</v>
      </c>
      <c r="E7" s="38" t="s">
        <v>60</v>
      </c>
      <c r="G7" s="91" t="s">
        <v>104</v>
      </c>
      <c r="H7" s="92">
        <v>2520</v>
      </c>
      <c r="I7" s="93">
        <v>247</v>
      </c>
      <c r="J7" s="94">
        <f t="shared" ref="J7:J8" si="3">PRODUCT(I7,$M$3)</f>
        <v>1210.0530000000001</v>
      </c>
      <c r="K7" s="94">
        <v>180</v>
      </c>
      <c r="L7" s="94">
        <v>56</v>
      </c>
      <c r="M7" s="94">
        <f t="shared" si="0"/>
        <v>1446.0530000000001</v>
      </c>
      <c r="N7" s="94">
        <f t="shared" si="1"/>
        <v>0.57383055555555562</v>
      </c>
      <c r="O7" s="93">
        <f>H7/I7</f>
        <v>10.20242914979757</v>
      </c>
    </row>
    <row r="8" spans="2:15" x14ac:dyDescent="0.2">
      <c r="B8" s="39">
        <v>43007</v>
      </c>
      <c r="C8" s="40" t="s">
        <v>61</v>
      </c>
      <c r="D8" s="41">
        <v>6722</v>
      </c>
      <c r="E8" s="40">
        <v>54</v>
      </c>
      <c r="G8" s="91" t="s">
        <v>105</v>
      </c>
      <c r="H8" s="92">
        <v>1410</v>
      </c>
      <c r="I8" s="93">
        <v>117.5</v>
      </c>
      <c r="J8" s="94">
        <f t="shared" si="3"/>
        <v>575.63250000000005</v>
      </c>
      <c r="K8" s="94">
        <v>95</v>
      </c>
      <c r="L8" s="94">
        <v>0</v>
      </c>
      <c r="M8" s="94">
        <f t="shared" si="0"/>
        <v>670.63250000000005</v>
      </c>
      <c r="N8" s="94">
        <f t="shared" si="1"/>
        <v>0.47562588652482274</v>
      </c>
      <c r="O8" s="93">
        <f t="shared" si="2"/>
        <v>12</v>
      </c>
    </row>
    <row r="9" spans="2:15" x14ac:dyDescent="0.2">
      <c r="B9" s="39">
        <v>43007</v>
      </c>
      <c r="C9" s="40" t="s">
        <v>62</v>
      </c>
      <c r="D9" s="41">
        <v>7333</v>
      </c>
      <c r="E9" s="40">
        <v>55</v>
      </c>
      <c r="G9" s="95" t="s">
        <v>106</v>
      </c>
      <c r="H9" s="96">
        <f>SUM(H5:H8)</f>
        <v>7230</v>
      </c>
      <c r="I9" s="105">
        <f>SUM(I5:I8)</f>
        <v>730.9</v>
      </c>
      <c r="J9" s="104">
        <f t="shared" ref="J9:M9" si="4">SUM(J5:J8)</f>
        <v>3580.6791000000003</v>
      </c>
      <c r="K9" s="104">
        <f t="shared" si="4"/>
        <v>1025</v>
      </c>
      <c r="L9" s="104">
        <f t="shared" si="4"/>
        <v>441</v>
      </c>
      <c r="M9" s="104">
        <f t="shared" si="4"/>
        <v>5046.6790999999994</v>
      </c>
      <c r="N9" s="104">
        <f>M9/H9</f>
        <v>0.69801923928077447</v>
      </c>
      <c r="O9" s="106">
        <f>SUM(H9/I9)</f>
        <v>9.8919140785333148</v>
      </c>
    </row>
    <row r="10" spans="2:15" x14ac:dyDescent="0.2">
      <c r="B10" s="39">
        <v>43007</v>
      </c>
      <c r="C10" s="40" t="s">
        <v>63</v>
      </c>
      <c r="D10" s="41">
        <v>5309</v>
      </c>
      <c r="E10" s="40">
        <v>84</v>
      </c>
      <c r="G10" s="97"/>
      <c r="H10" s="97"/>
      <c r="I10" s="97"/>
      <c r="J10" s="97"/>
      <c r="K10" s="97"/>
      <c r="L10" s="97"/>
      <c r="M10" s="97"/>
      <c r="N10" s="97"/>
      <c r="O10" s="97"/>
    </row>
    <row r="11" spans="2:15" x14ac:dyDescent="0.2">
      <c r="B11" s="39">
        <v>43008</v>
      </c>
      <c r="C11" s="40" t="s">
        <v>61</v>
      </c>
      <c r="D11" s="41">
        <v>5085</v>
      </c>
      <c r="E11" s="40">
        <v>51</v>
      </c>
      <c r="G11" s="97"/>
      <c r="H11" s="97"/>
      <c r="I11" s="97"/>
      <c r="J11" s="97"/>
      <c r="K11" s="97"/>
      <c r="L11" s="97"/>
      <c r="M11" s="97"/>
      <c r="N11" s="97"/>
      <c r="O11" s="97"/>
    </row>
    <row r="12" spans="2:15" ht="17" x14ac:dyDescent="0.2">
      <c r="B12" s="39">
        <v>43008</v>
      </c>
      <c r="C12" s="40" t="s">
        <v>62</v>
      </c>
      <c r="D12" s="41">
        <v>6070</v>
      </c>
      <c r="E12" s="40">
        <v>54</v>
      </c>
      <c r="G12" s="128" t="s">
        <v>107</v>
      </c>
      <c r="H12" s="129"/>
      <c r="I12" s="130"/>
      <c r="J12" s="97"/>
      <c r="K12" s="97"/>
      <c r="L12" s="97"/>
      <c r="M12" s="97"/>
      <c r="N12" s="97"/>
      <c r="O12" s="97"/>
    </row>
    <row r="13" spans="2:15" x14ac:dyDescent="0.2">
      <c r="B13" s="39">
        <v>43008</v>
      </c>
      <c r="C13" s="40" t="s">
        <v>63</v>
      </c>
      <c r="D13" s="41">
        <v>6398</v>
      </c>
      <c r="E13" s="40">
        <v>62</v>
      </c>
      <c r="G13" s="131" t="s">
        <v>108</v>
      </c>
      <c r="H13" s="132"/>
      <c r="I13" s="98">
        <v>0.57999999999999996</v>
      </c>
      <c r="J13" s="99"/>
      <c r="K13" s="97"/>
      <c r="L13" s="99"/>
      <c r="M13" s="97"/>
      <c r="N13" s="97"/>
      <c r="O13" s="97"/>
    </row>
    <row r="14" spans="2:15" ht="45" x14ac:dyDescent="0.2">
      <c r="G14" s="89" t="s">
        <v>90</v>
      </c>
      <c r="H14" s="90" t="s">
        <v>100</v>
      </c>
      <c r="I14" s="90" t="s">
        <v>109</v>
      </c>
      <c r="J14" s="99"/>
      <c r="K14" s="97"/>
      <c r="L14" s="100"/>
      <c r="M14" s="97"/>
      <c r="N14" s="97"/>
      <c r="O14" s="97"/>
    </row>
    <row r="15" spans="2:15" x14ac:dyDescent="0.2">
      <c r="G15" s="91" t="s">
        <v>110</v>
      </c>
      <c r="H15" s="101">
        <v>0.59599999999999997</v>
      </c>
      <c r="I15" s="102">
        <f>(H15/$I$13)-1</f>
        <v>2.7586206896551779E-2</v>
      </c>
      <c r="J15" s="99"/>
      <c r="K15" s="97"/>
      <c r="L15" s="100"/>
      <c r="M15" s="97"/>
      <c r="N15" s="107"/>
      <c r="O15" s="97"/>
    </row>
    <row r="16" spans="2:15" x14ac:dyDescent="0.2">
      <c r="G16" s="91" t="s">
        <v>111</v>
      </c>
      <c r="H16" s="101">
        <v>0.58199999999999996</v>
      </c>
      <c r="I16" s="102">
        <f t="shared" ref="I16:I18" si="5">(H16/$I$13)-1</f>
        <v>3.4482758620688614E-3</v>
      </c>
      <c r="J16" s="99"/>
      <c r="K16" s="97"/>
      <c r="L16" s="100"/>
      <c r="M16" s="97"/>
      <c r="N16" s="107"/>
      <c r="O16" s="97"/>
    </row>
    <row r="17" spans="7:15" x14ac:dyDescent="0.2">
      <c r="G17" s="91" t="s">
        <v>112</v>
      </c>
      <c r="H17" s="101">
        <v>0.57199999999999995</v>
      </c>
      <c r="I17" s="102">
        <f t="shared" si="5"/>
        <v>-1.379310344827589E-2</v>
      </c>
      <c r="J17" s="99"/>
      <c r="K17" s="97"/>
      <c r="L17" s="100"/>
      <c r="M17" s="97"/>
      <c r="N17" s="108"/>
      <c r="O17" s="97"/>
    </row>
    <row r="18" spans="7:15" x14ac:dyDescent="0.2">
      <c r="G18" s="91" t="s">
        <v>113</v>
      </c>
      <c r="H18" s="101">
        <v>0.61199999999999999</v>
      </c>
      <c r="I18" s="102">
        <f t="shared" si="5"/>
        <v>5.5172413793103559E-2</v>
      </c>
      <c r="J18" s="99"/>
      <c r="K18" s="109"/>
      <c r="L18" s="97"/>
      <c r="M18" s="97"/>
      <c r="N18" s="108"/>
      <c r="O18" s="97"/>
    </row>
    <row r="19" spans="7:15" x14ac:dyDescent="0.2">
      <c r="G19" s="91" t="s">
        <v>92</v>
      </c>
      <c r="H19" s="101">
        <v>0.64549999999999996</v>
      </c>
      <c r="I19" s="102">
        <f>(H19/$I$13)-1</f>
        <v>0.11293103448275854</v>
      </c>
      <c r="J19" s="97"/>
      <c r="K19" s="109"/>
      <c r="L19" s="97"/>
      <c r="M19" s="97"/>
      <c r="N19" s="108"/>
      <c r="O19" s="97"/>
    </row>
    <row r="20" spans="7:15" x14ac:dyDescent="0.2">
      <c r="K20" s="110"/>
    </row>
    <row r="21" spans="7:15" x14ac:dyDescent="0.2">
      <c r="K21" s="110"/>
    </row>
    <row r="22" spans="7:15" x14ac:dyDescent="0.2">
      <c r="K22" s="110"/>
    </row>
  </sheetData>
  <mergeCells count="4">
    <mergeCell ref="B6:E6"/>
    <mergeCell ref="G2:L3"/>
    <mergeCell ref="G12:I12"/>
    <mergeCell ref="G13:H1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50E-10EA-4641-86EA-51CB7F4B243F}">
  <dimension ref="B3:C18"/>
  <sheetViews>
    <sheetView showGridLines="0" tabSelected="1" workbookViewId="0">
      <selection activeCell="C24" sqref="C24"/>
    </sheetView>
  </sheetViews>
  <sheetFormatPr baseColWidth="10" defaultRowHeight="16" x14ac:dyDescent="0.2"/>
  <cols>
    <col min="2" max="2" width="13.5" bestFit="1" customWidth="1"/>
    <col min="3" max="3" width="29.83203125" bestFit="1" customWidth="1"/>
  </cols>
  <sheetData>
    <row r="3" spans="2:3" x14ac:dyDescent="0.2">
      <c r="B3" s="133" t="s">
        <v>18</v>
      </c>
      <c r="C3" s="133"/>
    </row>
    <row r="4" spans="2:3" ht="20" customHeight="1" x14ac:dyDescent="0.2">
      <c r="C4" s="23"/>
    </row>
    <row r="5" spans="2:3" ht="18" customHeight="1" x14ac:dyDescent="0.2">
      <c r="B5" s="25" t="s">
        <v>19</v>
      </c>
      <c r="C5" s="25" t="s">
        <v>20</v>
      </c>
    </row>
    <row r="6" spans="2:3" x14ac:dyDescent="0.2">
      <c r="B6" t="s">
        <v>21</v>
      </c>
      <c r="C6">
        <v>125000</v>
      </c>
    </row>
    <row r="7" spans="2:3" x14ac:dyDescent="0.2">
      <c r="B7" t="s">
        <v>22</v>
      </c>
      <c r="C7" s="14">
        <v>125000</v>
      </c>
    </row>
    <row r="8" spans="2:3" x14ac:dyDescent="0.2">
      <c r="B8" t="s">
        <v>23</v>
      </c>
      <c r="C8" s="15">
        <v>125000</v>
      </c>
    </row>
    <row r="9" spans="2:3" x14ac:dyDescent="0.2">
      <c r="B9" t="s">
        <v>24</v>
      </c>
      <c r="C9" s="2">
        <v>125000</v>
      </c>
    </row>
    <row r="10" spans="2:3" x14ac:dyDescent="0.2">
      <c r="B10" t="s">
        <v>25</v>
      </c>
      <c r="C10" s="1">
        <v>43754</v>
      </c>
    </row>
    <row r="11" spans="2:3" x14ac:dyDescent="0.2">
      <c r="B11" t="s">
        <v>26</v>
      </c>
      <c r="C11" s="16">
        <v>43754</v>
      </c>
    </row>
    <row r="12" spans="2:3" x14ac:dyDescent="0.2">
      <c r="B12" t="s">
        <v>27</v>
      </c>
      <c r="C12" s="17">
        <v>0.97222222222222221</v>
      </c>
    </row>
    <row r="13" spans="2:3" x14ac:dyDescent="0.2">
      <c r="B13" t="s">
        <v>28</v>
      </c>
      <c r="C13" s="19">
        <v>0.5</v>
      </c>
    </row>
    <row r="14" spans="2:3" x14ac:dyDescent="0.2">
      <c r="B14" t="s">
        <v>29</v>
      </c>
      <c r="C14" s="18">
        <v>0.5</v>
      </c>
    </row>
    <row r="15" spans="2:3" x14ac:dyDescent="0.2">
      <c r="B15" t="s">
        <v>30</v>
      </c>
      <c r="C15" s="20">
        <v>1.2</v>
      </c>
    </row>
    <row r="16" spans="2:3" x14ac:dyDescent="0.2">
      <c r="B16" t="s">
        <v>33</v>
      </c>
      <c r="C16" s="21">
        <v>5350</v>
      </c>
    </row>
    <row r="17" spans="2:3" x14ac:dyDescent="0.2">
      <c r="B17" t="s">
        <v>31</v>
      </c>
      <c r="C17" s="22">
        <v>3380250</v>
      </c>
    </row>
    <row r="18" spans="2:3" x14ac:dyDescent="0.2">
      <c r="B18" s="23" t="s">
        <v>32</v>
      </c>
      <c r="C18" s="24">
        <v>45908686875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Aula_01</vt:lpstr>
      <vt:lpstr>Aula_02</vt:lpstr>
      <vt:lpstr>Aula_03</vt:lpstr>
      <vt:lpstr>Aula_04</vt:lpstr>
      <vt:lpstr>Exercicios</vt:lpstr>
      <vt:lpstr>Formatos Disponiveis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CESAR JESUINO DO AMARAL</dc:creator>
  <cp:lastModifiedBy>MARCOS CESAR JESUINO DO AMARAL</cp:lastModifiedBy>
  <dcterms:created xsi:type="dcterms:W3CDTF">2024-07-25T01:51:44Z</dcterms:created>
  <dcterms:modified xsi:type="dcterms:W3CDTF">2024-07-31T17:35:19Z</dcterms:modified>
</cp:coreProperties>
</file>