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9"/>
  </bookViews>
  <sheets>
    <sheet name="IS2" sheetId="1" r:id="rId1"/>
    <sheet name="CF2" sheetId="2" r:id="rId2"/>
    <sheet name="IS1" sheetId="3" r:id="rId3"/>
    <sheet name="CF1" sheetId="4" r:id="rId4"/>
    <sheet name="IS3" sheetId="7" r:id="rId5"/>
    <sheet name="CF3" sheetId="8" r:id="rId6"/>
    <sheet name="BS5" sheetId="9" r:id="rId7"/>
    <sheet name="BS4" sheetId="10" r:id="rId8"/>
    <sheet name="BS3" sheetId="11" r:id="rId9"/>
    <sheet name="DCF" sheetId="12" r:id="rId10"/>
    <sheet name="BS2" sheetId="13" r:id="rId11"/>
    <sheet name="BS1" sheetId="14" r:id="rId12"/>
    <sheet name="WACC" sheetId="15" r:id="rId13"/>
  </sheets>
  <externalReferences>
    <externalReference r:id="rId14"/>
  </externalReferences>
  <definedNames>
    <definedName name="tgr">[1]DCF!$E$19</definedName>
    <definedName name="wacc">[1]DCF!$E$18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<sst xmlns="http://schemas.openxmlformats.org/spreadsheetml/2006/main" count="640" uniqueCount="191">
  <si>
    <t>September 30,</t>
  </si>
  <si>
    <t>September 24,</t>
  </si>
  <si>
    <t>September 28,</t>
  </si>
  <si>
    <t>Net sales:</t>
  </si>
  <si>
    <t>   Products</t>
  </si>
  <si>
    <t>$</t>
  </si>
  <si>
    <t>   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</si>
  <si>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</si>
  <si>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</si>
  <si>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</si>
  <si>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</si>
  <si>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</si>
  <si>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</si>
  <si>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</si>
  <si>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</si>
  <si>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</si>
  <si>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</si>
  <si>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</si>
  <si>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</si>
  <si>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</si>
  <si>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</si>
  <si>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</si>
  <si>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</si>
  <si>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</si>
  <si>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Years ended</t>
  </si>
  <si>
    <t>Cash, cash equivalents, and restricted cash and cash equivalents,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</si>
  <si>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</si>
  <si>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</si>
  <si>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</si>
  <si>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</si>
  <si>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</si>
  <si>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Changes in operating assets and liabilities:</t>
  </si>
  <si>
    <t>Accounts receivable, net</t>
  </si>
  <si>
    <t>Vendor non-trade receivables</t>
  </si>
  <si>
    <t>Inventories</t>
  </si>
  <si>
    <t>Other current and non-current assets</t>
  </si>
  <si>
    <t>Accounts payable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</si>
  <si>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</si>
  <si>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</si>
  <si>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</si>
  <si>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</si>
  <si>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</si>
  <si>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</si>
  <si>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</si>
  <si>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</si>
  <si>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</si>
  <si>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</si>
  <si>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</si>
  <si>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</si>
  <si>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</si>
  <si>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—</t>
  </si>
  <si>
    <t>Repayments of term debt</t>
  </si>
  <si>
    <t>Proceeds from/(Repayments of) commercial paper, net</t>
  </si>
  <si>
    <t>Cash used in financing activities</t>
  </si>
  <si>
    <t>Increase/(Decrease) in cash, cash equivalents, and restricted cash and cash equivalents</t>
  </si>
  <si>
    <t>Cash, cash equivalents, and restricted cash and cash equivalents, ending balances</t>
  </si>
  <si>
    <t>Supplemental cash flow disclosure:</t>
  </si>
  <si>
    <t>Cash paid for income taxes, net</t>
  </si>
  <si>
    <t>September 25,</t>
  </si>
  <si>
    <t>September 26,</t>
  </si>
  <si>
    <t>Cash, cash equivalents and restricted cash, beginning balances</t>
  </si>
  <si>
    <t>Deferred income tax expense/(benefit)</t>
  </si>
  <si>
    <t>Deferred revenue</t>
  </si>
  <si>
    <t>Payments made in connection with business acquisitions, net</t>
  </si>
  <si>
    <t>Cash used in investing activities</t>
  </si>
  <si>
    <t>Decrease in cash, cash equivalents and restricted cash</t>
  </si>
  <si>
    <t>Cash, cash equivalents and restricted cash, ending balances</t>
  </si>
  <si>
    <t>Cash paid for interest</t>
  </si>
  <si>
    <t>Six Months Ended</t>
  </si>
  <si>
    <t>March 29,</t>
  </si>
  <si>
    <t>March 30,</t>
  </si>
  <si>
    <t>See accompanying Notes to Condensed Consolidated Financial Statements.</t>
  </si>
  <si>
    <t>Apple Inc. | Q2 2025 Form 10-Q | 1</t>
  </si>
  <si>
    <t>Cash generated by investing activities</t>
  </si>
  <si>
    <t>Repayments of commercial paper, net</t>
  </si>
  <si>
    <t>ASSETS:</t>
  </si>
  <si>
    <t>Current assets:</t>
  </si>
  <si>
    <t>Cash and cash equivalents</t>
  </si>
  <si>
    <t>Marketable securities</t>
  </si>
  <si>
    <t>Other current assets</t>
  </si>
  <si>
    <t>Total current assets</t>
  </si>
  <si>
    <t>wc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</si>
  <si>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</si>
  <si>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</si>
  <si>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</si>
  <si>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</si>
  <si>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</si>
  <si>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</si>
  <si>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</si>
  <si>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Other current liabilities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</si>
  <si>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</si>
  <si>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</si>
  <si>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</si>
  <si>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</si>
  <si>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</si>
  <si>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</si>
  <si>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</si>
  <si>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</si>
  <si>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</si>
  <si>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14,939,315 and 15,116,786 shares issued and outstanding, respectively</t>
  </si>
  <si>
    <t>Accumulated deficit</t>
  </si>
  <si>
    <t>Accumulated other comprehensive loss</t>
  </si>
  <si>
    <t>Total shareholders’ equity</t>
  </si>
  <si>
    <t>Total liabilities and shareholders’ equity</t>
  </si>
  <si>
    <t>Common stock and additional paid-in capital, $0.00001 par value: 50,400,000 shares authorized; 15,116,786 and 15,550,061 shares issued and outstanding, respectively</t>
  </si>
  <si>
    <t xml:space="preserve">nwc </t>
  </si>
  <si>
    <t>Common stock and additional paid-in capital, $0.00001 par value: 50,400,000 shares authorized; 15,943,425 and 16,426,786 shares issued and outstanding, respectively</t>
  </si>
  <si>
    <t>Retained earnings/(Accumulated deficit)</t>
  </si>
  <si>
    <t>Accumulated other comprehensive income/(loss)</t>
  </si>
  <si>
    <t>See accompanying Notes to Consolidated Financial Statements.</t>
  </si>
  <si>
    <t>DCF</t>
  </si>
  <si>
    <t xml:space="preserve">Ticker </t>
  </si>
  <si>
    <t>AAPL</t>
  </si>
  <si>
    <t>Current Stock Price (as of 29-03-2025)</t>
  </si>
  <si>
    <t>WACC</t>
  </si>
  <si>
    <t>Date</t>
  </si>
  <si>
    <t>Implied Share Price</t>
  </si>
  <si>
    <t>TGR</t>
  </si>
  <si>
    <t>FY End</t>
  </si>
  <si>
    <t>Upside/Downside</t>
  </si>
  <si>
    <t>Assumptions</t>
  </si>
  <si>
    <t>Switches</t>
  </si>
  <si>
    <t>Conservative</t>
  </si>
  <si>
    <t>Base</t>
  </si>
  <si>
    <t>Optimistic</t>
  </si>
  <si>
    <t>Year</t>
  </si>
  <si>
    <t>Metric</t>
  </si>
  <si>
    <t>Revenue</t>
  </si>
  <si>
    <t>Revenue (as % of sales)</t>
  </si>
  <si>
    <t>EBIT</t>
  </si>
  <si>
    <t>2026-28</t>
  </si>
  <si>
    <t>Valuation</t>
  </si>
  <si>
    <t>Income Statement</t>
  </si>
  <si>
    <t>2020A</t>
  </si>
  <si>
    <t>2021A</t>
  </si>
  <si>
    <t>2022A</t>
  </si>
  <si>
    <t>2023A</t>
  </si>
  <si>
    <t>2024A</t>
  </si>
  <si>
    <t>2025E</t>
  </si>
  <si>
    <t>2026E</t>
  </si>
  <si>
    <t>2027E</t>
  </si>
  <si>
    <t>2028E</t>
  </si>
  <si>
    <t>2029E</t>
  </si>
  <si>
    <t>% growth</t>
  </si>
  <si>
    <t>% of sales</t>
  </si>
  <si>
    <t>Taxes</t>
  </si>
  <si>
    <t>Tax rate</t>
  </si>
  <si>
    <t>Cash Flow Items</t>
  </si>
  <si>
    <t>D&amp;A</t>
  </si>
  <si>
    <t>CapEx</t>
  </si>
  <si>
    <t>Change in NWC</t>
  </si>
  <si>
    <t>Base (Street)</t>
  </si>
  <si>
    <t>NOPAT (Net Operating Profit After Tax)</t>
  </si>
  <si>
    <t>UFCF</t>
  </si>
  <si>
    <t>PV of UFCF</t>
  </si>
  <si>
    <t>Period</t>
  </si>
  <si>
    <t>Discount Period</t>
  </si>
  <si>
    <t>TV</t>
  </si>
  <si>
    <t>PV of TV</t>
  </si>
  <si>
    <t>Enterprise Value</t>
  </si>
  <si>
    <t>(+) Cash</t>
  </si>
  <si>
    <t>(-) Debt</t>
  </si>
  <si>
    <t>Equity Value</t>
  </si>
  <si>
    <t>Share count</t>
  </si>
  <si>
    <t>Implied price per share</t>
  </si>
  <si>
    <t>nwc 2020</t>
  </si>
  <si>
    <t>nwc</t>
  </si>
  <si>
    <t>Common stock and additional paid-in capital, $0.00001 par value: 50,400,000 shares authorized; 16,426,786 and 16,976,763 shares issued and outstanding, respectively</t>
  </si>
  <si>
    <t>Retained earnings</t>
  </si>
  <si>
    <t>Apple Inc. | 2021 Form 10-K | 31</t>
  </si>
  <si>
    <t>September 28,</t>
  </si>
  <si>
    <t>September 29,</t>
  </si>
  <si>
    <t xml:space="preserve">wc </t>
  </si>
  <si>
    <t>Common stock and additional paid-in capital, $0.00001 par value: 12,600,000 shares authorized; 4,443,236 and 4,754,986 shares issued and outstanding, respectively</t>
  </si>
  <si>
    <t>(584</t>
  </si>
  <si>
    <t>)</t>
  </si>
  <si>
    <t>(3,454</t>
  </si>
  <si>
    <t>Apple Inc. | 2019 Form 10-K | 31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</si>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</sst>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  <numFmt numFmtId="181" formatCode="0.00000%"/>
    <numFmt numFmtId="182" formatCode="dd/mm/yyyy"/>
    <numFmt numFmtId="183" formatCode="#,##0_);\(#,##0\)"/>
    <numFmt numFmtId="184" formatCode="&quot;US$&quot;#,##0_);\(&quot;US$&quot;#,##0\)"/>
  </numFmts>
  <fonts count="4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Times New Roman"/>
      <charset val="134"/>
    </font>
    <font>
      <b/>
      <sz val="8"/>
      <color theme="1"/>
      <name val="Helvetica"/>
      <charset val="134"/>
    </font>
    <font>
      <b/>
      <sz val="9"/>
      <color theme="1"/>
      <name val="Helvetica"/>
      <charset val="134"/>
    </font>
    <font>
      <sz val="9"/>
      <color theme="1"/>
      <name val="Helvetica"/>
      <charset val="134"/>
    </font>
    <font>
      <sz val="8"/>
      <color theme="1"/>
      <name val="Helvetica"/>
      <charset val="134"/>
    </font>
    <font>
      <b/>
      <sz val="8"/>
      <color rgb="FF000000"/>
      <name val="Helvetica"/>
      <charset val="134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8"/>
      <color rgb="FF000000"/>
      <name val="Helvetica"/>
      <charset val="134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8.5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19" applyNumberFormat="0" applyAlignment="0" applyProtection="0">
      <alignment vertical="center"/>
    </xf>
    <xf numFmtId="0" fontId="30" fillId="11" borderId="20" applyNumberFormat="0" applyAlignment="0" applyProtection="0">
      <alignment vertical="center"/>
    </xf>
    <xf numFmtId="0" fontId="31" fillId="11" borderId="19" applyNumberFormat="0" applyAlignment="0" applyProtection="0">
      <alignment vertical="center"/>
    </xf>
    <xf numFmtId="0" fontId="32" fillId="12" borderId="21" applyNumberFormat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3" fontId="0" fillId="3" borderId="2" xfId="0" applyNumberFormat="1" applyFill="1" applyBorder="1" applyAlignment="1">
      <alignment horizontal="right"/>
    </xf>
    <xf numFmtId="180" fontId="0" fillId="3" borderId="2" xfId="0" applyNumberFormat="1" applyFill="1" applyBorder="1" applyAlignment="1">
      <alignment horizontal="right"/>
    </xf>
    <xf numFmtId="10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181" fontId="0" fillId="0" borderId="0" xfId="0" applyNumberFormat="1" applyFill="1" applyAlignment="1"/>
    <xf numFmtId="3" fontId="0" fillId="3" borderId="2" xfId="0" applyNumberFormat="1" applyFill="1" applyBorder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right" wrapText="1"/>
    </xf>
    <xf numFmtId="3" fontId="8" fillId="4" borderId="0" xfId="0" applyNumberFormat="1" applyFont="1" applyFill="1" applyAlignment="1">
      <alignment horizontal="right" wrapText="1"/>
    </xf>
    <xf numFmtId="0" fontId="0" fillId="4" borderId="0" xfId="0" applyFill="1">
      <alignment vertical="center"/>
    </xf>
    <xf numFmtId="3" fontId="8" fillId="4" borderId="3" xfId="0" applyNumberFormat="1" applyFont="1" applyFill="1" applyBorder="1" applyAlignment="1">
      <alignment horizontal="right" wrapText="1"/>
    </xf>
    <xf numFmtId="0" fontId="0" fillId="4" borderId="3" xfId="0" applyFill="1" applyBorder="1">
      <alignment vertical="center"/>
    </xf>
    <xf numFmtId="3" fontId="8" fillId="0" borderId="3" xfId="0" applyNumberFormat="1" applyFont="1" applyBorder="1" applyAlignment="1">
      <alignment horizontal="right" wrapText="1"/>
    </xf>
    <xf numFmtId="0" fontId="0" fillId="0" borderId="3" xfId="0" applyBorder="1">
      <alignment vertical="center"/>
    </xf>
    <xf numFmtId="0" fontId="8" fillId="4" borderId="4" xfId="0" applyFont="1" applyFill="1" applyBorder="1" applyAlignment="1">
      <alignment horizontal="left" wrapText="1"/>
    </xf>
    <xf numFmtId="3" fontId="8" fillId="4" borderId="4" xfId="0" applyNumberFormat="1" applyFont="1" applyFill="1" applyBorder="1" applyAlignment="1">
      <alignment horizontal="right" wrapText="1"/>
    </xf>
    <xf numFmtId="0" fontId="0" fillId="4" borderId="4" xfId="0" applyFill="1" applyBorder="1">
      <alignment vertical="center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left" wrapText="1"/>
    </xf>
    <xf numFmtId="3" fontId="8" fillId="0" borderId="5" xfId="0" applyNumberFormat="1" applyFont="1" applyBorder="1" applyAlignment="1">
      <alignment horizontal="right" wrapText="1"/>
    </xf>
    <xf numFmtId="0" fontId="0" fillId="0" borderId="5" xfId="0" applyBorder="1">
      <alignment vertical="center"/>
    </xf>
    <xf numFmtId="0" fontId="8" fillId="4" borderId="0" xfId="0" applyFont="1" applyFill="1" applyAlignment="1">
      <alignment vertical="top" wrapText="1"/>
    </xf>
    <xf numFmtId="3" fontId="0" fillId="0" borderId="0" xfId="0" applyNumberFormat="1">
      <alignment vertical="center"/>
    </xf>
    <xf numFmtId="0" fontId="8" fillId="4" borderId="3" xfId="0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left" wrapText="1"/>
    </xf>
    <xf numFmtId="3" fontId="8" fillId="0" borderId="6" xfId="0" applyNumberFormat="1" applyFont="1" applyBorder="1" applyAlignment="1">
      <alignment horizontal="right" wrapText="1"/>
    </xf>
    <xf numFmtId="0" fontId="8" fillId="4" borderId="7" xfId="0" applyFont="1" applyFill="1" applyBorder="1" applyAlignment="1">
      <alignment horizontal="left" wrapText="1"/>
    </xf>
    <xf numFmtId="3" fontId="8" fillId="4" borderId="7" xfId="0" applyNumberFormat="1" applyFont="1" applyFill="1" applyBorder="1" applyAlignment="1">
      <alignment horizontal="right" wrapText="1"/>
    </xf>
    <xf numFmtId="0" fontId="0" fillId="4" borderId="5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1" fillId="5" borderId="0" xfId="0" applyFont="1" applyFill="1" applyAlignment="1">
      <alignment horizontal="center" wrapText="1"/>
    </xf>
    <xf numFmtId="0" fontId="12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12" fillId="5" borderId="0" xfId="0" applyFont="1" applyFill="1" applyAlignment="1">
      <alignment horizontal="left" vertical="top" wrapText="1" indent="1"/>
    </xf>
    <xf numFmtId="0" fontId="12" fillId="5" borderId="0" xfId="0" applyFont="1" applyFill="1" applyAlignment="1">
      <alignment horizontal="left" wrapText="1"/>
    </xf>
    <xf numFmtId="3" fontId="12" fillId="5" borderId="0" xfId="0" applyNumberFormat="1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5" borderId="0" xfId="0" applyFill="1" applyAlignment="1">
      <alignment vertical="center" wrapText="1"/>
    </xf>
    <xf numFmtId="0" fontId="12" fillId="4" borderId="0" xfId="0" applyFont="1" applyFill="1" applyAlignment="1">
      <alignment horizontal="left" vertical="top" wrapText="1" indent="1"/>
    </xf>
    <xf numFmtId="3" fontId="12" fillId="4" borderId="0" xfId="0" applyNumberFormat="1" applyFont="1" applyFill="1" applyAlignment="1">
      <alignment horizontal="right" wrapText="1"/>
    </xf>
    <xf numFmtId="0" fontId="12" fillId="4" borderId="0" xfId="0" applyFont="1" applyFill="1" applyAlignment="1">
      <alignment horizontal="right" wrapText="1"/>
    </xf>
    <xf numFmtId="0" fontId="0" fillId="4" borderId="0" xfId="0" applyFill="1" applyAlignment="1">
      <alignment horizontal="right" wrapText="1"/>
    </xf>
    <xf numFmtId="0" fontId="12" fillId="5" borderId="0" xfId="0" applyFont="1" applyFill="1" applyAlignment="1">
      <alignment horizontal="right" wrapText="1"/>
    </xf>
    <xf numFmtId="3" fontId="12" fillId="5" borderId="5" xfId="0" applyNumberFormat="1" applyFont="1" applyFill="1" applyBorder="1" applyAlignment="1">
      <alignment horizontal="right" wrapText="1"/>
    </xf>
    <xf numFmtId="0" fontId="12" fillId="5" borderId="5" xfId="0" applyFont="1" applyFill="1" applyBorder="1" applyAlignment="1">
      <alignment horizontal="right" wrapText="1"/>
    </xf>
    <xf numFmtId="0" fontId="0" fillId="5" borderId="5" xfId="0" applyFill="1" applyBorder="1" applyAlignment="1">
      <alignment horizontal="right" wrapText="1"/>
    </xf>
    <xf numFmtId="0" fontId="12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 indent="2"/>
    </xf>
    <xf numFmtId="0" fontId="12" fillId="4" borderId="5" xfId="0" applyFont="1" applyFill="1" applyBorder="1" applyAlignment="1">
      <alignment horizontal="left" wrapText="1"/>
    </xf>
    <xf numFmtId="3" fontId="12" fillId="4" borderId="5" xfId="0" applyNumberFormat="1" applyFont="1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5" borderId="8" xfId="0" applyFill="1" applyBorder="1" applyAlignment="1">
      <alignment vertical="center" wrapText="1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left" wrapText="1"/>
    </xf>
    <xf numFmtId="0" fontId="12" fillId="0" borderId="0" xfId="0" applyFont="1" applyAlignment="1">
      <alignment horizontal="left" vertical="top" wrapText="1" indent="1"/>
    </xf>
    <xf numFmtId="0" fontId="12" fillId="4" borderId="5" xfId="0" applyFont="1" applyFill="1" applyBorder="1" applyAlignment="1">
      <alignment horizontal="right" wrapText="1"/>
    </xf>
    <xf numFmtId="0" fontId="12" fillId="5" borderId="0" xfId="0" applyFont="1" applyFill="1" applyAlignment="1">
      <alignment horizontal="left" vertical="top" wrapText="1" indent="2"/>
    </xf>
    <xf numFmtId="0" fontId="0" fillId="4" borderId="5" xfId="0" applyFill="1" applyBorder="1" applyAlignment="1">
      <alignment vertical="center" wrapText="1"/>
    </xf>
    <xf numFmtId="0" fontId="12" fillId="4" borderId="0" xfId="0" applyFont="1" applyFill="1" applyAlignment="1">
      <alignment horizontal="left" wrapText="1" indent="1"/>
    </xf>
    <xf numFmtId="0" fontId="12" fillId="4" borderId="0" xfId="0" applyNumberFormat="1" applyFont="1" applyFill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3" fontId="12" fillId="4" borderId="7" xfId="0" applyNumberFormat="1" applyFont="1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182" fontId="0" fillId="6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6" fillId="7" borderId="0" xfId="0" applyFont="1" applyFill="1" applyAlignment="1">
      <alignment vertical="center"/>
    </xf>
    <xf numFmtId="0" fontId="17" fillId="0" borderId="0" xfId="0" applyFont="1" applyFill="1" applyAlignment="1"/>
    <xf numFmtId="0" fontId="0" fillId="6" borderId="2" xfId="0" applyFill="1" applyBorder="1" applyAlignment="1">
      <alignment vertical="center"/>
    </xf>
    <xf numFmtId="0" fontId="0" fillId="6" borderId="2" xfId="3" applyNumberFormat="1" applyFont="1" applyFill="1" applyBorder="1" applyAlignment="1" applyProtection="1">
      <alignment vertical="center"/>
    </xf>
    <xf numFmtId="0" fontId="0" fillId="6" borderId="2" xfId="0" applyNumberFormat="1" applyFont="1" applyFill="1" applyBorder="1" applyAlignment="1" applyProtection="1">
      <alignment vertical="center"/>
    </xf>
    <xf numFmtId="0" fontId="18" fillId="0" borderId="0" xfId="0" applyFont="1" applyFill="1" applyAlignment="1">
      <alignment horizontal="left" indent="1"/>
    </xf>
    <xf numFmtId="0" fontId="18" fillId="0" borderId="0" xfId="0" applyFont="1" applyFill="1" applyAlignment="1">
      <alignment horizontal="right"/>
    </xf>
    <xf numFmtId="0" fontId="16" fillId="0" borderId="0" xfId="0" applyFont="1" applyFill="1" applyAlignment="1"/>
    <xf numFmtId="0" fontId="16" fillId="0" borderId="9" xfId="0" applyFont="1" applyFill="1" applyBorder="1" applyAlignment="1"/>
    <xf numFmtId="0" fontId="16" fillId="0" borderId="10" xfId="0" applyFont="1" applyFill="1" applyBorder="1" applyAlignment="1"/>
    <xf numFmtId="0" fontId="16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3" borderId="2" xfId="3" applyFill="1" applyBorder="1" applyAlignment="1">
      <alignment vertical="center"/>
    </xf>
    <xf numFmtId="183" fontId="0" fillId="3" borderId="2" xfId="0" applyNumberForma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10" fontId="0" fillId="6" borderId="2" xfId="0" applyNumberFormat="1" applyFill="1" applyBorder="1" applyAlignment="1">
      <alignment vertical="center"/>
    </xf>
    <xf numFmtId="0" fontId="0" fillId="0" borderId="0" xfId="0" applyFill="1" applyAlignment="1">
      <alignment horizontal="right" vertical="center"/>
    </xf>
    <xf numFmtId="9" fontId="0" fillId="6" borderId="2" xfId="0" applyNumberFormat="1" applyFill="1" applyBorder="1" applyAlignment="1">
      <alignment vertical="center"/>
    </xf>
    <xf numFmtId="180" fontId="0" fillId="6" borderId="2" xfId="0" applyNumberFormat="1" applyFill="1" applyBorder="1" applyAlignment="1">
      <alignment vertical="center"/>
    </xf>
    <xf numFmtId="183" fontId="0" fillId="0" borderId="0" xfId="0" applyNumberFormat="1" applyFill="1" applyAlignment="1">
      <alignment vertical="center"/>
    </xf>
    <xf numFmtId="9" fontId="0" fillId="0" borderId="0" xfId="3" applyFill="1" applyAlignment="1">
      <alignment vertical="center"/>
    </xf>
    <xf numFmtId="3" fontId="0" fillId="0" borderId="0" xfId="0" applyNumberFormat="1" applyFill="1" applyAlignment="1">
      <alignment vertical="center"/>
    </xf>
    <xf numFmtId="180" fontId="0" fillId="0" borderId="0" xfId="3" applyNumberFormat="1" applyFill="1" applyAlignment="1">
      <alignment vertical="center"/>
    </xf>
    <xf numFmtId="9" fontId="0" fillId="0" borderId="0" xfId="3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83" fontId="0" fillId="0" borderId="10" xfId="0" applyNumberFormat="1" applyFill="1" applyBorder="1" applyAlignment="1">
      <alignment vertical="center"/>
    </xf>
    <xf numFmtId="9" fontId="0" fillId="6" borderId="2" xfId="0" applyNumberFormat="1" applyFont="1" applyFill="1" applyBorder="1" applyAlignment="1" applyProtection="1">
      <alignment vertical="center"/>
    </xf>
    <xf numFmtId="0" fontId="4" fillId="8" borderId="0" xfId="0" applyFont="1" applyFill="1" applyAlignment="1">
      <alignment vertical="center"/>
    </xf>
    <xf numFmtId="183" fontId="0" fillId="0" borderId="11" xfId="0" applyNumberFormat="1" applyFill="1" applyBorder="1" applyAlignment="1">
      <alignment vertical="center"/>
    </xf>
    <xf numFmtId="0" fontId="18" fillId="0" borderId="0" xfId="0" applyFont="1" applyFill="1" applyAlignment="1"/>
    <xf numFmtId="0" fontId="16" fillId="0" borderId="12" xfId="0" applyFont="1" applyFill="1" applyBorder="1" applyAlignment="1"/>
    <xf numFmtId="0" fontId="0" fillId="0" borderId="13" xfId="0" applyFill="1" applyBorder="1" applyAlignment="1"/>
    <xf numFmtId="0" fontId="0" fillId="0" borderId="13" xfId="0" applyFill="1" applyBorder="1" applyAlignment="1">
      <alignment vertical="center"/>
    </xf>
    <xf numFmtId="0" fontId="16" fillId="0" borderId="14" xfId="0" applyFont="1" applyFill="1" applyBorder="1" applyAlignment="1"/>
    <xf numFmtId="183" fontId="0" fillId="0" borderId="13" xfId="0" applyNumberFormat="1" applyFill="1" applyBorder="1" applyAlignment="1">
      <alignment vertical="center"/>
    </xf>
    <xf numFmtId="183" fontId="0" fillId="0" borderId="1" xfId="0" applyNumberFormat="1" applyFill="1" applyBorder="1" applyAlignment="1">
      <alignment vertical="center"/>
    </xf>
    <xf numFmtId="183" fontId="0" fillId="0" borderId="15" xfId="0" applyNumberFormat="1" applyFill="1" applyBorder="1" applyAlignment="1">
      <alignment vertical="center"/>
    </xf>
    <xf numFmtId="184" fontId="16" fillId="0" borderId="0" xfId="0" applyNumberFormat="1" applyFont="1" applyFill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5" borderId="0" xfId="0" applyFont="1" applyFill="1" applyAlignment="1">
      <alignment horizontal="right" wrapText="1"/>
    </xf>
    <xf numFmtId="0" fontId="19" fillId="5" borderId="0" xfId="0" applyFont="1" applyFill="1" applyAlignment="1">
      <alignment vertical="center" wrapText="1"/>
    </xf>
    <xf numFmtId="0" fontId="19" fillId="4" borderId="0" xfId="0" applyFont="1" applyFill="1" applyAlignment="1">
      <alignment horizontal="right" wrapText="1"/>
    </xf>
    <xf numFmtId="0" fontId="19" fillId="5" borderId="5" xfId="0" applyFont="1" applyFill="1" applyBorder="1" applyAlignment="1">
      <alignment horizontal="right" wrapText="1"/>
    </xf>
    <xf numFmtId="0" fontId="19" fillId="4" borderId="5" xfId="0" applyFont="1" applyFill="1" applyBorder="1" applyAlignment="1">
      <alignment horizontal="right" wrapText="1"/>
    </xf>
    <xf numFmtId="0" fontId="19" fillId="5" borderId="8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19" fillId="4" borderId="7" xfId="0" applyFont="1" applyFill="1" applyBorder="1" applyAlignment="1">
      <alignment horizontal="right" wrapText="1"/>
    </xf>
    <xf numFmtId="0" fontId="0" fillId="0" borderId="0" xfId="0" applyAlignment="1">
      <alignment vertical="center" wrapText="1"/>
    </xf>
    <xf numFmtId="0" fontId="12" fillId="5" borderId="0" xfId="0" applyFont="1" applyFill="1" applyAlignment="1">
      <alignment horizontal="left" wrapText="1" indent="1"/>
    </xf>
    <xf numFmtId="0" fontId="12" fillId="4" borderId="0" xfId="0" applyFont="1" applyFill="1" applyAlignment="1">
      <alignment horizontal="left" wrapText="1" indent="2"/>
    </xf>
    <xf numFmtId="0" fontId="12" fillId="5" borderId="0" xfId="0" applyFont="1" applyFill="1" applyAlignment="1">
      <alignment horizontal="left" wrapText="1" indent="2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left" wrapText="1"/>
    </xf>
    <xf numFmtId="3" fontId="12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horizontal="right" wrapText="1"/>
    </xf>
    <xf numFmtId="0" fontId="19" fillId="0" borderId="0" xfId="0" applyFont="1" applyAlignment="1">
      <alignment vertical="center" wrapText="1"/>
    </xf>
    <xf numFmtId="0" fontId="19" fillId="5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12" fillId="5" borderId="5" xfId="0" applyFont="1" applyFill="1" applyBorder="1" applyAlignment="1">
      <alignment horizontal="left" wrapText="1"/>
    </xf>
    <xf numFmtId="0" fontId="0" fillId="4" borderId="8" xfId="0" applyFill="1" applyBorder="1" applyAlignment="1">
      <alignment vertical="center" wrapText="1"/>
    </xf>
    <xf numFmtId="0" fontId="12" fillId="5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left" vertical="top" wrapText="1"/>
    </xf>
    <xf numFmtId="0" fontId="20" fillId="0" borderId="5" xfId="0" applyFont="1" applyBorder="1" applyAlignment="1">
      <alignment horizontal="left" wrapText="1"/>
    </xf>
    <xf numFmtId="3" fontId="20" fillId="0" borderId="5" xfId="0" applyNumberFormat="1" applyFont="1" applyBorder="1" applyAlignment="1">
      <alignment horizontal="right" wrapText="1"/>
    </xf>
    <xf numFmtId="0" fontId="20" fillId="4" borderId="0" xfId="0" applyFont="1" applyFill="1" applyAlignment="1">
      <alignment horizontal="left" wrapText="1"/>
    </xf>
    <xf numFmtId="0" fontId="20" fillId="5" borderId="0" xfId="0" applyFont="1" applyFill="1" applyAlignment="1">
      <alignment horizontal="left" vertical="top" wrapText="1"/>
    </xf>
    <xf numFmtId="3" fontId="20" fillId="5" borderId="0" xfId="0" applyNumberFormat="1" applyFont="1" applyFill="1" applyAlignment="1">
      <alignment horizontal="right" wrapText="1"/>
    </xf>
    <xf numFmtId="0" fontId="20" fillId="5" borderId="0" xfId="0" applyFont="1" applyFill="1" applyAlignment="1">
      <alignment horizontal="right" wrapText="1"/>
    </xf>
    <xf numFmtId="0" fontId="20" fillId="4" borderId="0" xfId="0" applyFont="1" applyFill="1" applyAlignment="1">
      <alignment horizontal="left" vertical="top" wrapText="1"/>
    </xf>
    <xf numFmtId="0" fontId="20" fillId="5" borderId="0" xfId="0" applyFont="1" applyFill="1" applyAlignment="1">
      <alignment horizontal="left" vertical="top" wrapText="1" indent="1"/>
    </xf>
    <xf numFmtId="0" fontId="20" fillId="4" borderId="0" xfId="0" applyFont="1" applyFill="1" applyAlignment="1">
      <alignment horizontal="left" vertical="top" wrapText="1" indent="1"/>
    </xf>
    <xf numFmtId="3" fontId="20" fillId="4" borderId="0" xfId="0" applyNumberFormat="1" applyFont="1" applyFill="1" applyAlignment="1">
      <alignment horizontal="right" wrapText="1"/>
    </xf>
    <xf numFmtId="0" fontId="20" fillId="4" borderId="0" xfId="0" applyFont="1" applyFill="1" applyAlignment="1">
      <alignment horizontal="right" wrapText="1"/>
    </xf>
    <xf numFmtId="0" fontId="20" fillId="5" borderId="0" xfId="0" applyFont="1" applyFill="1" applyAlignment="1">
      <alignment horizontal="left" wrapText="1"/>
    </xf>
    <xf numFmtId="0" fontId="20" fillId="5" borderId="0" xfId="0" applyNumberFormat="1" applyFont="1" applyFill="1" applyAlignment="1">
      <alignment horizontal="right" wrapText="1"/>
    </xf>
    <xf numFmtId="0" fontId="20" fillId="4" borderId="0" xfId="0" applyNumberFormat="1" applyFont="1" applyFill="1" applyAlignment="1">
      <alignment horizontal="right" wrapText="1"/>
    </xf>
    <xf numFmtId="0" fontId="20" fillId="5" borderId="0" xfId="0" applyFont="1" applyFill="1" applyAlignment="1">
      <alignment horizontal="left" wrapText="1" indent="1"/>
    </xf>
    <xf numFmtId="3" fontId="20" fillId="5" borderId="5" xfId="0" applyNumberFormat="1" applyFont="1" applyFill="1" applyBorder="1" applyAlignment="1">
      <alignment horizontal="right" wrapText="1"/>
    </xf>
    <xf numFmtId="0" fontId="20" fillId="5" borderId="5" xfId="0" applyFont="1" applyFill="1" applyBorder="1" applyAlignment="1">
      <alignment horizontal="right" wrapText="1"/>
    </xf>
    <xf numFmtId="3" fontId="20" fillId="4" borderId="5" xfId="0" applyNumberFormat="1" applyFont="1" applyFill="1" applyBorder="1" applyAlignment="1">
      <alignment horizontal="right" wrapText="1"/>
    </xf>
    <xf numFmtId="0" fontId="20" fillId="4" borderId="5" xfId="0" applyFont="1" applyFill="1" applyBorder="1" applyAlignment="1">
      <alignment horizontal="left" wrapText="1"/>
    </xf>
    <xf numFmtId="0" fontId="19" fillId="0" borderId="5" xfId="0" applyFont="1" applyBorder="1" applyAlignment="1">
      <alignment vertical="center" wrapText="1"/>
    </xf>
    <xf numFmtId="0" fontId="19" fillId="4" borderId="8" xfId="0" applyFont="1" applyFill="1" applyBorder="1" applyAlignment="1">
      <alignment vertical="center" wrapText="1"/>
    </xf>
    <xf numFmtId="0" fontId="20" fillId="4" borderId="0" xfId="0" applyFont="1" applyFill="1" applyAlignment="1">
      <alignment horizontal="left" wrapText="1" indent="1"/>
    </xf>
    <xf numFmtId="0" fontId="20" fillId="4" borderId="5" xfId="0" applyFont="1" applyFill="1" applyBorder="1" applyAlignment="1">
      <alignment horizontal="right" wrapText="1"/>
    </xf>
    <xf numFmtId="0" fontId="20" fillId="5" borderId="5" xfId="0" applyFont="1" applyFill="1" applyBorder="1" applyAlignment="1">
      <alignment horizontal="left" wrapText="1"/>
    </xf>
    <xf numFmtId="0" fontId="0" fillId="0" borderId="5" xfId="0" applyFill="1" applyBorder="1" applyAlignment="1"/>
    <xf numFmtId="0" fontId="10" fillId="0" borderId="5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left" wrapText="1"/>
    </xf>
    <xf numFmtId="0" fontId="19" fillId="0" borderId="5" xfId="0" applyFont="1" applyFill="1" applyBorder="1" applyAlignment="1">
      <alignment wrapText="1"/>
    </xf>
    <xf numFmtId="0" fontId="19" fillId="5" borderId="0" xfId="0" applyFont="1" applyFill="1" applyAlignment="1">
      <alignment wrapText="1"/>
    </xf>
    <xf numFmtId="0" fontId="19" fillId="4" borderId="0" xfId="0" applyFont="1" applyFill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4" borderId="5" xfId="0" applyFont="1" applyFill="1" applyBorder="1" applyAlignment="1">
      <alignment wrapText="1"/>
    </xf>
    <xf numFmtId="0" fontId="19" fillId="4" borderId="8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www.wps.cn/officeDocument/2023/relationships/customStorage" Target="customStorage/customStorage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5.03.12-Tesla-DC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CF"/>
      <sheetName val="WACC"/>
      <sheetName val="Shares"/>
      <sheetName val="IS"/>
      <sheetName val="CFS"/>
      <sheetName val="IS - Estimates"/>
      <sheetName val="CFS - Estimates"/>
      <sheetName val="S1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opLeftCell="A2" workbookViewId="0">
      <selection activeCell="M12" sqref="M12"/>
    </sheetView>
  </sheetViews>
  <sheetFormatPr defaultColWidth="8.88888888888889" defaultRowHeight="14.4"/>
  <cols>
    <col min="1" max="16384" width="8.88888888888889" style="1"/>
  </cols>
  <sheetData>
    <row r="1" s="1" customFormat="1" ht="15.9" customHeight="1" spans="4:9">
      <c r="D1" s="183"/>
      <c r="E1" s="183"/>
      <c r="F1" s="184" t="s">
        <v>0</v>
      </c>
      <c r="G1" s="184"/>
      <c r="H1" s="184" t="s">
        <v>1</v>
      </c>
      <c r="I1" s="184"/>
    </row>
    <row r="2" s="1" customFormat="1" ht="15.9" customHeight="1" spans="4:9">
      <c r="D2" s="185" t="s">
        <v>2</v>
      </c>
      <c r="E2" s="185"/>
      <c r="F2" s="185">
        <v>2023</v>
      </c>
      <c r="G2" s="185"/>
      <c r="H2" s="185">
        <v>2022</v>
      </c>
      <c r="I2" s="185"/>
    </row>
    <row r="3" s="1" customFormat="1" ht="15.9" customHeight="1" spans="4:5">
      <c r="D3" s="185">
        <v>2024</v>
      </c>
      <c r="E3" s="185"/>
    </row>
    <row r="4" s="1" customFormat="1" customHeight="1" spans="1:9">
      <c r="A4" s="186" t="s">
        <v>3</v>
      </c>
      <c r="B4" s="186"/>
      <c r="C4" s="186"/>
      <c r="D4" s="187"/>
      <c r="E4" s="187"/>
      <c r="F4" s="187"/>
      <c r="G4" s="187"/>
      <c r="H4" s="187"/>
      <c r="I4" s="187"/>
    </row>
    <row r="5" s="1" customFormat="1" customHeight="1" spans="1:9">
      <c r="A5" s="72" t="s">
        <v>4</v>
      </c>
      <c r="B5" s="72"/>
      <c r="C5" s="72"/>
      <c r="D5" s="72" t="s">
        <v>5</v>
      </c>
      <c r="E5" s="58">
        <v>294866</v>
      </c>
      <c r="F5" s="72" t="s">
        <v>5</v>
      </c>
      <c r="G5" s="58">
        <v>298085</v>
      </c>
      <c r="H5" s="72" t="s">
        <v>5</v>
      </c>
      <c r="I5" s="58">
        <v>316199</v>
      </c>
    </row>
    <row r="6" s="1" customFormat="1" ht="15.9" customHeight="1" spans="1:9">
      <c r="A6" s="53" t="s">
        <v>6</v>
      </c>
      <c r="B6" s="53"/>
      <c r="C6" s="53"/>
      <c r="D6" s="54">
        <v>96169</v>
      </c>
      <c r="E6" s="61"/>
      <c r="F6" s="54">
        <v>85200</v>
      </c>
      <c r="G6" s="61"/>
      <c r="H6" s="54">
        <v>78129</v>
      </c>
      <c r="I6" s="61"/>
    </row>
    <row r="7" s="1" customFormat="1" customHeight="1" spans="1:9">
      <c r="A7" s="72" t="s">
        <v>7</v>
      </c>
      <c r="B7" s="72"/>
      <c r="C7" s="72"/>
      <c r="D7" s="68">
        <v>391035</v>
      </c>
      <c r="E7" s="74"/>
      <c r="F7" s="68">
        <v>383285</v>
      </c>
      <c r="G7" s="74"/>
      <c r="H7" s="68">
        <v>394328</v>
      </c>
      <c r="I7" s="74"/>
    </row>
    <row r="8" s="1" customFormat="1" customHeight="1" spans="1:9">
      <c r="A8" s="188"/>
      <c r="B8" s="188"/>
      <c r="C8" s="188"/>
      <c r="D8" s="188"/>
      <c r="E8" s="188"/>
      <c r="F8" s="188"/>
      <c r="G8" s="188"/>
      <c r="H8" s="188"/>
      <c r="I8" s="188"/>
    </row>
    <row r="9" s="1" customFormat="1" customHeight="1" spans="1:9">
      <c r="A9" s="72" t="s">
        <v>8</v>
      </c>
      <c r="B9" s="72"/>
      <c r="C9" s="72"/>
      <c r="D9" s="189"/>
      <c r="E9" s="189"/>
      <c r="F9" s="189"/>
      <c r="G9" s="189"/>
      <c r="H9" s="189"/>
      <c r="I9" s="189"/>
    </row>
    <row r="10" s="1" customFormat="1" customHeight="1" spans="1:9">
      <c r="A10" s="53" t="s">
        <v>4</v>
      </c>
      <c r="B10" s="53"/>
      <c r="C10" s="53"/>
      <c r="D10" s="54">
        <v>185233</v>
      </c>
      <c r="E10" s="61"/>
      <c r="F10" s="54">
        <v>189282</v>
      </c>
      <c r="G10" s="61"/>
      <c r="H10" s="54">
        <v>201471</v>
      </c>
      <c r="I10" s="61"/>
    </row>
    <row r="11" s="1" customFormat="1" ht="15.9" customHeight="1" spans="1:9">
      <c r="A11" s="72" t="s">
        <v>6</v>
      </c>
      <c r="B11" s="72"/>
      <c r="C11" s="72"/>
      <c r="D11" s="58">
        <v>25119</v>
      </c>
      <c r="E11" s="59"/>
      <c r="F11" s="58">
        <v>24855</v>
      </c>
      <c r="G11" s="59"/>
      <c r="H11" s="58">
        <v>22075</v>
      </c>
      <c r="I11" s="59"/>
    </row>
    <row r="12" s="1" customFormat="1" ht="15.9" customHeight="1" spans="1:9">
      <c r="A12" s="53" t="s">
        <v>9</v>
      </c>
      <c r="B12" s="53"/>
      <c r="C12" s="53"/>
      <c r="D12" s="62">
        <v>210352</v>
      </c>
      <c r="E12" s="63"/>
      <c r="F12" s="62">
        <v>214137</v>
      </c>
      <c r="G12" s="63"/>
      <c r="H12" s="62">
        <v>223546</v>
      </c>
      <c r="I12" s="63"/>
    </row>
    <row r="13" s="1" customFormat="1" ht="15.9" customHeight="1" spans="1:9">
      <c r="A13" s="77" t="s">
        <v>10</v>
      </c>
      <c r="B13" s="77"/>
      <c r="C13" s="77"/>
      <c r="D13" s="68">
        <v>180683</v>
      </c>
      <c r="E13" s="74"/>
      <c r="F13" s="68">
        <v>169148</v>
      </c>
      <c r="G13" s="74"/>
      <c r="H13" s="68">
        <v>170782</v>
      </c>
      <c r="I13" s="74"/>
    </row>
    <row r="14" s="1" customFormat="1" customHeight="1" spans="1:9">
      <c r="A14" s="188"/>
      <c r="B14" s="188"/>
      <c r="C14" s="188"/>
      <c r="D14" s="190"/>
      <c r="E14" s="190"/>
      <c r="F14" s="190"/>
      <c r="G14" s="190"/>
      <c r="H14" s="190"/>
      <c r="I14" s="190"/>
    </row>
    <row r="15" s="1" customFormat="1" customHeight="1" spans="1:9">
      <c r="A15" s="50" t="s">
        <v>11</v>
      </c>
      <c r="B15" s="50"/>
      <c r="C15" s="50"/>
      <c r="D15" s="189"/>
      <c r="E15" s="189"/>
      <c r="F15" s="189"/>
      <c r="G15" s="189"/>
      <c r="H15" s="189"/>
      <c r="I15" s="189"/>
    </row>
    <row r="16" s="1" customFormat="1" customHeight="1" spans="1:9">
      <c r="A16" s="52" t="s">
        <v>12</v>
      </c>
      <c r="B16" s="52"/>
      <c r="C16" s="52"/>
      <c r="D16" s="54">
        <v>31370</v>
      </c>
      <c r="E16" s="61"/>
      <c r="F16" s="54">
        <v>29915</v>
      </c>
      <c r="G16" s="61"/>
      <c r="H16" s="54">
        <v>26251</v>
      </c>
      <c r="I16" s="61"/>
    </row>
    <row r="17" s="1" customFormat="1" ht="23.55" customHeight="1" spans="1:9">
      <c r="A17" s="57" t="s">
        <v>13</v>
      </c>
      <c r="B17" s="57"/>
      <c r="C17" s="57"/>
      <c r="D17" s="58">
        <v>26097</v>
      </c>
      <c r="E17" s="59"/>
      <c r="F17" s="58">
        <v>24932</v>
      </c>
      <c r="G17" s="59"/>
      <c r="H17" s="58">
        <v>25094</v>
      </c>
      <c r="I17" s="59"/>
    </row>
    <row r="18" s="1" customFormat="1" ht="15.9" customHeight="1" spans="1:9">
      <c r="A18" s="52" t="s">
        <v>14</v>
      </c>
      <c r="B18" s="52"/>
      <c r="C18" s="52"/>
      <c r="D18" s="62">
        <v>57467</v>
      </c>
      <c r="E18" s="63"/>
      <c r="F18" s="62">
        <v>54847</v>
      </c>
      <c r="G18" s="63"/>
      <c r="H18" s="62">
        <v>51345</v>
      </c>
      <c r="I18" s="63"/>
    </row>
    <row r="19" s="1" customFormat="1" customHeight="1" spans="1:9">
      <c r="A19" s="189"/>
      <c r="B19" s="189"/>
      <c r="C19" s="189"/>
      <c r="D19" s="191"/>
      <c r="E19" s="191"/>
      <c r="F19" s="191"/>
      <c r="G19" s="191"/>
      <c r="H19" s="191"/>
      <c r="I19" s="191"/>
    </row>
    <row r="20" s="1" customFormat="1" customHeight="1" spans="1:9">
      <c r="A20" s="65" t="s">
        <v>15</v>
      </c>
      <c r="B20" s="65"/>
      <c r="C20" s="65"/>
      <c r="D20" s="54">
        <v>123216</v>
      </c>
      <c r="E20" s="61"/>
      <c r="F20" s="54">
        <v>114301</v>
      </c>
      <c r="G20" s="61"/>
      <c r="H20" s="54">
        <v>119437</v>
      </c>
      <c r="I20" s="61"/>
    </row>
    <row r="21" s="1" customFormat="1" ht="15.9" customHeight="1" spans="1:9">
      <c r="A21" s="50" t="s">
        <v>16</v>
      </c>
      <c r="B21" s="50"/>
      <c r="C21" s="50"/>
      <c r="D21" s="78">
        <v>269</v>
      </c>
      <c r="E21" s="59"/>
      <c r="F21" s="59">
        <v>-565</v>
      </c>
      <c r="G21" s="59"/>
      <c r="H21" s="59">
        <v>-334</v>
      </c>
      <c r="I21" s="59"/>
    </row>
    <row r="22" s="1" customFormat="1" ht="22.8" customHeight="1" spans="1:9">
      <c r="A22" s="65" t="s">
        <v>17</v>
      </c>
      <c r="B22" s="65"/>
      <c r="C22" s="65"/>
      <c r="D22" s="62">
        <v>123485</v>
      </c>
      <c r="E22" s="63"/>
      <c r="F22" s="62">
        <v>113736</v>
      </c>
      <c r="G22" s="63"/>
      <c r="H22" s="62">
        <v>119103</v>
      </c>
      <c r="I22" s="63"/>
    </row>
    <row r="23" s="1" customFormat="1" ht="15.9" customHeight="1" spans="1:9">
      <c r="A23" s="50" t="s">
        <v>18</v>
      </c>
      <c r="B23" s="50"/>
      <c r="C23" s="50"/>
      <c r="D23" s="58">
        <v>29749</v>
      </c>
      <c r="E23" s="59"/>
      <c r="F23" s="58">
        <v>16741</v>
      </c>
      <c r="G23" s="59"/>
      <c r="H23" s="58">
        <v>19300</v>
      </c>
      <c r="I23" s="59"/>
    </row>
    <row r="24" s="1" customFormat="1" ht="15.9" customHeight="1" spans="1:9">
      <c r="A24" s="65" t="s">
        <v>19</v>
      </c>
      <c r="B24" s="65"/>
      <c r="C24" s="65"/>
      <c r="D24" s="155" t="s">
        <v>5</v>
      </c>
      <c r="E24" s="62">
        <v>93736</v>
      </c>
      <c r="F24" s="155" t="s">
        <v>5</v>
      </c>
      <c r="G24" s="62">
        <v>96995</v>
      </c>
      <c r="H24" s="155" t="s">
        <v>5</v>
      </c>
      <c r="I24" s="62">
        <v>99803</v>
      </c>
    </row>
    <row r="25" s="1" customFormat="1" ht="15.9" customHeight="1" spans="1:9">
      <c r="A25" s="189"/>
      <c r="B25" s="189"/>
      <c r="C25" s="189"/>
      <c r="D25" s="192"/>
      <c r="E25" s="192"/>
      <c r="F25" s="192"/>
      <c r="G25" s="192"/>
      <c r="H25" s="192"/>
      <c r="I25" s="192"/>
    </row>
    <row r="26" s="1" customFormat="1" customHeight="1" spans="1:9">
      <c r="A26" s="65" t="s">
        <v>20</v>
      </c>
      <c r="B26" s="65"/>
      <c r="C26" s="65"/>
      <c r="D26" s="188"/>
      <c r="E26" s="188"/>
      <c r="F26" s="188"/>
      <c r="G26" s="188"/>
      <c r="H26" s="188"/>
      <c r="I26" s="188"/>
    </row>
    <row r="27" s="1" customFormat="1" customHeight="1" spans="1:9">
      <c r="A27" s="57" t="s">
        <v>21</v>
      </c>
      <c r="B27" s="57"/>
      <c r="C27" s="57"/>
      <c r="D27" s="72" t="s">
        <v>5</v>
      </c>
      <c r="E27" s="78">
        <v>6.11</v>
      </c>
      <c r="F27" s="72" t="s">
        <v>5</v>
      </c>
      <c r="G27" s="78">
        <v>6.16</v>
      </c>
      <c r="H27" s="72" t="s">
        <v>5</v>
      </c>
      <c r="I27" s="78">
        <v>6.15</v>
      </c>
    </row>
    <row r="28" s="1" customFormat="1" customHeight="1" spans="1:9">
      <c r="A28" s="52" t="s">
        <v>22</v>
      </c>
      <c r="B28" s="52"/>
      <c r="C28" s="52"/>
      <c r="D28" s="53" t="s">
        <v>5</v>
      </c>
      <c r="E28" s="157">
        <v>6.08</v>
      </c>
      <c r="F28" s="53" t="s">
        <v>5</v>
      </c>
      <c r="G28" s="157">
        <v>6.13</v>
      </c>
      <c r="H28" s="53" t="s">
        <v>5</v>
      </c>
      <c r="I28" s="157">
        <v>6.11</v>
      </c>
    </row>
    <row r="29" s="1" customFormat="1" customHeight="1" spans="1:9">
      <c r="A29" s="189"/>
      <c r="B29" s="189"/>
      <c r="C29" s="189"/>
      <c r="D29" s="189"/>
      <c r="E29" s="189"/>
      <c r="F29" s="189"/>
      <c r="G29" s="189"/>
      <c r="H29" s="189"/>
      <c r="I29" s="189"/>
    </row>
    <row r="30" s="1" customFormat="1" ht="22.8" customHeight="1" spans="1:9">
      <c r="A30" s="65" t="s">
        <v>23</v>
      </c>
      <c r="B30" s="65"/>
      <c r="C30" s="65"/>
      <c r="D30" s="188"/>
      <c r="E30" s="188"/>
      <c r="F30" s="188"/>
      <c r="G30" s="188"/>
      <c r="H30" s="188"/>
      <c r="I30" s="188"/>
    </row>
    <row r="31" s="1" customFormat="1" customHeight="1" spans="1:9">
      <c r="A31" s="57" t="s">
        <v>21</v>
      </c>
      <c r="B31" s="57"/>
      <c r="C31" s="57"/>
      <c r="D31" s="58">
        <v>15343783</v>
      </c>
      <c r="E31" s="59"/>
      <c r="F31" s="58">
        <v>15744231</v>
      </c>
      <c r="G31" s="59"/>
      <c r="H31" s="58">
        <v>16215963</v>
      </c>
      <c r="I31" s="59"/>
    </row>
    <row r="32" s="1" customFormat="1" customHeight="1" spans="1:9">
      <c r="A32" s="52" t="s">
        <v>22</v>
      </c>
      <c r="B32" s="52"/>
      <c r="C32" s="52"/>
      <c r="D32" s="54">
        <v>15408095</v>
      </c>
      <c r="E32" s="61"/>
      <c r="F32" s="54">
        <v>15812547</v>
      </c>
      <c r="G32" s="61"/>
      <c r="H32" s="54">
        <v>16325819</v>
      </c>
      <c r="I32" s="61"/>
    </row>
  </sheetData>
  <mergeCells count="113">
    <mergeCell ref="D1:E1"/>
    <mergeCell ref="F1:G1"/>
    <mergeCell ref="H1:I1"/>
    <mergeCell ref="D2:E2"/>
    <mergeCell ref="F2:G2"/>
    <mergeCell ref="H2:I2"/>
    <mergeCell ref="D3:E3"/>
    <mergeCell ref="F3:G3"/>
    <mergeCell ref="H3:I3"/>
    <mergeCell ref="A4:C4"/>
    <mergeCell ref="D4:E4"/>
    <mergeCell ref="F4:G4"/>
    <mergeCell ref="H4:I4"/>
    <mergeCell ref="A5:C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  <mergeCell ref="A22:C22"/>
    <mergeCell ref="D22:E22"/>
    <mergeCell ref="F22:G22"/>
    <mergeCell ref="H22:I22"/>
    <mergeCell ref="A23:C23"/>
    <mergeCell ref="D23:E23"/>
    <mergeCell ref="F23:G23"/>
    <mergeCell ref="H23:I23"/>
    <mergeCell ref="A24:C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A28:C28"/>
    <mergeCell ref="A29:C29"/>
    <mergeCell ref="D29:E29"/>
    <mergeCell ref="F29:G29"/>
    <mergeCell ref="H29:I29"/>
    <mergeCell ref="A30:C30"/>
    <mergeCell ref="D30:E30"/>
    <mergeCell ref="F30:G30"/>
    <mergeCell ref="H30:I30"/>
    <mergeCell ref="A31:C31"/>
    <mergeCell ref="D31:E31"/>
    <mergeCell ref="F31:G31"/>
    <mergeCell ref="H31:I31"/>
    <mergeCell ref="A32:C32"/>
    <mergeCell ref="D32:E32"/>
    <mergeCell ref="F32:G32"/>
    <mergeCell ref="H32:I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zoomScale="120" zoomScaleNormal="120" topLeftCell="A12" workbookViewId="0">
      <selection activeCell="G6" sqref="G6:I6"/>
    </sheetView>
  </sheetViews>
  <sheetFormatPr defaultColWidth="8.88888888888889" defaultRowHeight="14.4"/>
  <sheetData>
    <row r="1" ht="15.9" customHeight="1" spans="1:15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ht="15.9" customHeight="1" spans="1:18">
      <c r="A2" s="150"/>
      <c r="B2" s="150"/>
      <c r="C2" s="150"/>
      <c r="D2" s="152" t="s">
        <v>2</v>
      </c>
      <c r="E2" s="152"/>
      <c r="F2" s="152"/>
      <c r="G2" s="178"/>
      <c r="H2" s="178"/>
      <c r="I2" s="178"/>
      <c r="J2" s="152" t="s">
        <v>0</v>
      </c>
      <c r="K2" s="152"/>
      <c r="L2" s="152"/>
      <c r="M2" s="178"/>
      <c r="N2" s="178"/>
      <c r="O2" s="178"/>
      <c r="P2" s="152" t="s">
        <v>1</v>
      </c>
      <c r="Q2" s="152"/>
      <c r="R2" s="152"/>
    </row>
    <row r="3" ht="33.15" customHeight="1" spans="1:18">
      <c r="A3" s="150"/>
      <c r="B3" s="150"/>
      <c r="C3" s="150"/>
      <c r="D3" s="47">
        <v>2024</v>
      </c>
      <c r="E3" s="47"/>
      <c r="F3" s="47"/>
      <c r="G3" s="178"/>
      <c r="H3" s="178"/>
      <c r="I3" s="178"/>
      <c r="J3" s="47">
        <v>2023</v>
      </c>
      <c r="K3" s="47"/>
      <c r="L3" s="47"/>
      <c r="M3" s="178"/>
      <c r="N3" s="178"/>
      <c r="O3" s="178"/>
      <c r="P3" s="47">
        <v>2022</v>
      </c>
      <c r="Q3" s="47"/>
      <c r="R3" s="47"/>
    </row>
    <row r="4" ht="33.15" customHeight="1" spans="1:18">
      <c r="A4" s="158" t="s">
        <v>25</v>
      </c>
      <c r="B4" s="158"/>
      <c r="C4" s="158"/>
      <c r="D4" s="159" t="s">
        <v>5</v>
      </c>
      <c r="E4" s="160">
        <v>30737</v>
      </c>
      <c r="F4" s="149"/>
      <c r="G4" s="150"/>
      <c r="H4" s="150"/>
      <c r="I4" s="150"/>
      <c r="J4" s="159" t="s">
        <v>5</v>
      </c>
      <c r="K4" s="160">
        <v>24977</v>
      </c>
      <c r="L4" s="149"/>
      <c r="M4" s="150"/>
      <c r="N4" s="150"/>
      <c r="O4" s="150"/>
      <c r="P4" s="159" t="s">
        <v>5</v>
      </c>
      <c r="Q4" s="160">
        <v>35929</v>
      </c>
      <c r="R4" s="149"/>
    </row>
    <row r="5" customHeight="1" spans="1:18">
      <c r="A5" s="133"/>
      <c r="B5" s="133"/>
      <c r="C5" s="133"/>
      <c r="D5" s="140"/>
      <c r="E5" s="140"/>
      <c r="F5" s="140"/>
      <c r="G5" s="133"/>
      <c r="H5" s="133"/>
      <c r="I5" s="133"/>
      <c r="J5" s="140"/>
      <c r="K5" s="140"/>
      <c r="L5" s="140"/>
      <c r="M5" s="133"/>
      <c r="N5" s="133"/>
      <c r="O5" s="133"/>
      <c r="P5" s="140"/>
      <c r="Q5" s="140"/>
      <c r="R5" s="140"/>
    </row>
    <row r="6" customHeight="1" spans="1:18">
      <c r="A6" s="170" t="s">
        <v>26</v>
      </c>
      <c r="B6" s="170"/>
      <c r="C6" s="170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</row>
    <row r="7" customHeight="1" spans="1:18">
      <c r="A7" s="165" t="s">
        <v>19</v>
      </c>
      <c r="B7" s="165"/>
      <c r="C7" s="165"/>
      <c r="D7" s="168">
        <v>93736</v>
      </c>
      <c r="E7" s="169"/>
      <c r="F7" s="136"/>
      <c r="G7" s="133"/>
      <c r="H7" s="133"/>
      <c r="I7" s="133"/>
      <c r="J7" s="168">
        <v>96995</v>
      </c>
      <c r="K7" s="169"/>
      <c r="L7" s="136"/>
      <c r="M7" s="133"/>
      <c r="N7" s="133"/>
      <c r="O7" s="133"/>
      <c r="P7" s="168">
        <v>99803</v>
      </c>
      <c r="Q7" s="169"/>
      <c r="R7" s="136"/>
    </row>
    <row r="8" ht="32.4" customHeight="1" spans="1:18">
      <c r="A8" s="162" t="s">
        <v>27</v>
      </c>
      <c r="B8" s="162"/>
      <c r="C8" s="162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</row>
    <row r="9" customHeight="1" spans="1:18">
      <c r="A9" s="165" t="s">
        <v>28</v>
      </c>
      <c r="B9" s="165"/>
      <c r="C9" s="165"/>
      <c r="D9" s="168">
        <v>11445</v>
      </c>
      <c r="E9" s="169"/>
      <c r="F9" s="136"/>
      <c r="G9" s="133"/>
      <c r="H9" s="133"/>
      <c r="I9" s="133"/>
      <c r="J9" s="168">
        <v>11519</v>
      </c>
      <c r="K9" s="169"/>
      <c r="L9" s="136"/>
      <c r="M9" s="133"/>
      <c r="N9" s="133"/>
      <c r="O9" s="133"/>
      <c r="P9" s="168">
        <v>11104</v>
      </c>
      <c r="Q9" s="169"/>
      <c r="R9" s="136"/>
    </row>
    <row r="10" customHeight="1" spans="1:18">
      <c r="A10" s="162" t="s">
        <v>29</v>
      </c>
      <c r="B10" s="162"/>
      <c r="C10" s="162"/>
      <c r="D10" s="163">
        <v>11688</v>
      </c>
      <c r="E10" s="164"/>
      <c r="F10" s="134"/>
      <c r="G10" s="135"/>
      <c r="H10" s="135"/>
      <c r="I10" s="135"/>
      <c r="J10" s="163">
        <v>10833</v>
      </c>
      <c r="K10" s="164"/>
      <c r="L10" s="134"/>
      <c r="M10" s="135"/>
      <c r="N10" s="135"/>
      <c r="O10" s="135"/>
      <c r="P10" s="163">
        <v>9038</v>
      </c>
      <c r="Q10" s="164"/>
      <c r="R10" s="134"/>
    </row>
    <row r="12" customHeight="1" spans="1:18">
      <c r="A12" s="165" t="s">
        <v>30</v>
      </c>
      <c r="B12" s="165"/>
      <c r="C12" s="165"/>
      <c r="D12" s="168">
        <v>-2266</v>
      </c>
      <c r="E12" s="168"/>
      <c r="F12" s="136"/>
      <c r="G12" s="133"/>
      <c r="H12" s="133"/>
      <c r="I12" s="133"/>
      <c r="J12" s="168">
        <v>-2227</v>
      </c>
      <c r="K12" s="168"/>
      <c r="L12" s="136"/>
      <c r="M12" s="133"/>
      <c r="N12" s="133"/>
      <c r="O12" s="133"/>
      <c r="P12" s="168">
        <v>1006</v>
      </c>
      <c r="Q12" s="169"/>
      <c r="R12" s="136"/>
    </row>
    <row r="13" ht="21.6" customHeight="1" spans="1:18">
      <c r="A13" s="162" t="s">
        <v>31</v>
      </c>
      <c r="B13" s="162"/>
      <c r="C13" s="162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</row>
    <row r="14" customHeight="1" spans="1:18">
      <c r="A14" s="165" t="s">
        <v>32</v>
      </c>
      <c r="B14" s="165"/>
      <c r="C14" s="165"/>
      <c r="D14" s="168">
        <v>-3788</v>
      </c>
      <c r="E14" s="168"/>
      <c r="F14" s="136"/>
      <c r="G14" s="133"/>
      <c r="H14" s="133"/>
      <c r="I14" s="133"/>
      <c r="J14" s="168">
        <v>-1688</v>
      </c>
      <c r="K14" s="168"/>
      <c r="L14" s="136"/>
      <c r="M14" s="133"/>
      <c r="N14" s="133"/>
      <c r="O14" s="133"/>
      <c r="P14" s="168">
        <v>-1823</v>
      </c>
      <c r="Q14" s="168"/>
      <c r="R14" s="136"/>
    </row>
    <row r="15" customHeight="1" spans="1:18">
      <c r="A15" s="162" t="s">
        <v>33</v>
      </c>
      <c r="B15" s="162"/>
      <c r="C15" s="162"/>
      <c r="D15" s="163">
        <v>-1356</v>
      </c>
      <c r="E15" s="163"/>
      <c r="F15" s="134"/>
      <c r="G15" s="135"/>
      <c r="H15" s="135"/>
      <c r="I15" s="135"/>
      <c r="J15" s="163">
        <v>1271</v>
      </c>
      <c r="K15" s="164"/>
      <c r="L15" s="134"/>
      <c r="M15" s="135"/>
      <c r="N15" s="135"/>
      <c r="O15" s="135"/>
      <c r="P15" s="163">
        <v>-7520</v>
      </c>
      <c r="Q15" s="163"/>
      <c r="R15" s="134"/>
    </row>
    <row r="16" customHeight="1" spans="1:18">
      <c r="A16" s="165" t="s">
        <v>34</v>
      </c>
      <c r="B16" s="165"/>
      <c r="C16" s="165"/>
      <c r="D16" s="168">
        <v>-1046</v>
      </c>
      <c r="E16" s="168"/>
      <c r="F16" s="136"/>
      <c r="G16" s="133"/>
      <c r="H16" s="133"/>
      <c r="I16" s="133"/>
      <c r="J16" s="168">
        <v>-1618</v>
      </c>
      <c r="K16" s="168"/>
      <c r="L16" s="136"/>
      <c r="M16" s="133"/>
      <c r="N16" s="133"/>
      <c r="O16" s="133"/>
      <c r="P16" s="168">
        <v>1484</v>
      </c>
      <c r="Q16" s="169"/>
      <c r="R16" s="136"/>
    </row>
    <row r="17" ht="21.6" customHeight="1" spans="1:18">
      <c r="A17" s="162" t="s">
        <v>35</v>
      </c>
      <c r="B17" s="162"/>
      <c r="C17" s="162"/>
      <c r="D17" s="163">
        <v>-11731</v>
      </c>
      <c r="E17" s="163"/>
      <c r="F17" s="134"/>
      <c r="G17" s="135"/>
      <c r="H17" s="135"/>
      <c r="I17" s="135"/>
      <c r="J17" s="163">
        <v>-5684</v>
      </c>
      <c r="K17" s="163"/>
      <c r="L17" s="134"/>
      <c r="M17" s="135"/>
      <c r="N17" s="135"/>
      <c r="O17" s="135"/>
      <c r="P17" s="163">
        <v>-6499</v>
      </c>
      <c r="Q17" s="163"/>
      <c r="R17" s="134"/>
    </row>
    <row r="18" customHeight="1" spans="1:18">
      <c r="A18" s="165" t="s">
        <v>36</v>
      </c>
      <c r="B18" s="165"/>
      <c r="C18" s="165"/>
      <c r="D18" s="168">
        <v>6020</v>
      </c>
      <c r="E18" s="169"/>
      <c r="F18" s="136"/>
      <c r="G18" s="133"/>
      <c r="H18" s="133"/>
      <c r="I18" s="133"/>
      <c r="J18" s="168">
        <v>-1889</v>
      </c>
      <c r="K18" s="168"/>
      <c r="L18" s="136"/>
      <c r="M18" s="133"/>
      <c r="N18" s="133"/>
      <c r="O18" s="133"/>
      <c r="P18" s="168">
        <v>9448</v>
      </c>
      <c r="Q18" s="169"/>
      <c r="R18" s="136"/>
    </row>
    <row r="19" ht="22.35" customHeight="1" spans="1:18">
      <c r="A19" s="162" t="s">
        <v>37</v>
      </c>
      <c r="B19" s="162"/>
      <c r="C19" s="162"/>
      <c r="D19" s="163">
        <v>15552</v>
      </c>
      <c r="E19" s="164"/>
      <c r="F19" s="134"/>
      <c r="G19" s="135"/>
      <c r="H19" s="135"/>
      <c r="I19" s="135"/>
      <c r="J19" s="163">
        <v>3031</v>
      </c>
      <c r="K19" s="164"/>
      <c r="L19" s="134"/>
      <c r="M19" s="135"/>
      <c r="N19" s="135"/>
      <c r="O19" s="135"/>
      <c r="P19" s="163">
        <v>6110</v>
      </c>
      <c r="Q19" s="164"/>
      <c r="R19" s="134"/>
    </row>
    <row r="20" ht="22.35" customHeight="1" spans="1:18">
      <c r="A20" s="180" t="s">
        <v>38</v>
      </c>
      <c r="B20" s="180"/>
      <c r="C20" s="180"/>
      <c r="D20" s="176">
        <v>118254</v>
      </c>
      <c r="E20" s="181"/>
      <c r="F20" s="138"/>
      <c r="G20" s="133"/>
      <c r="H20" s="133"/>
      <c r="I20" s="133"/>
      <c r="J20" s="176">
        <v>110543</v>
      </c>
      <c r="K20" s="181"/>
      <c r="L20" s="138"/>
      <c r="M20" s="133"/>
      <c r="N20" s="133"/>
      <c r="O20" s="133"/>
      <c r="P20" s="176">
        <v>122151</v>
      </c>
      <c r="Q20" s="181"/>
      <c r="R20" s="138"/>
    </row>
    <row r="21" customHeight="1" spans="1:18">
      <c r="A21" s="135"/>
      <c r="B21" s="135"/>
      <c r="C21" s="135"/>
      <c r="D21" s="151"/>
      <c r="E21" s="151"/>
      <c r="F21" s="151"/>
      <c r="G21" s="135"/>
      <c r="H21" s="135"/>
      <c r="I21" s="135"/>
      <c r="J21" s="151"/>
      <c r="K21" s="151"/>
      <c r="L21" s="151"/>
      <c r="M21" s="135"/>
      <c r="N21" s="135"/>
      <c r="O21" s="135"/>
      <c r="P21" s="151"/>
      <c r="Q21" s="151"/>
      <c r="R21" s="151"/>
    </row>
    <row r="22" customHeight="1" spans="1:18">
      <c r="A22" s="161" t="s">
        <v>39</v>
      </c>
      <c r="B22" s="161"/>
      <c r="C22" s="16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</row>
    <row r="23" customHeight="1" spans="1:18">
      <c r="A23" s="162" t="s">
        <v>40</v>
      </c>
      <c r="B23" s="162"/>
      <c r="C23" s="162"/>
      <c r="D23" s="163">
        <v>-48656</v>
      </c>
      <c r="E23" s="163"/>
      <c r="F23" s="134"/>
      <c r="G23" s="135"/>
      <c r="H23" s="135"/>
      <c r="I23" s="135"/>
      <c r="J23" s="163">
        <v>-29513</v>
      </c>
      <c r="K23" s="163"/>
      <c r="L23" s="134"/>
      <c r="M23" s="135"/>
      <c r="N23" s="135"/>
      <c r="O23" s="135"/>
      <c r="P23" s="163">
        <v>-76923</v>
      </c>
      <c r="Q23" s="163"/>
      <c r="R23" s="134"/>
    </row>
    <row r="24" ht="21.6" customHeight="1" spans="1:18">
      <c r="A24" s="165" t="s">
        <v>41</v>
      </c>
      <c r="B24" s="165"/>
      <c r="C24" s="165"/>
      <c r="D24" s="168">
        <v>51211</v>
      </c>
      <c r="E24" s="169"/>
      <c r="F24" s="136"/>
      <c r="G24" s="133"/>
      <c r="H24" s="133"/>
      <c r="I24" s="133"/>
      <c r="J24" s="168">
        <v>39686</v>
      </c>
      <c r="K24" s="169"/>
      <c r="L24" s="136"/>
      <c r="M24" s="133"/>
      <c r="N24" s="133"/>
      <c r="O24" s="133"/>
      <c r="P24" s="168">
        <v>29917</v>
      </c>
      <c r="Q24" s="169"/>
      <c r="R24" s="136"/>
    </row>
    <row r="25" ht="21.6" customHeight="1" spans="1:18">
      <c r="A25" s="162" t="s">
        <v>42</v>
      </c>
      <c r="B25" s="162"/>
      <c r="C25" s="162"/>
      <c r="D25" s="163">
        <v>11135</v>
      </c>
      <c r="E25" s="164"/>
      <c r="F25" s="134"/>
      <c r="G25" s="135"/>
      <c r="H25" s="135"/>
      <c r="I25" s="135"/>
      <c r="J25" s="163">
        <v>5828</v>
      </c>
      <c r="K25" s="164"/>
      <c r="L25" s="134"/>
      <c r="M25" s="135"/>
      <c r="N25" s="135"/>
      <c r="O25" s="135"/>
      <c r="P25" s="163">
        <v>37446</v>
      </c>
      <c r="Q25" s="164"/>
      <c r="R25" s="134"/>
    </row>
    <row r="26" ht="21.6" customHeight="1" spans="1:18">
      <c r="A26" s="165" t="s">
        <v>43</v>
      </c>
      <c r="B26" s="165"/>
      <c r="C26" s="165"/>
      <c r="D26" s="168">
        <v>-9447</v>
      </c>
      <c r="E26" s="168"/>
      <c r="F26" s="136"/>
      <c r="G26" s="133"/>
      <c r="H26" s="133"/>
      <c r="I26" s="133"/>
      <c r="J26" s="168">
        <v>-10959</v>
      </c>
      <c r="K26" s="168"/>
      <c r="L26" s="136"/>
      <c r="M26" s="133"/>
      <c r="N26" s="133"/>
      <c r="O26" s="133"/>
      <c r="P26" s="168">
        <v>-10708</v>
      </c>
      <c r="Q26" s="168"/>
      <c r="R26" s="136"/>
    </row>
    <row r="28" ht="15.9" customHeight="1" spans="1:18">
      <c r="A28" s="162" t="s">
        <v>30</v>
      </c>
      <c r="B28" s="162"/>
      <c r="C28" s="162"/>
      <c r="D28" s="163">
        <v>-1308</v>
      </c>
      <c r="E28" s="163"/>
      <c r="F28" s="134"/>
      <c r="G28" s="135"/>
      <c r="H28" s="135"/>
      <c r="I28" s="135"/>
      <c r="J28" s="163">
        <v>-1337</v>
      </c>
      <c r="K28" s="163"/>
      <c r="L28" s="134"/>
      <c r="M28" s="135"/>
      <c r="N28" s="135"/>
      <c r="O28" s="135"/>
      <c r="P28" s="163">
        <v>-2086</v>
      </c>
      <c r="Q28" s="163"/>
      <c r="R28" s="134"/>
    </row>
    <row r="29" ht="22.35" customHeight="1" spans="1:18">
      <c r="A29" s="180" t="s">
        <v>44</v>
      </c>
      <c r="B29" s="180"/>
      <c r="C29" s="180"/>
      <c r="D29" s="176">
        <v>2935</v>
      </c>
      <c r="E29" s="181"/>
      <c r="F29" s="138"/>
      <c r="G29" s="133"/>
      <c r="H29" s="133"/>
      <c r="I29" s="133"/>
      <c r="J29" s="176">
        <v>3705</v>
      </c>
      <c r="K29" s="181"/>
      <c r="L29" s="138"/>
      <c r="M29" s="133"/>
      <c r="N29" s="133"/>
      <c r="O29" s="133"/>
      <c r="P29" s="176">
        <v>-22354</v>
      </c>
      <c r="Q29" s="176"/>
      <c r="R29" s="138"/>
    </row>
    <row r="30" customHeight="1" spans="1:18">
      <c r="A30" s="135"/>
      <c r="B30" s="135"/>
      <c r="C30" s="135"/>
      <c r="D30" s="151"/>
      <c r="E30" s="151"/>
      <c r="F30" s="151"/>
      <c r="G30" s="135"/>
      <c r="H30" s="135"/>
      <c r="I30" s="135"/>
      <c r="J30" s="151"/>
      <c r="K30" s="151"/>
      <c r="L30" s="151"/>
      <c r="M30" s="135"/>
      <c r="N30" s="135"/>
      <c r="O30" s="135"/>
      <c r="P30" s="151"/>
      <c r="Q30" s="151"/>
      <c r="R30" s="151"/>
    </row>
    <row r="31" customHeight="1" spans="1:18">
      <c r="A31" s="161" t="s">
        <v>45</v>
      </c>
      <c r="B31" s="161"/>
      <c r="C31" s="161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</row>
    <row r="32" ht="21.6" customHeight="1" spans="1:18">
      <c r="A32" s="162" t="s">
        <v>46</v>
      </c>
      <c r="B32" s="162"/>
      <c r="C32" s="162"/>
      <c r="D32" s="163">
        <v>-5441</v>
      </c>
      <c r="E32" s="163"/>
      <c r="F32" s="134"/>
      <c r="G32" s="135"/>
      <c r="H32" s="135"/>
      <c r="I32" s="135"/>
      <c r="J32" s="163">
        <v>-5431</v>
      </c>
      <c r="K32" s="163"/>
      <c r="L32" s="134"/>
      <c r="M32" s="135"/>
      <c r="N32" s="135"/>
      <c r="O32" s="135"/>
      <c r="P32" s="163">
        <v>-6223</v>
      </c>
      <c r="Q32" s="163"/>
      <c r="R32" s="134"/>
    </row>
    <row r="33" ht="21.6" customHeight="1" spans="1:18">
      <c r="A33" s="165" t="s">
        <v>47</v>
      </c>
      <c r="B33" s="165"/>
      <c r="C33" s="165"/>
      <c r="D33" s="168">
        <v>-15234</v>
      </c>
      <c r="E33" s="168"/>
      <c r="F33" s="136"/>
      <c r="G33" s="133"/>
      <c r="H33" s="133"/>
      <c r="I33" s="133"/>
      <c r="J33" s="168">
        <v>-15025</v>
      </c>
      <c r="K33" s="168"/>
      <c r="L33" s="136"/>
      <c r="M33" s="133"/>
      <c r="N33" s="133"/>
      <c r="O33" s="133"/>
      <c r="P33" s="168">
        <v>-14841</v>
      </c>
      <c r="Q33" s="168"/>
      <c r="R33" s="136"/>
    </row>
    <row r="34" customHeight="1" spans="1:18">
      <c r="A34" s="162" t="s">
        <v>48</v>
      </c>
      <c r="B34" s="162"/>
      <c r="C34" s="162"/>
      <c r="D34" s="163">
        <v>-94949</v>
      </c>
      <c r="E34" s="163"/>
      <c r="F34" s="134"/>
      <c r="G34" s="135"/>
      <c r="H34" s="135"/>
      <c r="I34" s="135"/>
      <c r="J34" s="163">
        <v>-77550</v>
      </c>
      <c r="K34" s="163"/>
      <c r="L34" s="134"/>
      <c r="M34" s="135"/>
      <c r="N34" s="135"/>
      <c r="O34" s="135"/>
      <c r="P34" s="163">
        <v>-89402</v>
      </c>
      <c r="Q34" s="163"/>
      <c r="R34" s="134"/>
    </row>
    <row r="35" ht="21.6" customHeight="1" spans="1:18">
      <c r="A35" s="165" t="s">
        <v>49</v>
      </c>
      <c r="B35" s="165"/>
      <c r="C35" s="165"/>
      <c r="D35" s="169" t="s">
        <v>50</v>
      </c>
      <c r="E35" s="169"/>
      <c r="F35" s="136"/>
      <c r="G35" s="133"/>
      <c r="H35" s="133"/>
      <c r="I35" s="133"/>
      <c r="J35" s="168">
        <v>5228</v>
      </c>
      <c r="K35" s="169"/>
      <c r="L35" s="136"/>
      <c r="M35" s="133"/>
      <c r="N35" s="133"/>
      <c r="O35" s="133"/>
      <c r="P35" s="168">
        <v>5465</v>
      </c>
      <c r="Q35" s="169"/>
      <c r="R35" s="136"/>
    </row>
    <row r="36" customHeight="1" spans="1:18">
      <c r="A36" s="162" t="s">
        <v>51</v>
      </c>
      <c r="B36" s="162"/>
      <c r="C36" s="162"/>
      <c r="D36" s="163">
        <v>-9958</v>
      </c>
      <c r="E36" s="163"/>
      <c r="F36" s="134"/>
      <c r="G36" s="135"/>
      <c r="H36" s="135"/>
      <c r="I36" s="135"/>
      <c r="J36" s="163">
        <v>-11151</v>
      </c>
      <c r="K36" s="163"/>
      <c r="L36" s="134"/>
      <c r="M36" s="135"/>
      <c r="N36" s="135"/>
      <c r="O36" s="135"/>
      <c r="P36" s="163">
        <v>-9543</v>
      </c>
      <c r="Q36" s="163"/>
      <c r="R36" s="134"/>
    </row>
    <row r="37" ht="21.6" customHeight="1" spans="1:18">
      <c r="A37" s="161" t="s">
        <v>52</v>
      </c>
      <c r="B37" s="161"/>
      <c r="C37" s="161"/>
      <c r="D37" s="168">
        <v>3960</v>
      </c>
      <c r="E37" s="169"/>
      <c r="F37" s="136"/>
      <c r="G37" s="133"/>
      <c r="H37" s="133"/>
      <c r="I37" s="133"/>
      <c r="J37" s="168">
        <v>-3978</v>
      </c>
      <c r="K37" s="168"/>
      <c r="L37" s="136"/>
      <c r="M37" s="133"/>
      <c r="N37" s="133"/>
      <c r="O37" s="133"/>
      <c r="P37" s="168">
        <v>3955</v>
      </c>
      <c r="Q37" s="169"/>
      <c r="R37" s="136"/>
    </row>
    <row r="38" ht="15.9" customHeight="1" spans="1:18">
      <c r="A38" s="162" t="s">
        <v>30</v>
      </c>
      <c r="B38" s="162"/>
      <c r="C38" s="162"/>
      <c r="D38" s="164">
        <v>-361</v>
      </c>
      <c r="E38" s="164"/>
      <c r="F38" s="134"/>
      <c r="G38" s="135"/>
      <c r="H38" s="135"/>
      <c r="I38" s="135"/>
      <c r="J38" s="164">
        <v>-581</v>
      </c>
      <c r="K38" s="164"/>
      <c r="L38" s="134"/>
      <c r="M38" s="135"/>
      <c r="N38" s="135"/>
      <c r="O38" s="135"/>
      <c r="P38" s="164">
        <v>-160</v>
      </c>
      <c r="Q38" s="164"/>
      <c r="R38" s="134"/>
    </row>
    <row r="39" ht="15.9" customHeight="1" spans="1:18">
      <c r="A39" s="167" t="s">
        <v>53</v>
      </c>
      <c r="B39" s="167"/>
      <c r="C39" s="167"/>
      <c r="D39" s="176">
        <v>-121983</v>
      </c>
      <c r="E39" s="176"/>
      <c r="F39" s="138"/>
      <c r="G39" s="133"/>
      <c r="H39" s="133"/>
      <c r="I39" s="133"/>
      <c r="J39" s="176">
        <v>-108488</v>
      </c>
      <c r="K39" s="176"/>
      <c r="L39" s="138"/>
      <c r="M39" s="133"/>
      <c r="N39" s="133"/>
      <c r="O39" s="133"/>
      <c r="P39" s="176">
        <v>-110749</v>
      </c>
      <c r="Q39" s="176"/>
      <c r="R39" s="138"/>
    </row>
    <row r="40" customHeight="1" spans="1:18">
      <c r="A40" s="135"/>
      <c r="B40" s="135"/>
      <c r="C40" s="135"/>
      <c r="D40" s="151"/>
      <c r="E40" s="151"/>
      <c r="F40" s="151"/>
      <c r="G40" s="135"/>
      <c r="H40" s="135"/>
      <c r="I40" s="135"/>
      <c r="J40" s="151"/>
      <c r="K40" s="151"/>
      <c r="L40" s="151"/>
      <c r="M40" s="135"/>
      <c r="N40" s="135"/>
      <c r="O40" s="135"/>
      <c r="P40" s="151"/>
      <c r="Q40" s="151"/>
      <c r="R40" s="151"/>
    </row>
    <row r="41" ht="33.15" customHeight="1" spans="1:18">
      <c r="A41" s="161" t="s">
        <v>54</v>
      </c>
      <c r="B41" s="161"/>
      <c r="C41" s="161"/>
      <c r="D41" s="169">
        <v>-794</v>
      </c>
      <c r="E41" s="169"/>
      <c r="F41" s="136"/>
      <c r="G41" s="133"/>
      <c r="H41" s="133"/>
      <c r="I41" s="133"/>
      <c r="J41" s="168">
        <v>5760</v>
      </c>
      <c r="K41" s="169"/>
      <c r="L41" s="136"/>
      <c r="M41" s="133"/>
      <c r="N41" s="133"/>
      <c r="O41" s="133"/>
      <c r="P41" s="168">
        <v>-10952</v>
      </c>
      <c r="Q41" s="168"/>
      <c r="R41" s="136"/>
    </row>
    <row r="42" ht="33.15" customHeight="1" spans="1:18">
      <c r="A42" s="162" t="s">
        <v>55</v>
      </c>
      <c r="B42" s="162"/>
      <c r="C42" s="162"/>
      <c r="D42" s="182" t="s">
        <v>5</v>
      </c>
      <c r="E42" s="174">
        <v>29943</v>
      </c>
      <c r="F42" s="137"/>
      <c r="G42" s="135"/>
      <c r="H42" s="135"/>
      <c r="I42" s="135"/>
      <c r="J42" s="182" t="s">
        <v>5</v>
      </c>
      <c r="K42" s="174">
        <v>30737</v>
      </c>
      <c r="L42" s="137"/>
      <c r="M42" s="135"/>
      <c r="N42" s="135"/>
      <c r="O42" s="135"/>
      <c r="P42" s="182" t="s">
        <v>5</v>
      </c>
      <c r="Q42" s="174">
        <v>24977</v>
      </c>
      <c r="R42" s="137"/>
    </row>
    <row r="43" ht="15.9" customHeight="1" spans="1:18">
      <c r="A43" s="133"/>
      <c r="B43" s="133"/>
      <c r="C43" s="133"/>
      <c r="D43" s="179"/>
      <c r="E43" s="179"/>
      <c r="F43" s="179"/>
      <c r="G43" s="133"/>
      <c r="H43" s="133"/>
      <c r="I43" s="133"/>
      <c r="J43" s="179"/>
      <c r="K43" s="179"/>
      <c r="L43" s="179"/>
      <c r="M43" s="133"/>
      <c r="N43" s="133"/>
      <c r="O43" s="133"/>
      <c r="P43" s="179"/>
      <c r="Q43" s="179"/>
      <c r="R43" s="179"/>
    </row>
    <row r="44" customHeight="1" spans="1:18">
      <c r="A44" s="170" t="s">
        <v>56</v>
      </c>
      <c r="B44" s="170"/>
      <c r="C44" s="170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</row>
    <row r="45" customHeight="1" spans="1:18">
      <c r="A45" s="165" t="s">
        <v>57</v>
      </c>
      <c r="B45" s="165"/>
      <c r="C45" s="165"/>
      <c r="D45" s="161" t="s">
        <v>5</v>
      </c>
      <c r="E45" s="168">
        <v>26102</v>
      </c>
      <c r="F45" s="136"/>
      <c r="G45" s="133"/>
      <c r="H45" s="133"/>
      <c r="I45" s="133"/>
      <c r="J45" s="161" t="s">
        <v>5</v>
      </c>
      <c r="K45" s="168">
        <v>18679</v>
      </c>
      <c r="L45" s="136"/>
      <c r="M45" s="133"/>
      <c r="N45" s="133"/>
      <c r="O45" s="133"/>
      <c r="P45" s="161" t="s">
        <v>5</v>
      </c>
      <c r="Q45" s="168">
        <v>19573</v>
      </c>
      <c r="R45" s="136"/>
    </row>
  </sheetData>
  <mergeCells count="241">
    <mergeCell ref="A1:O1"/>
    <mergeCell ref="D2:F2"/>
    <mergeCell ref="J2:L2"/>
    <mergeCell ref="P2:R2"/>
    <mergeCell ref="D3:F3"/>
    <mergeCell ref="J3:L3"/>
    <mergeCell ref="P3:R3"/>
    <mergeCell ref="A4:C4"/>
    <mergeCell ref="G4:I4"/>
    <mergeCell ref="M4:O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E7"/>
    <mergeCell ref="G7:I7"/>
    <mergeCell ref="J7:K7"/>
    <mergeCell ref="M7:O7"/>
    <mergeCell ref="P7:Q7"/>
    <mergeCell ref="A8:C8"/>
    <mergeCell ref="D8:F8"/>
    <mergeCell ref="G8:I8"/>
    <mergeCell ref="J8:L8"/>
    <mergeCell ref="M8:O8"/>
    <mergeCell ref="P8:R8"/>
    <mergeCell ref="A9:C9"/>
    <mergeCell ref="D9:E9"/>
    <mergeCell ref="G9:I9"/>
    <mergeCell ref="J9:K9"/>
    <mergeCell ref="M9:O9"/>
    <mergeCell ref="P9:Q9"/>
    <mergeCell ref="A10:C10"/>
    <mergeCell ref="D10:E10"/>
    <mergeCell ref="G10:I10"/>
    <mergeCell ref="J10:K10"/>
    <mergeCell ref="M10:O10"/>
    <mergeCell ref="P10:Q10"/>
    <mergeCell ref="A12:C12"/>
    <mergeCell ref="D12:E12"/>
    <mergeCell ref="G12:I12"/>
    <mergeCell ref="J12:K12"/>
    <mergeCell ref="M12:O12"/>
    <mergeCell ref="P12:Q12"/>
    <mergeCell ref="A13:C13"/>
    <mergeCell ref="D13:F13"/>
    <mergeCell ref="G13:I13"/>
    <mergeCell ref="J13:L13"/>
    <mergeCell ref="M13:O13"/>
    <mergeCell ref="P13:R13"/>
    <mergeCell ref="A14:C14"/>
    <mergeCell ref="D14:E14"/>
    <mergeCell ref="G14:I14"/>
    <mergeCell ref="J14:K14"/>
    <mergeCell ref="M14:O14"/>
    <mergeCell ref="P14:Q14"/>
    <mergeCell ref="A15:C15"/>
    <mergeCell ref="D15:E15"/>
    <mergeCell ref="G15:I15"/>
    <mergeCell ref="J15:K15"/>
    <mergeCell ref="M15:O15"/>
    <mergeCell ref="P15:Q15"/>
    <mergeCell ref="A16:C16"/>
    <mergeCell ref="D16:E16"/>
    <mergeCell ref="G16:I16"/>
    <mergeCell ref="J16:K16"/>
    <mergeCell ref="M16:O16"/>
    <mergeCell ref="P16:Q16"/>
    <mergeCell ref="A17:C17"/>
    <mergeCell ref="D17:E17"/>
    <mergeCell ref="G17:I17"/>
    <mergeCell ref="J17:K17"/>
    <mergeCell ref="M17:O17"/>
    <mergeCell ref="P17:Q17"/>
    <mergeCell ref="A18:C18"/>
    <mergeCell ref="D18:E18"/>
    <mergeCell ref="G18:I18"/>
    <mergeCell ref="J18:K18"/>
    <mergeCell ref="M18:O18"/>
    <mergeCell ref="P18:Q18"/>
    <mergeCell ref="A19:C19"/>
    <mergeCell ref="D19:E19"/>
    <mergeCell ref="G19:I19"/>
    <mergeCell ref="J19:K19"/>
    <mergeCell ref="M19:O19"/>
    <mergeCell ref="P19:Q19"/>
    <mergeCell ref="A20:C20"/>
    <mergeCell ref="D20:E20"/>
    <mergeCell ref="G20:I20"/>
    <mergeCell ref="J20:K20"/>
    <mergeCell ref="M20:O20"/>
    <mergeCell ref="P20:Q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E23"/>
    <mergeCell ref="G23:I23"/>
    <mergeCell ref="J23:K23"/>
    <mergeCell ref="M23:O23"/>
    <mergeCell ref="P23:Q23"/>
    <mergeCell ref="A24:C24"/>
    <mergeCell ref="D24:E24"/>
    <mergeCell ref="G24:I24"/>
    <mergeCell ref="J24:K24"/>
    <mergeCell ref="M24:O24"/>
    <mergeCell ref="P24:Q24"/>
    <mergeCell ref="A25:C25"/>
    <mergeCell ref="D25:E25"/>
    <mergeCell ref="G25:I25"/>
    <mergeCell ref="J25:K25"/>
    <mergeCell ref="M25:O25"/>
    <mergeCell ref="P25:Q25"/>
    <mergeCell ref="A26:C26"/>
    <mergeCell ref="D26:E26"/>
    <mergeCell ref="G26:I26"/>
    <mergeCell ref="J26:K26"/>
    <mergeCell ref="M26:O26"/>
    <mergeCell ref="P26:Q26"/>
    <mergeCell ref="A28:C28"/>
    <mergeCell ref="D28:E28"/>
    <mergeCell ref="G28:I28"/>
    <mergeCell ref="J28:K28"/>
    <mergeCell ref="M28:O28"/>
    <mergeCell ref="P28:Q28"/>
    <mergeCell ref="A29:C29"/>
    <mergeCell ref="D29:E29"/>
    <mergeCell ref="G29:I29"/>
    <mergeCell ref="J29:K29"/>
    <mergeCell ref="M29:O29"/>
    <mergeCell ref="P29:Q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E32"/>
    <mergeCell ref="G32:I32"/>
    <mergeCell ref="J32:K32"/>
    <mergeCell ref="M32:O32"/>
    <mergeCell ref="P32:Q32"/>
    <mergeCell ref="A33:C33"/>
    <mergeCell ref="D33:E33"/>
    <mergeCell ref="G33:I33"/>
    <mergeCell ref="J33:K33"/>
    <mergeCell ref="M33:O33"/>
    <mergeCell ref="P33:Q33"/>
    <mergeCell ref="A34:C34"/>
    <mergeCell ref="D34:E34"/>
    <mergeCell ref="G34:I34"/>
    <mergeCell ref="J34:K34"/>
    <mergeCell ref="M34:O34"/>
    <mergeCell ref="P34:Q34"/>
    <mergeCell ref="A35:C35"/>
    <mergeCell ref="D35:E35"/>
    <mergeCell ref="G35:I35"/>
    <mergeCell ref="J35:K35"/>
    <mergeCell ref="M35:O35"/>
    <mergeCell ref="P35:Q35"/>
    <mergeCell ref="A36:C36"/>
    <mergeCell ref="D36:E36"/>
    <mergeCell ref="G36:I36"/>
    <mergeCell ref="J36:K36"/>
    <mergeCell ref="M36:O36"/>
    <mergeCell ref="P36:Q36"/>
    <mergeCell ref="A37:C37"/>
    <mergeCell ref="D37:E37"/>
    <mergeCell ref="G37:I37"/>
    <mergeCell ref="J37:K37"/>
    <mergeCell ref="M37:O37"/>
    <mergeCell ref="P37:Q37"/>
    <mergeCell ref="A38:C38"/>
    <mergeCell ref="D38:E38"/>
    <mergeCell ref="G38:I38"/>
    <mergeCell ref="J38:K38"/>
    <mergeCell ref="M38:O38"/>
    <mergeCell ref="P38:Q38"/>
    <mergeCell ref="A39:C39"/>
    <mergeCell ref="D39:E39"/>
    <mergeCell ref="G39:I39"/>
    <mergeCell ref="J39:K39"/>
    <mergeCell ref="M39:O39"/>
    <mergeCell ref="P39:Q39"/>
    <mergeCell ref="A40:C40"/>
    <mergeCell ref="D40:F40"/>
    <mergeCell ref="G40:I40"/>
    <mergeCell ref="J40:L40"/>
    <mergeCell ref="M40:O40"/>
    <mergeCell ref="P40:R40"/>
    <mergeCell ref="A41:C41"/>
    <mergeCell ref="D41:E41"/>
    <mergeCell ref="G41:I41"/>
    <mergeCell ref="J41:K41"/>
    <mergeCell ref="M41:O41"/>
    <mergeCell ref="P41:Q41"/>
    <mergeCell ref="A42:C42"/>
    <mergeCell ref="G42:I42"/>
    <mergeCell ref="M42:O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G45:I45"/>
    <mergeCell ref="M45:O45"/>
    <mergeCell ref="A2:C3"/>
    <mergeCell ref="G2:I3"/>
    <mergeCell ref="M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P19" sqref="P19:Q19"/>
    </sheetView>
  </sheetViews>
  <sheetFormatPr defaultColWidth="8.88888888888889" defaultRowHeight="14.4"/>
  <sheetData>
    <row r="1" ht="15.9" customHeight="1" spans="4:18">
      <c r="D1" s="152" t="s">
        <v>1</v>
      </c>
      <c r="E1" s="152"/>
      <c r="F1" s="152"/>
      <c r="J1" s="152" t="s">
        <v>58</v>
      </c>
      <c r="K1" s="152"/>
      <c r="L1" s="152"/>
      <c r="P1" s="152" t="s">
        <v>59</v>
      </c>
      <c r="Q1" s="152"/>
      <c r="R1" s="152"/>
    </row>
    <row r="2" ht="15.9" customHeight="1" spans="4:18">
      <c r="D2" s="47">
        <v>2022</v>
      </c>
      <c r="E2" s="47"/>
      <c r="F2" s="47"/>
      <c r="J2" s="47">
        <v>2021</v>
      </c>
      <c r="K2" s="47"/>
      <c r="L2" s="47"/>
      <c r="P2" s="47">
        <v>2020</v>
      </c>
      <c r="Q2" s="47"/>
      <c r="R2" s="47"/>
    </row>
    <row r="3" customHeight="1" spans="1:18">
      <c r="A3" s="146" t="s">
        <v>3</v>
      </c>
      <c r="B3" s="146"/>
      <c r="C3" s="146"/>
      <c r="D3" s="178"/>
      <c r="E3" s="178"/>
      <c r="F3" s="178"/>
      <c r="G3" s="150"/>
      <c r="H3" s="150"/>
      <c r="I3" s="150"/>
      <c r="J3" s="178"/>
      <c r="K3" s="178"/>
      <c r="L3" s="178"/>
      <c r="M3" s="150"/>
      <c r="N3" s="150"/>
      <c r="O3" s="150"/>
      <c r="P3" s="178"/>
      <c r="Q3" s="178"/>
      <c r="R3" s="178"/>
    </row>
    <row r="4" customHeight="1" spans="1:18">
      <c r="A4" s="72" t="s">
        <v>4</v>
      </c>
      <c r="B4" s="72"/>
      <c r="C4" s="72"/>
      <c r="D4" s="72" t="s">
        <v>5</v>
      </c>
      <c r="E4" s="58">
        <v>316199</v>
      </c>
      <c r="F4" s="136"/>
      <c r="G4" s="133"/>
      <c r="H4" s="133"/>
      <c r="I4" s="133"/>
      <c r="J4" s="72" t="s">
        <v>5</v>
      </c>
      <c r="K4" s="58">
        <v>297392</v>
      </c>
      <c r="L4" s="136"/>
      <c r="M4" s="133"/>
      <c r="N4" s="133"/>
      <c r="O4" s="133"/>
      <c r="P4" s="72" t="s">
        <v>5</v>
      </c>
      <c r="Q4" s="58">
        <v>220747</v>
      </c>
      <c r="R4" s="136"/>
    </row>
    <row r="5" ht="15.9" customHeight="1" spans="1:18">
      <c r="A5" s="53" t="s">
        <v>6</v>
      </c>
      <c r="B5" s="53"/>
      <c r="C5" s="53"/>
      <c r="D5" s="54">
        <v>78129</v>
      </c>
      <c r="E5" s="61"/>
      <c r="F5" s="134"/>
      <c r="G5" s="135"/>
      <c r="H5" s="135"/>
      <c r="I5" s="135"/>
      <c r="J5" s="54">
        <v>68425</v>
      </c>
      <c r="K5" s="61"/>
      <c r="L5" s="134"/>
      <c r="M5" s="135"/>
      <c r="N5" s="135"/>
      <c r="O5" s="135"/>
      <c r="P5" s="54">
        <v>53768</v>
      </c>
      <c r="Q5" s="61"/>
      <c r="R5" s="134"/>
    </row>
    <row r="6" customHeight="1" spans="1:18">
      <c r="A6" s="72" t="s">
        <v>7</v>
      </c>
      <c r="B6" s="72"/>
      <c r="C6" s="72"/>
      <c r="D6" s="68">
        <v>394328</v>
      </c>
      <c r="E6" s="74"/>
      <c r="F6" s="138"/>
      <c r="G6" s="133"/>
      <c r="H6" s="133"/>
      <c r="I6" s="133"/>
      <c r="J6" s="68">
        <v>365817</v>
      </c>
      <c r="K6" s="74"/>
      <c r="L6" s="138"/>
      <c r="M6" s="133"/>
      <c r="N6" s="133"/>
      <c r="O6" s="133"/>
      <c r="P6" s="68">
        <v>274515</v>
      </c>
      <c r="Q6" s="74"/>
      <c r="R6" s="138"/>
    </row>
    <row r="7" customHeight="1" spans="1:18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</row>
    <row r="8" customHeight="1" spans="1:18">
      <c r="A8" s="72" t="s">
        <v>8</v>
      </c>
      <c r="B8" s="72"/>
      <c r="C8" s="72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</row>
    <row r="9" customHeight="1" spans="1:18">
      <c r="A9" s="53" t="s">
        <v>4</v>
      </c>
      <c r="B9" s="53"/>
      <c r="C9" s="53"/>
      <c r="D9" s="54">
        <v>201471</v>
      </c>
      <c r="E9" s="61"/>
      <c r="F9" s="134"/>
      <c r="G9" s="135"/>
      <c r="H9" s="135"/>
      <c r="I9" s="135"/>
      <c r="J9" s="54">
        <v>192266</v>
      </c>
      <c r="K9" s="61"/>
      <c r="L9" s="134"/>
      <c r="M9" s="135"/>
      <c r="N9" s="135"/>
      <c r="O9" s="135"/>
      <c r="P9" s="54">
        <v>151286</v>
      </c>
      <c r="Q9" s="61"/>
      <c r="R9" s="134"/>
    </row>
    <row r="10" ht="15.9" customHeight="1" spans="1:18">
      <c r="A10" s="72" t="s">
        <v>6</v>
      </c>
      <c r="B10" s="72"/>
      <c r="C10" s="72"/>
      <c r="D10" s="58">
        <v>22075</v>
      </c>
      <c r="E10" s="59"/>
      <c r="F10" s="136"/>
      <c r="G10" s="133"/>
      <c r="H10" s="133"/>
      <c r="I10" s="133"/>
      <c r="J10" s="58">
        <v>20715</v>
      </c>
      <c r="K10" s="59"/>
      <c r="L10" s="136"/>
      <c r="M10" s="133"/>
      <c r="N10" s="133"/>
      <c r="O10" s="133"/>
      <c r="P10" s="58">
        <v>18273</v>
      </c>
      <c r="Q10" s="59"/>
      <c r="R10" s="136"/>
    </row>
    <row r="11" ht="15.9" customHeight="1" spans="1:18">
      <c r="A11" s="53" t="s">
        <v>9</v>
      </c>
      <c r="B11" s="53"/>
      <c r="C11" s="53"/>
      <c r="D11" s="62">
        <v>223546</v>
      </c>
      <c r="E11" s="63"/>
      <c r="F11" s="137"/>
      <c r="G11" s="135"/>
      <c r="H11" s="135"/>
      <c r="I11" s="135"/>
      <c r="J11" s="62">
        <v>212981</v>
      </c>
      <c r="K11" s="63"/>
      <c r="L11" s="137"/>
      <c r="M11" s="135"/>
      <c r="N11" s="135"/>
      <c r="O11" s="135"/>
      <c r="P11" s="62">
        <v>169559</v>
      </c>
      <c r="Q11" s="63"/>
      <c r="R11" s="137"/>
    </row>
    <row r="12" ht="15.9" customHeight="1" spans="1:18">
      <c r="A12" s="77" t="s">
        <v>10</v>
      </c>
      <c r="B12" s="77"/>
      <c r="C12" s="77"/>
      <c r="D12" s="68">
        <v>170782</v>
      </c>
      <c r="E12" s="74"/>
      <c r="F12" s="138"/>
      <c r="G12" s="133"/>
      <c r="H12" s="133"/>
      <c r="I12" s="133"/>
      <c r="J12" s="68">
        <v>152836</v>
      </c>
      <c r="K12" s="74"/>
      <c r="L12" s="138"/>
      <c r="M12" s="133"/>
      <c r="N12" s="133"/>
      <c r="O12" s="133"/>
      <c r="P12" s="68">
        <v>104956</v>
      </c>
      <c r="Q12" s="74"/>
      <c r="R12" s="138"/>
    </row>
    <row r="13" customHeight="1" spans="1:18">
      <c r="A13" s="135"/>
      <c r="B13" s="135"/>
      <c r="C13" s="135"/>
      <c r="D13" s="151"/>
      <c r="E13" s="151"/>
      <c r="F13" s="151"/>
      <c r="G13" s="135"/>
      <c r="H13" s="135"/>
      <c r="I13" s="135"/>
      <c r="J13" s="151"/>
      <c r="K13" s="151"/>
      <c r="L13" s="151"/>
      <c r="M13" s="135"/>
      <c r="N13" s="135"/>
      <c r="O13" s="135"/>
      <c r="P13" s="151"/>
      <c r="Q13" s="151"/>
      <c r="R13" s="151"/>
    </row>
    <row r="14" customHeight="1" spans="1:18">
      <c r="A14" s="50" t="s">
        <v>11</v>
      </c>
      <c r="B14" s="50"/>
      <c r="C14" s="50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</row>
    <row r="15" customHeight="1" spans="1:18">
      <c r="A15" s="52" t="s">
        <v>12</v>
      </c>
      <c r="B15" s="52"/>
      <c r="C15" s="52"/>
      <c r="D15" s="54">
        <v>26251</v>
      </c>
      <c r="E15" s="61"/>
      <c r="F15" s="134"/>
      <c r="G15" s="135"/>
      <c r="H15" s="135"/>
      <c r="I15" s="135"/>
      <c r="J15" s="54">
        <v>21914</v>
      </c>
      <c r="K15" s="61"/>
      <c r="L15" s="134"/>
      <c r="M15" s="135"/>
      <c r="N15" s="135"/>
      <c r="O15" s="135"/>
      <c r="P15" s="54">
        <v>18752</v>
      </c>
      <c r="Q15" s="61"/>
      <c r="R15" s="134"/>
    </row>
    <row r="16" ht="23.55" customHeight="1" spans="1:18">
      <c r="A16" s="57" t="s">
        <v>13</v>
      </c>
      <c r="B16" s="57"/>
      <c r="C16" s="57"/>
      <c r="D16" s="58">
        <v>25094</v>
      </c>
      <c r="E16" s="59"/>
      <c r="F16" s="136"/>
      <c r="G16" s="133"/>
      <c r="H16" s="133"/>
      <c r="I16" s="133"/>
      <c r="J16" s="58">
        <v>21973</v>
      </c>
      <c r="K16" s="59"/>
      <c r="L16" s="136"/>
      <c r="M16" s="133"/>
      <c r="N16" s="133"/>
      <c r="O16" s="133"/>
      <c r="P16" s="58">
        <v>19916</v>
      </c>
      <c r="Q16" s="59"/>
      <c r="R16" s="136"/>
    </row>
    <row r="17" ht="15.9" customHeight="1" spans="1:18">
      <c r="A17" s="52" t="s">
        <v>14</v>
      </c>
      <c r="B17" s="52"/>
      <c r="C17" s="52"/>
      <c r="D17" s="62">
        <v>51345</v>
      </c>
      <c r="E17" s="63"/>
      <c r="F17" s="137"/>
      <c r="G17" s="135"/>
      <c r="H17" s="135"/>
      <c r="I17" s="135"/>
      <c r="J17" s="62">
        <v>43887</v>
      </c>
      <c r="K17" s="63"/>
      <c r="L17" s="137"/>
      <c r="M17" s="135"/>
      <c r="N17" s="135"/>
      <c r="O17" s="135"/>
      <c r="P17" s="62">
        <v>38668</v>
      </c>
      <c r="Q17" s="63"/>
      <c r="R17" s="137"/>
    </row>
    <row r="18" customHeight="1" spans="1:18">
      <c r="A18" s="133"/>
      <c r="B18" s="133"/>
      <c r="C18" s="133"/>
      <c r="D18" s="140"/>
      <c r="E18" s="140"/>
      <c r="F18" s="140"/>
      <c r="G18" s="133"/>
      <c r="H18" s="133"/>
      <c r="I18" s="133"/>
      <c r="J18" s="140"/>
      <c r="K18" s="140"/>
      <c r="L18" s="140"/>
      <c r="M18" s="133"/>
      <c r="N18" s="133"/>
      <c r="O18" s="133"/>
      <c r="P18" s="140"/>
      <c r="Q18" s="140"/>
      <c r="R18" s="140"/>
    </row>
    <row r="19" customHeight="1" spans="1:18">
      <c r="A19" s="65" t="s">
        <v>15</v>
      </c>
      <c r="B19" s="65"/>
      <c r="C19" s="65"/>
      <c r="D19" s="54">
        <v>119437</v>
      </c>
      <c r="E19" s="61"/>
      <c r="F19" s="134"/>
      <c r="G19" s="135"/>
      <c r="H19" s="135"/>
      <c r="I19" s="135"/>
      <c r="J19" s="54">
        <v>108949</v>
      </c>
      <c r="K19" s="61"/>
      <c r="L19" s="134"/>
      <c r="M19" s="135"/>
      <c r="N19" s="135"/>
      <c r="O19" s="135"/>
      <c r="P19" s="54">
        <v>66288</v>
      </c>
      <c r="Q19" s="61"/>
      <c r="R19" s="134"/>
    </row>
    <row r="20" ht="15.9" customHeight="1" spans="1:18">
      <c r="A20" s="50" t="s">
        <v>16</v>
      </c>
      <c r="B20" s="50"/>
      <c r="C20" s="50"/>
      <c r="D20" s="59">
        <v>-334</v>
      </c>
      <c r="E20" s="59"/>
      <c r="F20" s="136"/>
      <c r="G20" s="133"/>
      <c r="H20" s="133"/>
      <c r="I20" s="133"/>
      <c r="J20" s="78">
        <v>258</v>
      </c>
      <c r="K20" s="59"/>
      <c r="L20" s="136"/>
      <c r="M20" s="133"/>
      <c r="N20" s="133"/>
      <c r="O20" s="133"/>
      <c r="P20" s="78">
        <v>803</v>
      </c>
      <c r="Q20" s="59"/>
      <c r="R20" s="136"/>
    </row>
    <row r="21" ht="22.8" customHeight="1" spans="1:18">
      <c r="A21" s="65" t="s">
        <v>17</v>
      </c>
      <c r="B21" s="65"/>
      <c r="C21" s="65"/>
      <c r="D21" s="62">
        <v>119103</v>
      </c>
      <c r="E21" s="63"/>
      <c r="F21" s="137"/>
      <c r="G21" s="135"/>
      <c r="H21" s="135"/>
      <c r="I21" s="135"/>
      <c r="J21" s="62">
        <v>109207</v>
      </c>
      <c r="K21" s="63"/>
      <c r="L21" s="137"/>
      <c r="M21" s="135"/>
      <c r="N21" s="135"/>
      <c r="O21" s="135"/>
      <c r="P21" s="62">
        <v>67091</v>
      </c>
      <c r="Q21" s="63"/>
      <c r="R21" s="137"/>
    </row>
    <row r="22" ht="15.9" customHeight="1" spans="1:18">
      <c r="A22" s="50" t="s">
        <v>18</v>
      </c>
      <c r="B22" s="50"/>
      <c r="C22" s="50"/>
      <c r="D22" s="58">
        <v>19300</v>
      </c>
      <c r="E22" s="59"/>
      <c r="F22" s="136"/>
      <c r="G22" s="133"/>
      <c r="H22" s="133"/>
      <c r="I22" s="133"/>
      <c r="J22" s="58">
        <v>14527</v>
      </c>
      <c r="K22" s="59"/>
      <c r="L22" s="136"/>
      <c r="M22" s="133"/>
      <c r="N22" s="133"/>
      <c r="O22" s="133"/>
      <c r="P22" s="58">
        <v>9680</v>
      </c>
      <c r="Q22" s="59"/>
      <c r="R22" s="136"/>
    </row>
    <row r="23" ht="15.9" customHeight="1" spans="1:18">
      <c r="A23" s="65" t="s">
        <v>19</v>
      </c>
      <c r="B23" s="65"/>
      <c r="C23" s="65"/>
      <c r="D23" s="155" t="s">
        <v>5</v>
      </c>
      <c r="E23" s="62">
        <v>99803</v>
      </c>
      <c r="F23" s="137"/>
      <c r="G23" s="135"/>
      <c r="H23" s="135"/>
      <c r="I23" s="135"/>
      <c r="J23" s="155" t="s">
        <v>5</v>
      </c>
      <c r="K23" s="62">
        <v>94680</v>
      </c>
      <c r="L23" s="137"/>
      <c r="M23" s="135"/>
      <c r="N23" s="135"/>
      <c r="O23" s="135"/>
      <c r="P23" s="155" t="s">
        <v>5</v>
      </c>
      <c r="Q23" s="62">
        <v>57411</v>
      </c>
      <c r="R23" s="137"/>
    </row>
    <row r="24" ht="15.9" customHeight="1" spans="1:18">
      <c r="A24" s="133"/>
      <c r="B24" s="133"/>
      <c r="C24" s="133"/>
      <c r="D24" s="179"/>
      <c r="E24" s="179"/>
      <c r="F24" s="179"/>
      <c r="G24" s="133"/>
      <c r="H24" s="133"/>
      <c r="I24" s="133"/>
      <c r="J24" s="179"/>
      <c r="K24" s="179"/>
      <c r="L24" s="179"/>
      <c r="M24" s="133"/>
      <c r="N24" s="133"/>
      <c r="O24" s="133"/>
      <c r="P24" s="179"/>
      <c r="Q24" s="179"/>
      <c r="R24" s="179"/>
    </row>
    <row r="25" customHeight="1" spans="1:18">
      <c r="A25" s="65" t="s">
        <v>20</v>
      </c>
      <c r="B25" s="65"/>
      <c r="C25" s="6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</row>
    <row r="26" customHeight="1" spans="1:18">
      <c r="A26" s="57" t="s">
        <v>21</v>
      </c>
      <c r="B26" s="57"/>
      <c r="C26" s="57"/>
      <c r="D26" s="72" t="s">
        <v>5</v>
      </c>
      <c r="E26" s="78">
        <v>6.15</v>
      </c>
      <c r="F26" s="136"/>
      <c r="G26" s="133"/>
      <c r="H26" s="133"/>
      <c r="I26" s="133"/>
      <c r="J26" s="72" t="s">
        <v>5</v>
      </c>
      <c r="K26" s="78">
        <v>5.67</v>
      </c>
      <c r="L26" s="136"/>
      <c r="M26" s="133"/>
      <c r="N26" s="133"/>
      <c r="O26" s="133"/>
      <c r="P26" s="72" t="s">
        <v>5</v>
      </c>
      <c r="Q26" s="78">
        <v>3.31</v>
      </c>
      <c r="R26" s="136"/>
    </row>
    <row r="27" customHeight="1" spans="1:18">
      <c r="A27" s="52" t="s">
        <v>22</v>
      </c>
      <c r="B27" s="52"/>
      <c r="C27" s="52"/>
      <c r="D27" s="53" t="s">
        <v>5</v>
      </c>
      <c r="E27" s="157">
        <v>6.11</v>
      </c>
      <c r="F27" s="134"/>
      <c r="G27" s="135"/>
      <c r="H27" s="135"/>
      <c r="I27" s="135"/>
      <c r="J27" s="53" t="s">
        <v>5</v>
      </c>
      <c r="K27" s="157">
        <v>5.61</v>
      </c>
      <c r="L27" s="134"/>
      <c r="M27" s="135"/>
      <c r="N27" s="135"/>
      <c r="O27" s="135"/>
      <c r="P27" s="53" t="s">
        <v>5</v>
      </c>
      <c r="Q27" s="157">
        <v>3.28</v>
      </c>
      <c r="R27" s="134"/>
    </row>
    <row r="28" customHeight="1" spans="1:18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</row>
    <row r="29" ht="22.8" customHeight="1" spans="1:18">
      <c r="A29" s="65" t="s">
        <v>23</v>
      </c>
      <c r="B29" s="65"/>
      <c r="C29" s="6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</row>
    <row r="30" customHeight="1" spans="1:18">
      <c r="A30" s="57" t="s">
        <v>21</v>
      </c>
      <c r="B30" s="57"/>
      <c r="C30" s="57"/>
      <c r="D30" s="58">
        <v>16215963</v>
      </c>
      <c r="E30" s="59"/>
      <c r="F30" s="136"/>
      <c r="G30" s="133"/>
      <c r="H30" s="133"/>
      <c r="I30" s="133"/>
      <c r="J30" s="58">
        <v>16701272</v>
      </c>
      <c r="K30" s="59"/>
      <c r="L30" s="136"/>
      <c r="M30" s="133"/>
      <c r="N30" s="133"/>
      <c r="O30" s="133"/>
      <c r="P30" s="58">
        <v>17352119</v>
      </c>
      <c r="Q30" s="59"/>
      <c r="R30" s="136"/>
    </row>
    <row r="31" customHeight="1" spans="1:18">
      <c r="A31" s="52" t="s">
        <v>22</v>
      </c>
      <c r="B31" s="52"/>
      <c r="C31" s="52"/>
      <c r="D31" s="54">
        <v>16325819</v>
      </c>
      <c r="E31" s="61"/>
      <c r="F31" s="134"/>
      <c r="G31" s="135"/>
      <c r="H31" s="135"/>
      <c r="I31" s="135"/>
      <c r="J31" s="54">
        <v>16864919</v>
      </c>
      <c r="K31" s="61"/>
      <c r="L31" s="134"/>
      <c r="M31" s="135"/>
      <c r="N31" s="135"/>
      <c r="O31" s="135"/>
      <c r="P31" s="54">
        <v>17528214</v>
      </c>
      <c r="Q31" s="61"/>
      <c r="R31" s="134"/>
    </row>
  </sheetData>
  <mergeCells count="168">
    <mergeCell ref="D1:F1"/>
    <mergeCell ref="J1:L1"/>
    <mergeCell ref="P1:R1"/>
    <mergeCell ref="D2:F2"/>
    <mergeCell ref="J2:L2"/>
    <mergeCell ref="P2:R2"/>
    <mergeCell ref="A3:C3"/>
    <mergeCell ref="D3:F3"/>
    <mergeCell ref="G3:I3"/>
    <mergeCell ref="J3:L3"/>
    <mergeCell ref="M3:O3"/>
    <mergeCell ref="P3:R3"/>
    <mergeCell ref="A4:C4"/>
    <mergeCell ref="G4:I4"/>
    <mergeCell ref="M4:O4"/>
    <mergeCell ref="A5:C5"/>
    <mergeCell ref="D5:E5"/>
    <mergeCell ref="G5:I5"/>
    <mergeCell ref="J5:K5"/>
    <mergeCell ref="M5:O5"/>
    <mergeCell ref="P5:Q5"/>
    <mergeCell ref="A6:C6"/>
    <mergeCell ref="D6:E6"/>
    <mergeCell ref="G6:I6"/>
    <mergeCell ref="J6:K6"/>
    <mergeCell ref="M6:O6"/>
    <mergeCell ref="P6:Q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E9"/>
    <mergeCell ref="G9:I9"/>
    <mergeCell ref="J9:K9"/>
    <mergeCell ref="M9:O9"/>
    <mergeCell ref="P9:Q9"/>
    <mergeCell ref="A10:C10"/>
    <mergeCell ref="D10:E10"/>
    <mergeCell ref="G10:I10"/>
    <mergeCell ref="J10:K10"/>
    <mergeCell ref="M10:O10"/>
    <mergeCell ref="P10:Q10"/>
    <mergeCell ref="A11:C11"/>
    <mergeCell ref="D11:E11"/>
    <mergeCell ref="G11:I11"/>
    <mergeCell ref="J11:K11"/>
    <mergeCell ref="M11:O11"/>
    <mergeCell ref="P11:Q11"/>
    <mergeCell ref="A12:C12"/>
    <mergeCell ref="D12:E12"/>
    <mergeCell ref="G12:I12"/>
    <mergeCell ref="J12:K12"/>
    <mergeCell ref="M12:O12"/>
    <mergeCell ref="P12:Q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E15"/>
    <mergeCell ref="G15:I15"/>
    <mergeCell ref="J15:K15"/>
    <mergeCell ref="M15:O15"/>
    <mergeCell ref="P15:Q15"/>
    <mergeCell ref="A16:C16"/>
    <mergeCell ref="D16:E16"/>
    <mergeCell ref="G16:I16"/>
    <mergeCell ref="J16:K16"/>
    <mergeCell ref="M16:O16"/>
    <mergeCell ref="P16:Q16"/>
    <mergeCell ref="A17:C17"/>
    <mergeCell ref="D17:E17"/>
    <mergeCell ref="G17:I17"/>
    <mergeCell ref="J17:K17"/>
    <mergeCell ref="M17:O17"/>
    <mergeCell ref="P17:Q17"/>
    <mergeCell ref="A18:C18"/>
    <mergeCell ref="D18:F18"/>
    <mergeCell ref="G18:I18"/>
    <mergeCell ref="J18:L18"/>
    <mergeCell ref="M18:O18"/>
    <mergeCell ref="P18:R18"/>
    <mergeCell ref="A19:C19"/>
    <mergeCell ref="D19:E19"/>
    <mergeCell ref="G19:I19"/>
    <mergeCell ref="J19:K19"/>
    <mergeCell ref="M19:O19"/>
    <mergeCell ref="P19:Q19"/>
    <mergeCell ref="A20:C20"/>
    <mergeCell ref="D20:E20"/>
    <mergeCell ref="G20:I20"/>
    <mergeCell ref="J20:K20"/>
    <mergeCell ref="M20:O20"/>
    <mergeCell ref="P20:Q20"/>
    <mergeCell ref="A21:C21"/>
    <mergeCell ref="D21:E21"/>
    <mergeCell ref="G21:I21"/>
    <mergeCell ref="J21:K21"/>
    <mergeCell ref="M21:O21"/>
    <mergeCell ref="P21:Q21"/>
    <mergeCell ref="A22:C22"/>
    <mergeCell ref="D22:E22"/>
    <mergeCell ref="G22:I22"/>
    <mergeCell ref="J22:K22"/>
    <mergeCell ref="M22:O22"/>
    <mergeCell ref="P22:Q22"/>
    <mergeCell ref="A23:C23"/>
    <mergeCell ref="G23:I23"/>
    <mergeCell ref="M23:O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G26:I26"/>
    <mergeCell ref="M26:O26"/>
    <mergeCell ref="A27:C27"/>
    <mergeCell ref="G27:I27"/>
    <mergeCell ref="M27:O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E30"/>
    <mergeCell ref="G30:I30"/>
    <mergeCell ref="J30:K30"/>
    <mergeCell ref="M30:O30"/>
    <mergeCell ref="P30:Q30"/>
    <mergeCell ref="A31:C31"/>
    <mergeCell ref="D31:E31"/>
    <mergeCell ref="G31:I31"/>
    <mergeCell ref="J31:K31"/>
    <mergeCell ref="M31:O31"/>
    <mergeCell ref="P31:Q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A3" workbookViewId="0">
      <selection activeCell="D12" sqref="D12:E16"/>
    </sheetView>
  </sheetViews>
  <sheetFormatPr defaultColWidth="8.88888888888889" defaultRowHeight="14.4"/>
  <sheetData>
    <row r="1" ht="15.9" customHeight="1" spans="4:10">
      <c r="D1" s="152" t="s">
        <v>1</v>
      </c>
      <c r="E1" s="152"/>
      <c r="F1" s="152" t="s">
        <v>58</v>
      </c>
      <c r="G1" s="152"/>
      <c r="H1" s="152" t="s">
        <v>59</v>
      </c>
      <c r="I1" s="152"/>
      <c r="J1" s="152"/>
    </row>
    <row r="2" ht="15.9" customHeight="1" spans="4:10">
      <c r="D2" s="47">
        <v>2022</v>
      </c>
      <c r="E2" s="47"/>
      <c r="F2" s="47">
        <v>2021</v>
      </c>
      <c r="G2" s="47"/>
      <c r="H2" s="47">
        <v>2020</v>
      </c>
      <c r="I2" s="47"/>
      <c r="J2" s="47"/>
    </row>
    <row r="3" ht="22.35" customHeight="1" spans="1:10">
      <c r="A3" s="158" t="s">
        <v>60</v>
      </c>
      <c r="B3" s="158"/>
      <c r="C3" s="158"/>
      <c r="D3" s="159" t="s">
        <v>5</v>
      </c>
      <c r="E3" s="160">
        <v>35929</v>
      </c>
      <c r="F3" s="159" t="s">
        <v>5</v>
      </c>
      <c r="G3" s="160">
        <v>39789</v>
      </c>
      <c r="H3" s="159" t="s">
        <v>5</v>
      </c>
      <c r="I3" s="160">
        <v>50224</v>
      </c>
      <c r="J3" s="149"/>
    </row>
    <row r="4" customHeight="1" spans="1:10">
      <c r="A4" s="161" t="s">
        <v>26</v>
      </c>
      <c r="B4" s="161"/>
      <c r="C4" s="161"/>
      <c r="D4" s="140"/>
      <c r="E4" s="140"/>
      <c r="F4" s="140"/>
      <c r="G4" s="140"/>
      <c r="H4" s="140"/>
      <c r="I4" s="140"/>
      <c r="J4" s="140"/>
    </row>
    <row r="5" customHeight="1" spans="1:10">
      <c r="A5" s="162" t="s">
        <v>19</v>
      </c>
      <c r="B5" s="162"/>
      <c r="C5" s="162"/>
      <c r="D5" s="163">
        <v>99803</v>
      </c>
      <c r="E5" s="164"/>
      <c r="F5" s="163">
        <v>94680</v>
      </c>
      <c r="G5" s="164"/>
      <c r="H5" s="163">
        <v>57411</v>
      </c>
      <c r="I5" s="164"/>
      <c r="J5" s="134"/>
    </row>
    <row r="6" ht="32.4" customHeight="1" spans="1:10">
      <c r="A6" s="165" t="s">
        <v>27</v>
      </c>
      <c r="B6" s="165"/>
      <c r="C6" s="165"/>
      <c r="D6" s="133"/>
      <c r="E6" s="133"/>
      <c r="F6" s="133"/>
      <c r="G6" s="133"/>
      <c r="H6" s="133"/>
      <c r="I6" s="133"/>
      <c r="J6" s="133"/>
    </row>
    <row r="7" customHeight="1" spans="1:10">
      <c r="A7" s="166" t="s">
        <v>28</v>
      </c>
      <c r="B7" s="166"/>
      <c r="C7" s="166"/>
      <c r="D7" s="163">
        <v>11104</v>
      </c>
      <c r="E7" s="164"/>
      <c r="F7" s="163">
        <v>11284</v>
      </c>
      <c r="G7" s="164"/>
      <c r="H7" s="163">
        <v>11056</v>
      </c>
      <c r="I7" s="164"/>
      <c r="J7" s="134"/>
    </row>
    <row r="8" ht="21.6" customHeight="1" spans="1:10">
      <c r="A8" s="167" t="s">
        <v>29</v>
      </c>
      <c r="B8" s="167"/>
      <c r="C8" s="167"/>
      <c r="D8" s="168">
        <v>9038</v>
      </c>
      <c r="E8" s="169"/>
      <c r="F8" s="168">
        <v>7906</v>
      </c>
      <c r="G8" s="169"/>
      <c r="H8" s="168">
        <v>6829</v>
      </c>
      <c r="I8" s="169"/>
      <c r="J8" s="136"/>
    </row>
    <row r="9" ht="21.6" customHeight="1" spans="1:10">
      <c r="A9" s="170" t="s">
        <v>61</v>
      </c>
      <c r="B9" s="170"/>
      <c r="C9" s="170"/>
      <c r="D9" s="171">
        <v>895</v>
      </c>
      <c r="E9" s="164"/>
      <c r="F9" s="163">
        <v>-4774</v>
      </c>
      <c r="G9" s="163"/>
      <c r="H9" s="164">
        <v>-215</v>
      </c>
      <c r="I9" s="164"/>
      <c r="J9" s="134"/>
    </row>
    <row r="10" customHeight="1" spans="1:10">
      <c r="A10" s="167" t="s">
        <v>30</v>
      </c>
      <c r="B10" s="167"/>
      <c r="C10" s="167"/>
      <c r="D10" s="172">
        <v>111</v>
      </c>
      <c r="E10" s="169"/>
      <c r="F10" s="169">
        <v>-147</v>
      </c>
      <c r="G10" s="169"/>
      <c r="H10" s="169">
        <v>-97</v>
      </c>
      <c r="I10" s="169"/>
      <c r="J10" s="136"/>
    </row>
    <row r="11" ht="21.6" customHeight="1" spans="1:10">
      <c r="A11" s="162" t="s">
        <v>31</v>
      </c>
      <c r="B11" s="162"/>
      <c r="C11" s="162"/>
      <c r="D11" s="135"/>
      <c r="E11" s="135"/>
      <c r="F11" s="135"/>
      <c r="G11" s="135"/>
      <c r="H11" s="135"/>
      <c r="I11" s="135"/>
      <c r="J11" s="135"/>
    </row>
    <row r="12" customHeight="1" spans="1:10">
      <c r="A12" s="167" t="s">
        <v>32</v>
      </c>
      <c r="B12" s="167"/>
      <c r="C12" s="167"/>
      <c r="D12" s="168">
        <v>-1823</v>
      </c>
      <c r="E12" s="168"/>
      <c r="F12" s="168">
        <v>-10125</v>
      </c>
      <c r="G12" s="168"/>
      <c r="H12" s="168">
        <v>6917</v>
      </c>
      <c r="I12" s="169"/>
      <c r="J12" s="136"/>
    </row>
    <row r="13" customHeight="1" spans="1:10">
      <c r="A13" s="166" t="s">
        <v>34</v>
      </c>
      <c r="B13" s="166"/>
      <c r="C13" s="166"/>
      <c r="D13" s="163">
        <v>1484</v>
      </c>
      <c r="E13" s="164"/>
      <c r="F13" s="163">
        <v>-2642</v>
      </c>
      <c r="G13" s="163"/>
      <c r="H13" s="164">
        <v>-127</v>
      </c>
      <c r="I13" s="164"/>
      <c r="J13" s="134"/>
    </row>
    <row r="14" customHeight="1" spans="1:10">
      <c r="A14" s="167" t="s">
        <v>33</v>
      </c>
      <c r="B14" s="167"/>
      <c r="C14" s="167"/>
      <c r="D14" s="168">
        <v>-7520</v>
      </c>
      <c r="E14" s="168"/>
      <c r="F14" s="168">
        <v>-3903</v>
      </c>
      <c r="G14" s="168"/>
      <c r="H14" s="168">
        <v>1553</v>
      </c>
      <c r="I14" s="169"/>
      <c r="J14" s="136"/>
    </row>
    <row r="15" ht="21.6" customHeight="1" spans="1:10">
      <c r="A15" s="166" t="s">
        <v>35</v>
      </c>
      <c r="B15" s="166"/>
      <c r="C15" s="166"/>
      <c r="D15" s="163">
        <v>-6499</v>
      </c>
      <c r="E15" s="163"/>
      <c r="F15" s="163">
        <v>-8042</v>
      </c>
      <c r="G15" s="163"/>
      <c r="H15" s="163">
        <v>-9588</v>
      </c>
      <c r="I15" s="163"/>
      <c r="J15" s="134"/>
    </row>
    <row r="16" customHeight="1" spans="1:10">
      <c r="A16" s="167" t="s">
        <v>36</v>
      </c>
      <c r="B16" s="167"/>
      <c r="C16" s="167"/>
      <c r="D16" s="168">
        <v>9448</v>
      </c>
      <c r="E16" s="169"/>
      <c r="F16" s="168">
        <v>12326</v>
      </c>
      <c r="G16" s="169"/>
      <c r="H16" s="168">
        <v>-4062</v>
      </c>
      <c r="I16" s="168"/>
      <c r="J16" s="136"/>
    </row>
    <row r="17" customHeight="1" spans="1:10">
      <c r="A17" s="166" t="s">
        <v>62</v>
      </c>
      <c r="B17" s="166"/>
      <c r="C17" s="166"/>
      <c r="D17" s="171">
        <v>478</v>
      </c>
      <c r="E17" s="164"/>
      <c r="F17" s="163">
        <v>1676</v>
      </c>
      <c r="G17" s="164"/>
      <c r="H17" s="163">
        <v>2081</v>
      </c>
      <c r="I17" s="164"/>
      <c r="J17" s="134"/>
    </row>
    <row r="18" ht="22.35" customHeight="1" spans="1:10">
      <c r="A18" s="167" t="s">
        <v>37</v>
      </c>
      <c r="B18" s="167"/>
      <c r="C18" s="167"/>
      <c r="D18" s="168">
        <v>5632</v>
      </c>
      <c r="E18" s="169"/>
      <c r="F18" s="168">
        <v>5799</v>
      </c>
      <c r="G18" s="169"/>
      <c r="H18" s="168">
        <v>8916</v>
      </c>
      <c r="I18" s="169"/>
      <c r="J18" s="136"/>
    </row>
    <row r="19" ht="22.35" customHeight="1" spans="1:10">
      <c r="A19" s="173" t="s">
        <v>38</v>
      </c>
      <c r="B19" s="173"/>
      <c r="C19" s="173"/>
      <c r="D19" s="174">
        <v>122151</v>
      </c>
      <c r="E19" s="175"/>
      <c r="F19" s="174">
        <v>104038</v>
      </c>
      <c r="G19" s="175"/>
      <c r="H19" s="174">
        <v>80674</v>
      </c>
      <c r="I19" s="175"/>
      <c r="J19" s="137"/>
    </row>
    <row r="20" customHeight="1" spans="1:10">
      <c r="A20" s="161" t="s">
        <v>39</v>
      </c>
      <c r="B20" s="161"/>
      <c r="C20" s="161"/>
      <c r="D20" s="140"/>
      <c r="E20" s="140"/>
      <c r="F20" s="140"/>
      <c r="G20" s="140"/>
      <c r="H20" s="140"/>
      <c r="I20" s="140"/>
      <c r="J20" s="140"/>
    </row>
    <row r="21" customHeight="1" spans="1:10">
      <c r="A21" s="162" t="s">
        <v>40</v>
      </c>
      <c r="B21" s="162"/>
      <c r="C21" s="162"/>
      <c r="D21" s="163">
        <v>-76923</v>
      </c>
      <c r="E21" s="163"/>
      <c r="F21" s="163">
        <v>-109558</v>
      </c>
      <c r="G21" s="163"/>
      <c r="H21" s="163">
        <v>-114938</v>
      </c>
      <c r="I21" s="163"/>
      <c r="J21" s="134"/>
    </row>
    <row r="22" ht="21.6" customHeight="1" spans="1:10">
      <c r="A22" s="165" t="s">
        <v>41</v>
      </c>
      <c r="B22" s="165"/>
      <c r="C22" s="165"/>
      <c r="D22" s="168">
        <v>29917</v>
      </c>
      <c r="E22" s="169"/>
      <c r="F22" s="168">
        <v>59023</v>
      </c>
      <c r="G22" s="169"/>
      <c r="H22" s="168">
        <v>69918</v>
      </c>
      <c r="I22" s="169"/>
      <c r="J22" s="136"/>
    </row>
    <row r="23" ht="21.6" customHeight="1" spans="1:10">
      <c r="A23" s="162" t="s">
        <v>42</v>
      </c>
      <c r="B23" s="162"/>
      <c r="C23" s="162"/>
      <c r="D23" s="163">
        <v>37446</v>
      </c>
      <c r="E23" s="164"/>
      <c r="F23" s="163">
        <v>47460</v>
      </c>
      <c r="G23" s="164"/>
      <c r="H23" s="163">
        <v>50473</v>
      </c>
      <c r="I23" s="164"/>
      <c r="J23" s="134"/>
    </row>
    <row r="24" ht="21.6" customHeight="1" spans="1:10">
      <c r="A24" s="165" t="s">
        <v>43</v>
      </c>
      <c r="B24" s="165"/>
      <c r="C24" s="165"/>
      <c r="D24" s="168">
        <v>-10708</v>
      </c>
      <c r="E24" s="168"/>
      <c r="F24" s="168">
        <v>-11085</v>
      </c>
      <c r="G24" s="168"/>
      <c r="H24" s="168">
        <v>-7309</v>
      </c>
      <c r="I24" s="168"/>
      <c r="J24" s="136"/>
    </row>
    <row r="25" ht="21.6" customHeight="1" spans="1:10">
      <c r="A25" s="162" t="s">
        <v>63</v>
      </c>
      <c r="B25" s="162"/>
      <c r="C25" s="162"/>
      <c r="D25" s="164">
        <v>-306</v>
      </c>
      <c r="E25" s="164"/>
      <c r="F25" s="164">
        <v>-33</v>
      </c>
      <c r="G25" s="164"/>
      <c r="H25" s="163">
        <v>-1524</v>
      </c>
      <c r="I25" s="163"/>
      <c r="J25" s="134"/>
    </row>
    <row r="26" ht="15.9" customHeight="1" spans="1:10">
      <c r="A26" s="165" t="s">
        <v>30</v>
      </c>
      <c r="B26" s="165"/>
      <c r="C26" s="165"/>
      <c r="D26" s="168">
        <v>-1780</v>
      </c>
      <c r="E26" s="168"/>
      <c r="F26" s="169">
        <v>-352</v>
      </c>
      <c r="G26" s="169"/>
      <c r="H26" s="169">
        <v>-909</v>
      </c>
      <c r="I26" s="169"/>
      <c r="J26" s="136"/>
    </row>
    <row r="27" ht="15.9" customHeight="1" spans="1:10">
      <c r="A27" s="173" t="s">
        <v>64</v>
      </c>
      <c r="B27" s="173"/>
      <c r="C27" s="173"/>
      <c r="D27" s="174">
        <v>-22354</v>
      </c>
      <c r="E27" s="174"/>
      <c r="F27" s="174">
        <v>-14545</v>
      </c>
      <c r="G27" s="174"/>
      <c r="H27" s="174">
        <v>-4289</v>
      </c>
      <c r="I27" s="174"/>
      <c r="J27" s="137"/>
    </row>
    <row r="28" customHeight="1" spans="1:10">
      <c r="A28" s="161" t="s">
        <v>45</v>
      </c>
      <c r="B28" s="161"/>
      <c r="C28" s="161"/>
      <c r="D28" s="140"/>
      <c r="E28" s="140"/>
      <c r="F28" s="140"/>
      <c r="G28" s="140"/>
      <c r="H28" s="140"/>
      <c r="I28" s="140"/>
      <c r="J28" s="140"/>
    </row>
    <row r="29" ht="21.6" customHeight="1" spans="1:10">
      <c r="A29" s="162" t="s">
        <v>46</v>
      </c>
      <c r="B29" s="162"/>
      <c r="C29" s="162"/>
      <c r="D29" s="163">
        <v>-6223</v>
      </c>
      <c r="E29" s="163"/>
      <c r="F29" s="163">
        <v>-6556</v>
      </c>
      <c r="G29" s="163"/>
      <c r="H29" s="163">
        <v>-3634</v>
      </c>
      <c r="I29" s="163"/>
      <c r="J29" s="134"/>
    </row>
    <row r="30" ht="21.6" customHeight="1" spans="1:10">
      <c r="A30" s="165" t="s">
        <v>47</v>
      </c>
      <c r="B30" s="165"/>
      <c r="C30" s="165"/>
      <c r="D30" s="168">
        <v>-14841</v>
      </c>
      <c r="E30" s="168"/>
      <c r="F30" s="168">
        <v>-14467</v>
      </c>
      <c r="G30" s="168"/>
      <c r="H30" s="168">
        <v>-14081</v>
      </c>
      <c r="I30" s="168"/>
      <c r="J30" s="136"/>
    </row>
    <row r="31" customHeight="1" spans="1:10">
      <c r="A31" s="162" t="s">
        <v>48</v>
      </c>
      <c r="B31" s="162"/>
      <c r="C31" s="162"/>
      <c r="D31" s="163">
        <v>-89402</v>
      </c>
      <c r="E31" s="163"/>
      <c r="F31" s="163">
        <v>-85971</v>
      </c>
      <c r="G31" s="163"/>
      <c r="H31" s="163">
        <v>-72358</v>
      </c>
      <c r="I31" s="163"/>
      <c r="J31" s="134"/>
    </row>
    <row r="32" ht="21.6" customHeight="1" spans="1:10">
      <c r="A32" s="165" t="s">
        <v>49</v>
      </c>
      <c r="B32" s="165"/>
      <c r="C32" s="165"/>
      <c r="D32" s="168">
        <v>5465</v>
      </c>
      <c r="E32" s="169"/>
      <c r="F32" s="168">
        <v>20393</v>
      </c>
      <c r="G32" s="169"/>
      <c r="H32" s="168">
        <v>16091</v>
      </c>
      <c r="I32" s="169"/>
      <c r="J32" s="136"/>
    </row>
    <row r="33" customHeight="1" spans="1:10">
      <c r="A33" s="162" t="s">
        <v>51</v>
      </c>
      <c r="B33" s="162"/>
      <c r="C33" s="162"/>
      <c r="D33" s="163">
        <v>-9543</v>
      </c>
      <c r="E33" s="163"/>
      <c r="F33" s="163">
        <v>-8750</v>
      </c>
      <c r="G33" s="163"/>
      <c r="H33" s="163">
        <v>-12629</v>
      </c>
      <c r="I33" s="163"/>
      <c r="J33" s="134"/>
    </row>
    <row r="34" ht="21.6" customHeight="1" spans="1:10">
      <c r="A34" s="161" t="s">
        <v>52</v>
      </c>
      <c r="B34" s="161"/>
      <c r="C34" s="161"/>
      <c r="D34" s="168">
        <v>3955</v>
      </c>
      <c r="E34" s="169"/>
      <c r="F34" s="168">
        <v>1022</v>
      </c>
      <c r="G34" s="169"/>
      <c r="H34" s="169">
        <v>-963</v>
      </c>
      <c r="I34" s="169"/>
      <c r="J34" s="136"/>
    </row>
    <row r="35" ht="15.9" customHeight="1" spans="1:10">
      <c r="A35" s="162" t="s">
        <v>30</v>
      </c>
      <c r="B35" s="162"/>
      <c r="C35" s="162"/>
      <c r="D35" s="164">
        <v>-160</v>
      </c>
      <c r="E35" s="164"/>
      <c r="F35" s="171">
        <v>976</v>
      </c>
      <c r="G35" s="164"/>
      <c r="H35" s="171">
        <v>754</v>
      </c>
      <c r="I35" s="164"/>
      <c r="J35" s="134"/>
    </row>
    <row r="36" ht="15.9" customHeight="1" spans="1:10">
      <c r="A36" s="167" t="s">
        <v>53</v>
      </c>
      <c r="B36" s="167"/>
      <c r="C36" s="167"/>
      <c r="D36" s="176">
        <v>-110749</v>
      </c>
      <c r="E36" s="176"/>
      <c r="F36" s="176">
        <v>-93353</v>
      </c>
      <c r="G36" s="176"/>
      <c r="H36" s="176">
        <v>-86820</v>
      </c>
      <c r="I36" s="176"/>
      <c r="J36" s="138"/>
    </row>
    <row r="37" ht="22.35" customHeight="1" spans="1:10">
      <c r="A37" s="170" t="s">
        <v>65</v>
      </c>
      <c r="B37" s="170"/>
      <c r="C37" s="170"/>
      <c r="D37" s="174">
        <v>-10952</v>
      </c>
      <c r="E37" s="174"/>
      <c r="F37" s="174">
        <v>-3860</v>
      </c>
      <c r="G37" s="174"/>
      <c r="H37" s="174">
        <v>-10435</v>
      </c>
      <c r="I37" s="174"/>
      <c r="J37" s="137"/>
    </row>
    <row r="38" ht="22.35" customHeight="1" spans="1:10">
      <c r="A38" s="165" t="s">
        <v>66</v>
      </c>
      <c r="B38" s="165"/>
      <c r="C38" s="165"/>
      <c r="D38" s="177" t="s">
        <v>5</v>
      </c>
      <c r="E38" s="176">
        <v>24977</v>
      </c>
      <c r="F38" s="177" t="s">
        <v>5</v>
      </c>
      <c r="G38" s="176">
        <v>35929</v>
      </c>
      <c r="H38" s="177" t="s">
        <v>5</v>
      </c>
      <c r="I38" s="176">
        <v>39789</v>
      </c>
      <c r="J38" s="138"/>
    </row>
    <row r="39" ht="15.9" customHeight="1" spans="1:10">
      <c r="A39" s="170" t="s">
        <v>56</v>
      </c>
      <c r="B39" s="170"/>
      <c r="C39" s="170"/>
      <c r="D39" s="139"/>
      <c r="E39" s="139"/>
      <c r="F39" s="139"/>
      <c r="G39" s="139"/>
      <c r="H39" s="139"/>
      <c r="I39" s="139"/>
      <c r="J39" s="139"/>
    </row>
    <row r="40" customHeight="1" spans="1:10">
      <c r="A40" s="165" t="s">
        <v>57</v>
      </c>
      <c r="B40" s="165"/>
      <c r="C40" s="165"/>
      <c r="D40" s="161" t="s">
        <v>5</v>
      </c>
      <c r="E40" s="168">
        <v>19573</v>
      </c>
      <c r="F40" s="161" t="s">
        <v>5</v>
      </c>
      <c r="G40" s="168">
        <v>25385</v>
      </c>
      <c r="H40" s="161" t="s">
        <v>5</v>
      </c>
      <c r="I40" s="168">
        <v>9501</v>
      </c>
      <c r="J40" s="136"/>
    </row>
    <row r="41" customHeight="1" spans="1:10">
      <c r="A41" s="162" t="s">
        <v>67</v>
      </c>
      <c r="B41" s="162"/>
      <c r="C41" s="162"/>
      <c r="D41" s="170" t="s">
        <v>5</v>
      </c>
      <c r="E41" s="163">
        <v>2865</v>
      </c>
      <c r="F41" s="170" t="s">
        <v>5</v>
      </c>
      <c r="G41" s="163">
        <v>2687</v>
      </c>
      <c r="H41" s="170" t="s">
        <v>5</v>
      </c>
      <c r="I41" s="163">
        <v>3002</v>
      </c>
      <c r="J41" s="134"/>
    </row>
  </sheetData>
  <mergeCells count="150">
    <mergeCell ref="D1:E1"/>
    <mergeCell ref="F1:G1"/>
    <mergeCell ref="H1:J1"/>
    <mergeCell ref="D2:E2"/>
    <mergeCell ref="F2:G2"/>
    <mergeCell ref="H2:J2"/>
    <mergeCell ref="A3:C3"/>
    <mergeCell ref="A4:C4"/>
    <mergeCell ref="D4:E4"/>
    <mergeCell ref="F4:G4"/>
    <mergeCell ref="H4:J4"/>
    <mergeCell ref="A5:C5"/>
    <mergeCell ref="D5:E5"/>
    <mergeCell ref="F5:G5"/>
    <mergeCell ref="H5:I5"/>
    <mergeCell ref="A6:C6"/>
    <mergeCell ref="D6:E6"/>
    <mergeCell ref="F6:G6"/>
    <mergeCell ref="H6:J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J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J20"/>
    <mergeCell ref="A21:C21"/>
    <mergeCell ref="D21:E21"/>
    <mergeCell ref="F21:G21"/>
    <mergeCell ref="H21:I21"/>
    <mergeCell ref="A22:C22"/>
    <mergeCell ref="D22:E22"/>
    <mergeCell ref="F22:G22"/>
    <mergeCell ref="H22:I22"/>
    <mergeCell ref="A23:C23"/>
    <mergeCell ref="D23:E23"/>
    <mergeCell ref="F23:G23"/>
    <mergeCell ref="H23:I23"/>
    <mergeCell ref="A24:C24"/>
    <mergeCell ref="D24:E24"/>
    <mergeCell ref="F24:G24"/>
    <mergeCell ref="H24:I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D27:E27"/>
    <mergeCell ref="F27:G27"/>
    <mergeCell ref="H27:I27"/>
    <mergeCell ref="A28:C28"/>
    <mergeCell ref="D28:E28"/>
    <mergeCell ref="F28:G28"/>
    <mergeCell ref="H28:J28"/>
    <mergeCell ref="A29:C29"/>
    <mergeCell ref="D29:E29"/>
    <mergeCell ref="F29:G29"/>
    <mergeCell ref="H29:I29"/>
    <mergeCell ref="A30:C30"/>
    <mergeCell ref="D30:E30"/>
    <mergeCell ref="F30:G30"/>
    <mergeCell ref="H30:I30"/>
    <mergeCell ref="A31:C31"/>
    <mergeCell ref="D31:E31"/>
    <mergeCell ref="F31:G31"/>
    <mergeCell ref="H31:I31"/>
    <mergeCell ref="A32:C32"/>
    <mergeCell ref="D32:E32"/>
    <mergeCell ref="F32:G32"/>
    <mergeCell ref="H32:I32"/>
    <mergeCell ref="A33:C33"/>
    <mergeCell ref="D33:E33"/>
    <mergeCell ref="F33:G33"/>
    <mergeCell ref="H33:I33"/>
    <mergeCell ref="A34:C34"/>
    <mergeCell ref="D34:E34"/>
    <mergeCell ref="F34:G34"/>
    <mergeCell ref="H34:I34"/>
    <mergeCell ref="A35:C35"/>
    <mergeCell ref="D35:E35"/>
    <mergeCell ref="F35:G35"/>
    <mergeCell ref="H35:I35"/>
    <mergeCell ref="A36:C36"/>
    <mergeCell ref="D36:E36"/>
    <mergeCell ref="F36:G36"/>
    <mergeCell ref="H36:I36"/>
    <mergeCell ref="A37:C37"/>
    <mergeCell ref="D37:E37"/>
    <mergeCell ref="F37:G37"/>
    <mergeCell ref="H37:I37"/>
    <mergeCell ref="A38:C38"/>
    <mergeCell ref="A39:C39"/>
    <mergeCell ref="D39:E39"/>
    <mergeCell ref="F39:G39"/>
    <mergeCell ref="H39:J39"/>
    <mergeCell ref="A40:C40"/>
    <mergeCell ref="A41:C4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M22" sqref="M22:N22"/>
    </sheetView>
  </sheetViews>
  <sheetFormatPr defaultColWidth="8.88888888888889" defaultRowHeight="14.4"/>
  <sheetData>
    <row r="1" ht="15.9" customHeight="1" spans="8:10">
      <c r="H1" s="47" t="s">
        <v>68</v>
      </c>
      <c r="I1" s="47"/>
      <c r="J1" s="47"/>
    </row>
    <row r="2" ht="15.9" customHeight="1" spans="1:15">
      <c r="A2" s="142"/>
      <c r="B2" s="142"/>
      <c r="C2" s="142"/>
      <c r="D2" s="142"/>
      <c r="E2" s="142"/>
      <c r="F2" s="142"/>
      <c r="G2" s="152" t="s">
        <v>69</v>
      </c>
      <c r="H2" s="152"/>
      <c r="I2" s="152"/>
      <c r="J2" s="153"/>
      <c r="K2" s="153"/>
      <c r="L2" s="153"/>
      <c r="M2" s="152" t="s">
        <v>70</v>
      </c>
      <c r="N2" s="152"/>
      <c r="O2" s="152"/>
    </row>
    <row r="3" ht="15.9" customHeight="1" spans="1:15">
      <c r="A3" s="142"/>
      <c r="B3" s="142"/>
      <c r="C3" s="142"/>
      <c r="D3" s="142"/>
      <c r="E3" s="142"/>
      <c r="F3" s="142"/>
      <c r="G3" s="47">
        <v>2025</v>
      </c>
      <c r="H3" s="47"/>
      <c r="I3" s="47"/>
      <c r="J3" s="153"/>
      <c r="K3" s="153"/>
      <c r="L3" s="153"/>
      <c r="M3" s="47">
        <v>2024</v>
      </c>
      <c r="N3" s="47"/>
      <c r="O3" s="47"/>
    </row>
    <row r="4" customHeight="1" spans="1:15">
      <c r="A4" s="146" t="s">
        <v>3</v>
      </c>
      <c r="B4" s="146"/>
      <c r="C4" s="146"/>
      <c r="D4" s="142"/>
      <c r="E4" s="142"/>
      <c r="F4" s="142"/>
      <c r="G4" s="153"/>
      <c r="H4" s="153"/>
      <c r="I4" s="153"/>
      <c r="J4" s="142"/>
      <c r="K4" s="142"/>
      <c r="L4" s="142"/>
      <c r="M4" s="153"/>
      <c r="N4" s="153"/>
      <c r="O4" s="153"/>
    </row>
    <row r="5" customHeight="1" spans="1:15">
      <c r="A5" s="72" t="s">
        <v>4</v>
      </c>
      <c r="B5" s="72"/>
      <c r="C5" s="72"/>
      <c r="D5" s="51"/>
      <c r="E5" s="51"/>
      <c r="F5" s="51"/>
      <c r="G5" s="72" t="s">
        <v>5</v>
      </c>
      <c r="H5" s="58">
        <v>166674</v>
      </c>
      <c r="I5" s="60"/>
      <c r="J5" s="51"/>
      <c r="K5" s="51"/>
      <c r="L5" s="51"/>
      <c r="M5" s="72" t="s">
        <v>5</v>
      </c>
      <c r="N5" s="58">
        <v>163344</v>
      </c>
      <c r="O5" s="60"/>
    </row>
    <row r="6" ht="15.9" customHeight="1" spans="1:15">
      <c r="A6" s="53" t="s">
        <v>6</v>
      </c>
      <c r="B6" s="53"/>
      <c r="C6" s="53"/>
      <c r="D6" s="56"/>
      <c r="E6" s="56"/>
      <c r="F6" s="56"/>
      <c r="G6" s="54">
        <v>52985</v>
      </c>
      <c r="H6" s="61"/>
      <c r="I6" s="55"/>
      <c r="J6" s="56"/>
      <c r="K6" s="56"/>
      <c r="L6" s="56"/>
      <c r="M6" s="54">
        <v>46984</v>
      </c>
      <c r="N6" s="61"/>
      <c r="O6" s="55"/>
    </row>
    <row r="7" customHeight="1" spans="1:15">
      <c r="A7" s="72" t="s">
        <v>7</v>
      </c>
      <c r="B7" s="72"/>
      <c r="C7" s="72"/>
      <c r="D7" s="51"/>
      <c r="E7" s="51"/>
      <c r="F7" s="51"/>
      <c r="G7" s="68">
        <v>219659</v>
      </c>
      <c r="H7" s="74"/>
      <c r="I7" s="69"/>
      <c r="J7" s="51"/>
      <c r="K7" s="51"/>
      <c r="L7" s="51"/>
      <c r="M7" s="68">
        <v>210328</v>
      </c>
      <c r="N7" s="74"/>
      <c r="O7" s="69"/>
    </row>
    <row r="8" customHeight="1" spans="1:1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customHeight="1" spans="1:15">
      <c r="A9" s="72" t="s">
        <v>8</v>
      </c>
      <c r="B9" s="72"/>
      <c r="C9" s="7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customHeight="1" spans="1:15">
      <c r="A10" s="53" t="s">
        <v>4</v>
      </c>
      <c r="B10" s="53"/>
      <c r="C10" s="53"/>
      <c r="D10" s="56"/>
      <c r="E10" s="56"/>
      <c r="F10" s="56"/>
      <c r="G10" s="54">
        <v>103477</v>
      </c>
      <c r="H10" s="61"/>
      <c r="I10" s="55"/>
      <c r="J10" s="56"/>
      <c r="K10" s="56"/>
      <c r="L10" s="56"/>
      <c r="M10" s="54">
        <v>100864</v>
      </c>
      <c r="N10" s="61"/>
      <c r="O10" s="55"/>
    </row>
    <row r="11" ht="15.9" customHeight="1" spans="1:15">
      <c r="A11" s="72" t="s">
        <v>6</v>
      </c>
      <c r="B11" s="72"/>
      <c r="C11" s="72"/>
      <c r="D11" s="51"/>
      <c r="E11" s="51"/>
      <c r="F11" s="51"/>
      <c r="G11" s="58">
        <v>13040</v>
      </c>
      <c r="H11" s="59"/>
      <c r="I11" s="60"/>
      <c r="J11" s="51"/>
      <c r="K11" s="51"/>
      <c r="L11" s="51"/>
      <c r="M11" s="58">
        <v>12338</v>
      </c>
      <c r="N11" s="59"/>
      <c r="O11" s="60"/>
    </row>
    <row r="12" ht="15.9" customHeight="1" spans="1:15">
      <c r="A12" s="53" t="s">
        <v>9</v>
      </c>
      <c r="B12" s="53"/>
      <c r="C12" s="53"/>
      <c r="D12" s="56"/>
      <c r="E12" s="56"/>
      <c r="F12" s="56"/>
      <c r="G12" s="62">
        <v>116517</v>
      </c>
      <c r="H12" s="63"/>
      <c r="I12" s="64"/>
      <c r="J12" s="56"/>
      <c r="K12" s="56"/>
      <c r="L12" s="56"/>
      <c r="M12" s="62">
        <v>113202</v>
      </c>
      <c r="N12" s="63"/>
      <c r="O12" s="64"/>
    </row>
    <row r="13" ht="15.9" customHeight="1" spans="1:15">
      <c r="A13" s="77" t="s">
        <v>10</v>
      </c>
      <c r="B13" s="77"/>
      <c r="C13" s="77"/>
      <c r="D13" s="51"/>
      <c r="E13" s="51"/>
      <c r="F13" s="51"/>
      <c r="G13" s="68">
        <v>103142</v>
      </c>
      <c r="H13" s="74"/>
      <c r="I13" s="69"/>
      <c r="J13" s="51"/>
      <c r="K13" s="51"/>
      <c r="L13" s="51"/>
      <c r="M13" s="68">
        <v>97126</v>
      </c>
      <c r="N13" s="74"/>
      <c r="O13" s="69"/>
    </row>
    <row r="14" customHeight="1" spans="1:15">
      <c r="A14" s="56"/>
      <c r="B14" s="56"/>
      <c r="C14" s="56"/>
      <c r="D14" s="56"/>
      <c r="E14" s="56"/>
      <c r="F14" s="56"/>
      <c r="G14" s="154"/>
      <c r="H14" s="154"/>
      <c r="I14" s="154"/>
      <c r="J14" s="56"/>
      <c r="K14" s="56"/>
      <c r="L14" s="56"/>
      <c r="M14" s="154"/>
      <c r="N14" s="154"/>
      <c r="O14" s="154"/>
    </row>
    <row r="15" customHeight="1" spans="1:15">
      <c r="A15" s="72" t="s">
        <v>11</v>
      </c>
      <c r="B15" s="72"/>
      <c r="C15" s="72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customHeight="1" spans="1:15">
      <c r="A16" s="53" t="s">
        <v>12</v>
      </c>
      <c r="B16" s="53"/>
      <c r="C16" s="53"/>
      <c r="D16" s="56"/>
      <c r="E16" s="56"/>
      <c r="F16" s="56"/>
      <c r="G16" s="54">
        <v>16818</v>
      </c>
      <c r="H16" s="61"/>
      <c r="I16" s="55"/>
      <c r="J16" s="56"/>
      <c r="K16" s="56"/>
      <c r="L16" s="56"/>
      <c r="M16" s="54">
        <v>15599</v>
      </c>
      <c r="N16" s="61"/>
      <c r="O16" s="55"/>
    </row>
    <row r="17" ht="15.9" customHeight="1" spans="1:15">
      <c r="A17" s="72" t="s">
        <v>13</v>
      </c>
      <c r="B17" s="72"/>
      <c r="C17" s="72"/>
      <c r="D17" s="51"/>
      <c r="E17" s="51"/>
      <c r="F17" s="51"/>
      <c r="G17" s="58">
        <v>13903</v>
      </c>
      <c r="H17" s="59"/>
      <c r="I17" s="60"/>
      <c r="J17" s="51"/>
      <c r="K17" s="51"/>
      <c r="L17" s="51"/>
      <c r="M17" s="58">
        <v>13254</v>
      </c>
      <c r="N17" s="59"/>
      <c r="O17" s="60"/>
    </row>
    <row r="18" ht="15.9" customHeight="1" spans="1:15">
      <c r="A18" s="143" t="s">
        <v>14</v>
      </c>
      <c r="B18" s="143"/>
      <c r="C18" s="143"/>
      <c r="D18" s="56"/>
      <c r="E18" s="56"/>
      <c r="F18" s="56"/>
      <c r="G18" s="62">
        <v>30721</v>
      </c>
      <c r="H18" s="63"/>
      <c r="I18" s="64"/>
      <c r="J18" s="56"/>
      <c r="K18" s="56"/>
      <c r="L18" s="56"/>
      <c r="M18" s="62">
        <v>28853</v>
      </c>
      <c r="N18" s="63"/>
      <c r="O18" s="64"/>
    </row>
    <row r="19" customHeight="1" spans="1:15">
      <c r="A19" s="51"/>
      <c r="B19" s="51"/>
      <c r="C19" s="51"/>
      <c r="D19" s="51"/>
      <c r="E19" s="51"/>
      <c r="F19" s="51"/>
      <c r="G19" s="76"/>
      <c r="H19" s="76"/>
      <c r="I19" s="76"/>
      <c r="J19" s="51"/>
      <c r="K19" s="51"/>
      <c r="L19" s="51"/>
      <c r="M19" s="76"/>
      <c r="N19" s="76"/>
      <c r="O19" s="76"/>
    </row>
    <row r="20" customHeight="1" spans="1:15">
      <c r="A20" s="53" t="s">
        <v>15</v>
      </c>
      <c r="B20" s="53"/>
      <c r="C20" s="53"/>
      <c r="D20" s="56"/>
      <c r="E20" s="56"/>
      <c r="F20" s="56"/>
      <c r="G20" s="54">
        <v>72421</v>
      </c>
      <c r="H20" s="61"/>
      <c r="I20" s="55"/>
      <c r="J20" s="56"/>
      <c r="K20" s="56"/>
      <c r="L20" s="56"/>
      <c r="M20" s="54">
        <v>68273</v>
      </c>
      <c r="N20" s="61"/>
      <c r="O20" s="55"/>
    </row>
    <row r="21" ht="15.9" customHeight="1" spans="1:15">
      <c r="A21" s="72" t="s">
        <v>16</v>
      </c>
      <c r="B21" s="72"/>
      <c r="C21" s="72"/>
      <c r="D21" s="51"/>
      <c r="E21" s="51"/>
      <c r="F21" s="51"/>
      <c r="G21" s="59">
        <v>-527</v>
      </c>
      <c r="H21" s="59"/>
      <c r="I21" s="60"/>
      <c r="J21" s="51"/>
      <c r="K21" s="51"/>
      <c r="L21" s="51"/>
      <c r="M21" s="78">
        <v>108</v>
      </c>
      <c r="N21" s="59"/>
      <c r="O21" s="60"/>
    </row>
    <row r="22" ht="22.8" customHeight="1" spans="1:15">
      <c r="A22" s="53" t="s">
        <v>17</v>
      </c>
      <c r="B22" s="53"/>
      <c r="C22" s="53"/>
      <c r="D22" s="56"/>
      <c r="E22" s="56"/>
      <c r="F22" s="56"/>
      <c r="G22" s="62">
        <v>71894</v>
      </c>
      <c r="H22" s="63"/>
      <c r="I22" s="64"/>
      <c r="J22" s="56"/>
      <c r="K22" s="56"/>
      <c r="L22" s="56"/>
      <c r="M22" s="62">
        <v>68381</v>
      </c>
      <c r="N22" s="63"/>
      <c r="O22" s="64"/>
    </row>
    <row r="23" ht="15.9" customHeight="1" spans="1:15">
      <c r="A23" s="72" t="s">
        <v>18</v>
      </c>
      <c r="B23" s="72"/>
      <c r="C23" s="72"/>
      <c r="D23" s="51"/>
      <c r="E23" s="51"/>
      <c r="F23" s="51"/>
      <c r="G23" s="58">
        <v>10784</v>
      </c>
      <c r="H23" s="59"/>
      <c r="I23" s="60"/>
      <c r="J23" s="51"/>
      <c r="K23" s="51"/>
      <c r="L23" s="51"/>
      <c r="M23" s="58">
        <v>10829</v>
      </c>
      <c r="N23" s="59"/>
      <c r="O23" s="60"/>
    </row>
    <row r="24" ht="15.9" customHeight="1" spans="1:15">
      <c r="A24" s="53" t="s">
        <v>19</v>
      </c>
      <c r="B24" s="53"/>
      <c r="C24" s="53"/>
      <c r="D24" s="56"/>
      <c r="E24" s="56"/>
      <c r="F24" s="56"/>
      <c r="G24" s="155" t="s">
        <v>5</v>
      </c>
      <c r="H24" s="62">
        <v>61110</v>
      </c>
      <c r="I24" s="64"/>
      <c r="J24" s="56"/>
      <c r="K24" s="56"/>
      <c r="L24" s="56"/>
      <c r="M24" s="155" t="s">
        <v>5</v>
      </c>
      <c r="N24" s="62">
        <v>57552</v>
      </c>
      <c r="O24" s="64"/>
    </row>
    <row r="25" ht="15.9" customHeight="1" spans="1:15">
      <c r="A25" s="51"/>
      <c r="B25" s="51"/>
      <c r="C25" s="51"/>
      <c r="D25" s="51"/>
      <c r="E25" s="51"/>
      <c r="F25" s="51"/>
      <c r="G25" s="156"/>
      <c r="H25" s="156"/>
      <c r="I25" s="156"/>
      <c r="J25" s="51"/>
      <c r="K25" s="51"/>
      <c r="L25" s="51"/>
      <c r="M25" s="156"/>
      <c r="N25" s="156"/>
      <c r="O25" s="156"/>
    </row>
    <row r="26" customHeight="1" spans="1:15">
      <c r="A26" s="53" t="s">
        <v>20</v>
      </c>
      <c r="B26" s="53"/>
      <c r="C26" s="53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customHeight="1" spans="1:15">
      <c r="A27" s="72" t="s">
        <v>21</v>
      </c>
      <c r="B27" s="72"/>
      <c r="C27" s="72"/>
      <c r="D27" s="51"/>
      <c r="E27" s="51"/>
      <c r="F27" s="51"/>
      <c r="G27" s="72" t="s">
        <v>5</v>
      </c>
      <c r="H27" s="78">
        <v>4.06</v>
      </c>
      <c r="I27" s="60"/>
      <c r="J27" s="51"/>
      <c r="K27" s="51"/>
      <c r="L27" s="51"/>
      <c r="M27" s="72" t="s">
        <v>5</v>
      </c>
      <c r="N27" s="78">
        <v>3.72</v>
      </c>
      <c r="O27" s="60"/>
    </row>
    <row r="28" customHeight="1" spans="1:15">
      <c r="A28" s="53" t="s">
        <v>22</v>
      </c>
      <c r="B28" s="53"/>
      <c r="C28" s="53"/>
      <c r="D28" s="56"/>
      <c r="E28" s="56"/>
      <c r="F28" s="56"/>
      <c r="G28" s="53" t="s">
        <v>5</v>
      </c>
      <c r="H28" s="157">
        <v>4.05</v>
      </c>
      <c r="I28" s="55"/>
      <c r="J28" s="56"/>
      <c r="K28" s="56"/>
      <c r="L28" s="56"/>
      <c r="M28" s="53" t="s">
        <v>5</v>
      </c>
      <c r="N28" s="157">
        <v>3.71</v>
      </c>
      <c r="O28" s="55"/>
    </row>
    <row r="29" customHeight="1" spans="1: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ht="22.8" customHeight="1" spans="1:15">
      <c r="A30" s="53" t="s">
        <v>23</v>
      </c>
      <c r="B30" s="53"/>
      <c r="C30" s="53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customHeight="1" spans="1:15">
      <c r="A31" s="72" t="s">
        <v>21</v>
      </c>
      <c r="B31" s="72"/>
      <c r="C31" s="72"/>
      <c r="D31" s="51"/>
      <c r="E31" s="51"/>
      <c r="F31" s="51"/>
      <c r="G31" s="58">
        <v>15037903</v>
      </c>
      <c r="H31" s="59"/>
      <c r="I31" s="60"/>
      <c r="J31" s="51"/>
      <c r="K31" s="51"/>
      <c r="L31" s="51"/>
      <c r="M31" s="58">
        <v>15457810</v>
      </c>
      <c r="N31" s="59"/>
      <c r="O31" s="60"/>
    </row>
    <row r="32" customHeight="1" spans="1:15">
      <c r="A32" s="53" t="s">
        <v>22</v>
      </c>
      <c r="B32" s="53"/>
      <c r="C32" s="53"/>
      <c r="D32" s="56"/>
      <c r="E32" s="56"/>
      <c r="F32" s="56"/>
      <c r="G32" s="54">
        <v>15103499</v>
      </c>
      <c r="H32" s="61"/>
      <c r="I32" s="55"/>
      <c r="J32" s="56"/>
      <c r="K32" s="56"/>
      <c r="L32" s="56"/>
      <c r="M32" s="54">
        <v>15520675</v>
      </c>
      <c r="N32" s="61"/>
      <c r="O32" s="55"/>
    </row>
    <row r="33" ht="114" spans="1:1">
      <c r="A33" s="82" t="s">
        <v>71</v>
      </c>
    </row>
    <row r="34" ht="40.8" spans="1:1">
      <c r="A34" s="83" t="s">
        <v>72</v>
      </c>
    </row>
  </sheetData>
  <mergeCells count="145">
    <mergeCell ref="H1:J1"/>
    <mergeCell ref="G2:I2"/>
    <mergeCell ref="M2:O2"/>
    <mergeCell ref="G3:I3"/>
    <mergeCell ref="M3:O3"/>
    <mergeCell ref="A4:C4"/>
    <mergeCell ref="D4:F4"/>
    <mergeCell ref="G4:I4"/>
    <mergeCell ref="J4:L4"/>
    <mergeCell ref="M4:O4"/>
    <mergeCell ref="A5:C5"/>
    <mergeCell ref="D5:F5"/>
    <mergeCell ref="J5:L5"/>
    <mergeCell ref="A6:C6"/>
    <mergeCell ref="D6:F6"/>
    <mergeCell ref="G6:H6"/>
    <mergeCell ref="J6:L6"/>
    <mergeCell ref="M6:N6"/>
    <mergeCell ref="A7:C7"/>
    <mergeCell ref="D7:F7"/>
    <mergeCell ref="G7:H7"/>
    <mergeCell ref="J7:L7"/>
    <mergeCell ref="M7:N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H10"/>
    <mergeCell ref="J10:L10"/>
    <mergeCell ref="M10:N10"/>
    <mergeCell ref="A11:C11"/>
    <mergeCell ref="D11:F11"/>
    <mergeCell ref="G11:H11"/>
    <mergeCell ref="J11:L11"/>
    <mergeCell ref="M11:N11"/>
    <mergeCell ref="A12:C12"/>
    <mergeCell ref="D12:F12"/>
    <mergeCell ref="G12:H12"/>
    <mergeCell ref="J12:L12"/>
    <mergeCell ref="M12:N12"/>
    <mergeCell ref="A13:C13"/>
    <mergeCell ref="D13:F13"/>
    <mergeCell ref="G13:H13"/>
    <mergeCell ref="J13:L13"/>
    <mergeCell ref="M13:N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H16"/>
    <mergeCell ref="J16:L16"/>
    <mergeCell ref="M16:N16"/>
    <mergeCell ref="A17:C17"/>
    <mergeCell ref="D17:F17"/>
    <mergeCell ref="G17:H17"/>
    <mergeCell ref="J17:L17"/>
    <mergeCell ref="M17:N17"/>
    <mergeCell ref="A18:C18"/>
    <mergeCell ref="D18:F18"/>
    <mergeCell ref="G18:H18"/>
    <mergeCell ref="J18:L18"/>
    <mergeCell ref="M18:N18"/>
    <mergeCell ref="A19:C19"/>
    <mergeCell ref="D19:F19"/>
    <mergeCell ref="G19:I19"/>
    <mergeCell ref="J19:L19"/>
    <mergeCell ref="M19:O19"/>
    <mergeCell ref="A20:C20"/>
    <mergeCell ref="D20:F20"/>
    <mergeCell ref="G20:H20"/>
    <mergeCell ref="J20:L20"/>
    <mergeCell ref="M20:N20"/>
    <mergeCell ref="A21:C21"/>
    <mergeCell ref="D21:F21"/>
    <mergeCell ref="G21:H21"/>
    <mergeCell ref="J21:L21"/>
    <mergeCell ref="M21:N21"/>
    <mergeCell ref="A22:C22"/>
    <mergeCell ref="D22:F22"/>
    <mergeCell ref="G22:H22"/>
    <mergeCell ref="J22:L22"/>
    <mergeCell ref="M22:N22"/>
    <mergeCell ref="A23:C23"/>
    <mergeCell ref="D23:F23"/>
    <mergeCell ref="G23:H23"/>
    <mergeCell ref="J23:L23"/>
    <mergeCell ref="M23:N23"/>
    <mergeCell ref="A24:C24"/>
    <mergeCell ref="D24:F24"/>
    <mergeCell ref="J24:L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J27:L27"/>
    <mergeCell ref="A28:C28"/>
    <mergeCell ref="D28:F28"/>
    <mergeCell ref="J28:L28"/>
    <mergeCell ref="A29:C29"/>
    <mergeCell ref="D29:F29"/>
    <mergeCell ref="G29:I29"/>
    <mergeCell ref="J29:L29"/>
    <mergeCell ref="M29:O29"/>
    <mergeCell ref="A30:C30"/>
    <mergeCell ref="D30:F30"/>
    <mergeCell ref="G30:I30"/>
    <mergeCell ref="J30:L30"/>
    <mergeCell ref="M30:O30"/>
    <mergeCell ref="A31:C31"/>
    <mergeCell ref="D31:F31"/>
    <mergeCell ref="G31:H31"/>
    <mergeCell ref="J31:L31"/>
    <mergeCell ref="M31:N31"/>
    <mergeCell ref="A32:C32"/>
    <mergeCell ref="D32:F32"/>
    <mergeCell ref="G32:H32"/>
    <mergeCell ref="J32:L32"/>
    <mergeCell ref="M32:N32"/>
    <mergeCell ref="A2:C3"/>
    <mergeCell ref="D2:F3"/>
    <mergeCell ref="J2:L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opLeftCell="A4" workbookViewId="0">
      <selection activeCell="A24" sqref="A24:C24"/>
    </sheetView>
  </sheetViews>
  <sheetFormatPr defaultColWidth="8.88888888888889" defaultRowHeight="14.4"/>
  <sheetData>
    <row r="1" ht="15.9" customHeight="1" spans="4:12">
      <c r="D1" s="36"/>
      <c r="E1" s="36"/>
      <c r="F1" s="36"/>
      <c r="J1" s="152" t="s">
        <v>70</v>
      </c>
      <c r="K1" s="152"/>
      <c r="L1" s="152"/>
    </row>
    <row r="2" ht="15.9" customHeight="1" spans="4:12">
      <c r="D2" s="47" t="s">
        <v>69</v>
      </c>
      <c r="E2" s="47"/>
      <c r="F2" s="47"/>
      <c r="J2" s="47">
        <v>2024</v>
      </c>
      <c r="K2" s="47"/>
      <c r="L2" s="47"/>
    </row>
    <row r="3" ht="15.9" customHeight="1" spans="4:6">
      <c r="D3" s="47">
        <v>2025</v>
      </c>
      <c r="E3" s="47"/>
      <c r="F3" s="47"/>
    </row>
    <row r="4" ht="34.95" customHeight="1" spans="1:12">
      <c r="A4" s="146" t="s">
        <v>25</v>
      </c>
      <c r="B4" s="146"/>
      <c r="C4" s="146"/>
      <c r="D4" s="147" t="s">
        <v>5</v>
      </c>
      <c r="E4" s="148">
        <v>29943</v>
      </c>
      <c r="F4" s="149"/>
      <c r="G4" s="150"/>
      <c r="H4" s="150"/>
      <c r="I4" s="150"/>
      <c r="J4" s="147" t="s">
        <v>5</v>
      </c>
      <c r="K4" s="148">
        <v>30737</v>
      </c>
      <c r="L4" s="149"/>
    </row>
    <row r="5" customHeight="1" spans="1:12">
      <c r="A5" s="133"/>
      <c r="B5" s="133"/>
      <c r="C5" s="133"/>
      <c r="D5" s="140"/>
      <c r="E5" s="140"/>
      <c r="F5" s="140"/>
      <c r="G5" s="133"/>
      <c r="H5" s="133"/>
      <c r="I5" s="133"/>
      <c r="J5" s="140"/>
      <c r="K5" s="140"/>
      <c r="L5" s="140"/>
    </row>
    <row r="6" customHeight="1" spans="1:12">
      <c r="A6" s="53" t="s">
        <v>26</v>
      </c>
      <c r="B6" s="53"/>
      <c r="C6" s="53"/>
      <c r="D6" s="135"/>
      <c r="E6" s="135"/>
      <c r="F6" s="135"/>
      <c r="G6" s="135"/>
      <c r="H6" s="135"/>
      <c r="I6" s="135"/>
      <c r="J6" s="135"/>
      <c r="K6" s="135"/>
      <c r="L6" s="135"/>
    </row>
    <row r="7" customHeight="1" spans="1:12">
      <c r="A7" s="72" t="s">
        <v>19</v>
      </c>
      <c r="B7" s="72"/>
      <c r="C7" s="72"/>
      <c r="D7" s="58">
        <v>61110</v>
      </c>
      <c r="E7" s="59"/>
      <c r="F7" s="136"/>
      <c r="G7" s="133"/>
      <c r="H7" s="133"/>
      <c r="I7" s="133"/>
      <c r="J7" s="58">
        <v>57552</v>
      </c>
      <c r="K7" s="59"/>
      <c r="L7" s="136"/>
    </row>
    <row r="8" ht="34.2" customHeight="1" spans="1:12">
      <c r="A8" s="53" t="s">
        <v>27</v>
      </c>
      <c r="B8" s="53"/>
      <c r="C8" s="53"/>
      <c r="D8" s="135"/>
      <c r="E8" s="135"/>
      <c r="F8" s="135"/>
      <c r="G8" s="135"/>
      <c r="H8" s="135"/>
      <c r="I8" s="135"/>
      <c r="J8" s="135"/>
      <c r="K8" s="135"/>
      <c r="L8" s="135"/>
    </row>
    <row r="9" customHeight="1" spans="1:12">
      <c r="A9" s="77" t="s">
        <v>28</v>
      </c>
      <c r="B9" s="77"/>
      <c r="C9" s="77"/>
      <c r="D9" s="58">
        <v>5741</v>
      </c>
      <c r="E9" s="59"/>
      <c r="F9" s="136"/>
      <c r="G9" s="133"/>
      <c r="H9" s="133"/>
      <c r="I9" s="133"/>
      <c r="J9" s="58">
        <v>5684</v>
      </c>
      <c r="K9" s="59"/>
      <c r="L9" s="136"/>
    </row>
    <row r="10" ht="22.8" customHeight="1" spans="1:12">
      <c r="A10" s="143" t="s">
        <v>29</v>
      </c>
      <c r="B10" s="143"/>
      <c r="C10" s="143"/>
      <c r="D10" s="54">
        <v>6512</v>
      </c>
      <c r="E10" s="61"/>
      <c r="F10" s="134"/>
      <c r="G10" s="135"/>
      <c r="H10" s="135"/>
      <c r="I10" s="135"/>
      <c r="J10" s="54">
        <v>5961</v>
      </c>
      <c r="K10" s="61"/>
      <c r="L10" s="134"/>
    </row>
    <row r="12" customHeight="1" spans="1:12">
      <c r="A12" s="77" t="s">
        <v>30</v>
      </c>
      <c r="B12" s="77"/>
      <c r="C12" s="77"/>
      <c r="D12" s="58">
        <v>-2217</v>
      </c>
      <c r="E12" s="58"/>
      <c r="F12" s="136"/>
      <c r="G12" s="133"/>
      <c r="H12" s="133"/>
      <c r="I12" s="133"/>
      <c r="J12" s="58">
        <v>-1971</v>
      </c>
      <c r="K12" s="58"/>
      <c r="L12" s="136"/>
    </row>
    <row r="13" ht="22.8" customHeight="1" spans="1:12">
      <c r="A13" s="53" t="s">
        <v>31</v>
      </c>
      <c r="B13" s="53"/>
      <c r="C13" s="53"/>
      <c r="D13" s="135"/>
      <c r="E13" s="135"/>
      <c r="F13" s="135"/>
      <c r="G13" s="135"/>
      <c r="H13" s="135"/>
      <c r="I13" s="135"/>
      <c r="J13" s="135"/>
      <c r="K13" s="135"/>
      <c r="L13" s="135"/>
    </row>
    <row r="14" customHeight="1" spans="1:12">
      <c r="A14" s="77" t="s">
        <v>32</v>
      </c>
      <c r="B14" s="77"/>
      <c r="C14" s="77"/>
      <c r="D14" s="58">
        <v>7266</v>
      </c>
      <c r="E14" s="59"/>
      <c r="F14" s="136"/>
      <c r="G14" s="133"/>
      <c r="H14" s="133"/>
      <c r="I14" s="133"/>
      <c r="J14" s="58">
        <v>7727</v>
      </c>
      <c r="K14" s="59"/>
      <c r="L14" s="136"/>
    </row>
    <row r="15" customHeight="1" spans="1:12">
      <c r="A15" s="143" t="s">
        <v>33</v>
      </c>
      <c r="B15" s="143"/>
      <c r="C15" s="143"/>
      <c r="D15" s="54">
        <v>9171</v>
      </c>
      <c r="E15" s="61"/>
      <c r="F15" s="134"/>
      <c r="G15" s="135"/>
      <c r="H15" s="135"/>
      <c r="I15" s="135"/>
      <c r="J15" s="54">
        <v>12164</v>
      </c>
      <c r="K15" s="61"/>
      <c r="L15" s="134"/>
    </row>
    <row r="16" customHeight="1" spans="1:12">
      <c r="A16" s="77" t="s">
        <v>34</v>
      </c>
      <c r="B16" s="77"/>
      <c r="C16" s="77"/>
      <c r="D16" s="78">
        <v>858</v>
      </c>
      <c r="E16" s="59"/>
      <c r="F16" s="136"/>
      <c r="G16" s="133"/>
      <c r="H16" s="133"/>
      <c r="I16" s="133"/>
      <c r="J16" s="78">
        <v>53</v>
      </c>
      <c r="K16" s="59"/>
      <c r="L16" s="136"/>
    </row>
    <row r="17" ht="22.8" customHeight="1" spans="1:12">
      <c r="A17" s="143" t="s">
        <v>35</v>
      </c>
      <c r="B17" s="143"/>
      <c r="C17" s="143"/>
      <c r="D17" s="54">
        <v>-4371</v>
      </c>
      <c r="E17" s="54"/>
      <c r="F17" s="134"/>
      <c r="G17" s="135"/>
      <c r="H17" s="135"/>
      <c r="I17" s="135"/>
      <c r="J17" s="54">
        <v>-4438</v>
      </c>
      <c r="K17" s="54"/>
      <c r="L17" s="134"/>
    </row>
    <row r="18" customHeight="1" spans="1:12">
      <c r="A18" s="77" t="s">
        <v>36</v>
      </c>
      <c r="B18" s="77"/>
      <c r="C18" s="77"/>
      <c r="D18" s="58">
        <v>-14604</v>
      </c>
      <c r="E18" s="58"/>
      <c r="F18" s="136"/>
      <c r="G18" s="133"/>
      <c r="H18" s="133"/>
      <c r="I18" s="133"/>
      <c r="J18" s="58">
        <v>-16710</v>
      </c>
      <c r="K18" s="58"/>
      <c r="L18" s="136"/>
    </row>
    <row r="19" ht="23.55" customHeight="1" spans="1:12">
      <c r="A19" s="143" t="s">
        <v>37</v>
      </c>
      <c r="B19" s="143"/>
      <c r="C19" s="143"/>
      <c r="D19" s="54">
        <v>-15579</v>
      </c>
      <c r="E19" s="54"/>
      <c r="F19" s="134"/>
      <c r="G19" s="135"/>
      <c r="H19" s="135"/>
      <c r="I19" s="135"/>
      <c r="J19" s="54">
        <v>-3437</v>
      </c>
      <c r="K19" s="54"/>
      <c r="L19" s="134"/>
    </row>
    <row r="20" ht="23.55" customHeight="1" spans="1:12">
      <c r="A20" s="144" t="s">
        <v>38</v>
      </c>
      <c r="B20" s="144"/>
      <c r="C20" s="144"/>
      <c r="D20" s="68">
        <v>53887</v>
      </c>
      <c r="E20" s="74"/>
      <c r="F20" s="138"/>
      <c r="G20" s="133"/>
      <c r="H20" s="133"/>
      <c r="I20" s="133"/>
      <c r="J20" s="68">
        <v>62585</v>
      </c>
      <c r="K20" s="74"/>
      <c r="L20" s="138"/>
    </row>
    <row r="21" customHeight="1" spans="1:12">
      <c r="A21" s="135"/>
      <c r="B21" s="135"/>
      <c r="C21" s="135"/>
      <c r="D21" s="151"/>
      <c r="E21" s="151"/>
      <c r="F21" s="151"/>
      <c r="G21" s="135"/>
      <c r="H21" s="135"/>
      <c r="I21" s="135"/>
      <c r="J21" s="151"/>
      <c r="K21" s="151"/>
      <c r="L21" s="151"/>
    </row>
    <row r="22" customHeight="1" spans="1:12">
      <c r="A22" s="72" t="s">
        <v>39</v>
      </c>
      <c r="B22" s="72"/>
      <c r="C22" s="72"/>
      <c r="D22" s="133"/>
      <c r="E22" s="133"/>
      <c r="F22" s="133"/>
      <c r="G22" s="133"/>
      <c r="H22" s="133"/>
      <c r="I22" s="133"/>
      <c r="J22" s="133"/>
      <c r="K22" s="133"/>
      <c r="L22" s="133"/>
    </row>
    <row r="23" customHeight="1" spans="1:12">
      <c r="A23" s="53" t="s">
        <v>40</v>
      </c>
      <c r="B23" s="53"/>
      <c r="C23" s="53"/>
      <c r="D23" s="54">
        <v>-12442</v>
      </c>
      <c r="E23" s="54"/>
      <c r="F23" s="134"/>
      <c r="G23" s="135"/>
      <c r="H23" s="135"/>
      <c r="I23" s="135"/>
      <c r="J23" s="54">
        <v>-25042</v>
      </c>
      <c r="K23" s="54"/>
      <c r="L23" s="134"/>
    </row>
    <row r="24" ht="22.8" customHeight="1" spans="1:12">
      <c r="A24" s="72" t="s">
        <v>41</v>
      </c>
      <c r="B24" s="72"/>
      <c r="C24" s="72"/>
      <c r="D24" s="58">
        <v>26587</v>
      </c>
      <c r="E24" s="59"/>
      <c r="F24" s="136"/>
      <c r="G24" s="133"/>
      <c r="H24" s="133"/>
      <c r="I24" s="133"/>
      <c r="J24" s="58">
        <v>27462</v>
      </c>
      <c r="K24" s="59"/>
      <c r="L24" s="136"/>
    </row>
    <row r="25" ht="22.8" customHeight="1" spans="1:12">
      <c r="A25" s="53" t="s">
        <v>42</v>
      </c>
      <c r="B25" s="53"/>
      <c r="C25" s="53"/>
      <c r="D25" s="54">
        <v>5210</v>
      </c>
      <c r="E25" s="61"/>
      <c r="F25" s="134"/>
      <c r="G25" s="135"/>
      <c r="H25" s="135"/>
      <c r="I25" s="135"/>
      <c r="J25" s="54">
        <v>4314</v>
      </c>
      <c r="K25" s="61"/>
      <c r="L25" s="134"/>
    </row>
    <row r="26" ht="22.8" customHeight="1" spans="1:12">
      <c r="A26" s="72" t="s">
        <v>43</v>
      </c>
      <c r="B26" s="72"/>
      <c r="C26" s="72"/>
      <c r="D26" s="58">
        <v>-6011</v>
      </c>
      <c r="E26" s="58"/>
      <c r="F26" s="136"/>
      <c r="G26" s="133"/>
      <c r="H26" s="133"/>
      <c r="I26" s="133"/>
      <c r="J26" s="58">
        <v>-4388</v>
      </c>
      <c r="K26" s="58"/>
      <c r="L26" s="136"/>
    </row>
    <row r="28" ht="15.9" customHeight="1" spans="1:12">
      <c r="A28" s="53" t="s">
        <v>30</v>
      </c>
      <c r="B28" s="53"/>
      <c r="C28" s="53"/>
      <c r="D28" s="61">
        <v>-635</v>
      </c>
      <c r="E28" s="61"/>
      <c r="F28" s="134"/>
      <c r="G28" s="135"/>
      <c r="H28" s="135"/>
      <c r="I28" s="135"/>
      <c r="J28" s="61">
        <v>-729</v>
      </c>
      <c r="K28" s="61"/>
      <c r="L28" s="134"/>
    </row>
    <row r="29" ht="23.55" customHeight="1" spans="1:12">
      <c r="A29" s="144" t="s">
        <v>73</v>
      </c>
      <c r="B29" s="144"/>
      <c r="C29" s="144"/>
      <c r="D29" s="68">
        <v>12709</v>
      </c>
      <c r="E29" s="74"/>
      <c r="F29" s="138"/>
      <c r="G29" s="133"/>
      <c r="H29" s="133"/>
      <c r="I29" s="133"/>
      <c r="J29" s="68">
        <v>1617</v>
      </c>
      <c r="K29" s="74"/>
      <c r="L29" s="138"/>
    </row>
    <row r="30" customHeight="1" spans="1:12">
      <c r="A30" s="135"/>
      <c r="B30" s="135"/>
      <c r="C30" s="135"/>
      <c r="D30" s="151"/>
      <c r="E30" s="151"/>
      <c r="F30" s="151"/>
      <c r="G30" s="135"/>
      <c r="H30" s="135"/>
      <c r="I30" s="135"/>
      <c r="J30" s="151"/>
      <c r="K30" s="151"/>
      <c r="L30" s="151"/>
    </row>
    <row r="31" customHeight="1" spans="1:12">
      <c r="A31" s="72" t="s">
        <v>45</v>
      </c>
      <c r="B31" s="72"/>
      <c r="C31" s="72"/>
      <c r="D31" s="133"/>
      <c r="E31" s="133"/>
      <c r="F31" s="133"/>
      <c r="G31" s="133"/>
      <c r="H31" s="133"/>
      <c r="I31" s="133"/>
      <c r="J31" s="133"/>
      <c r="K31" s="133"/>
      <c r="L31" s="133"/>
    </row>
    <row r="32" ht="22.8" customHeight="1" spans="1:12">
      <c r="A32" s="53" t="s">
        <v>46</v>
      </c>
      <c r="B32" s="53"/>
      <c r="C32" s="53"/>
      <c r="D32" s="54">
        <v>-3205</v>
      </c>
      <c r="E32" s="54"/>
      <c r="F32" s="134"/>
      <c r="G32" s="135"/>
      <c r="H32" s="135"/>
      <c r="I32" s="135"/>
      <c r="J32" s="54">
        <v>-2875</v>
      </c>
      <c r="K32" s="54"/>
      <c r="L32" s="134"/>
    </row>
    <row r="33" ht="22.8" customHeight="1" spans="1:12">
      <c r="A33" s="72" t="s">
        <v>47</v>
      </c>
      <c r="B33" s="72"/>
      <c r="C33" s="72"/>
      <c r="D33" s="58">
        <v>-7614</v>
      </c>
      <c r="E33" s="58"/>
      <c r="F33" s="136"/>
      <c r="G33" s="133"/>
      <c r="H33" s="133"/>
      <c r="I33" s="133"/>
      <c r="J33" s="58">
        <v>-7535</v>
      </c>
      <c r="K33" s="58"/>
      <c r="L33" s="136"/>
    </row>
    <row r="34" customHeight="1" spans="1:12">
      <c r="A34" s="53" t="s">
        <v>48</v>
      </c>
      <c r="B34" s="53"/>
      <c r="C34" s="53"/>
      <c r="D34" s="54">
        <v>-49504</v>
      </c>
      <c r="E34" s="54"/>
      <c r="F34" s="134"/>
      <c r="G34" s="135"/>
      <c r="H34" s="135"/>
      <c r="I34" s="135"/>
      <c r="J34" s="54">
        <v>-43344</v>
      </c>
      <c r="K34" s="54"/>
      <c r="L34" s="134"/>
    </row>
    <row r="36" customHeight="1" spans="1:12">
      <c r="A36" s="72" t="s">
        <v>51</v>
      </c>
      <c r="B36" s="72"/>
      <c r="C36" s="72"/>
      <c r="D36" s="58">
        <v>-4009</v>
      </c>
      <c r="E36" s="58"/>
      <c r="F36" s="136"/>
      <c r="G36" s="133"/>
      <c r="H36" s="133"/>
      <c r="I36" s="133"/>
      <c r="J36" s="58">
        <v>-3150</v>
      </c>
      <c r="K36" s="58"/>
      <c r="L36" s="136"/>
    </row>
    <row r="37" ht="22.8" customHeight="1" spans="1:12">
      <c r="A37" s="53" t="s">
        <v>74</v>
      </c>
      <c r="B37" s="53"/>
      <c r="C37" s="53"/>
      <c r="D37" s="54">
        <v>-3968</v>
      </c>
      <c r="E37" s="54"/>
      <c r="F37" s="134"/>
      <c r="G37" s="135"/>
      <c r="H37" s="135"/>
      <c r="I37" s="135"/>
      <c r="J37" s="54">
        <v>-3982</v>
      </c>
      <c r="K37" s="54"/>
      <c r="L37" s="134"/>
    </row>
    <row r="38" ht="15.9" customHeight="1" spans="1:12">
      <c r="A38" s="72" t="s">
        <v>30</v>
      </c>
      <c r="B38" s="72"/>
      <c r="C38" s="72"/>
      <c r="D38" s="59">
        <v>-77</v>
      </c>
      <c r="E38" s="59"/>
      <c r="F38" s="136"/>
      <c r="G38" s="133"/>
      <c r="H38" s="133"/>
      <c r="I38" s="133"/>
      <c r="J38" s="59">
        <v>-132</v>
      </c>
      <c r="K38" s="59"/>
      <c r="L38" s="136"/>
    </row>
    <row r="39" ht="23.55" customHeight="1" spans="1:12">
      <c r="A39" s="145" t="s">
        <v>53</v>
      </c>
      <c r="B39" s="145"/>
      <c r="C39" s="145"/>
      <c r="D39" s="62">
        <v>-68377</v>
      </c>
      <c r="E39" s="62"/>
      <c r="F39" s="137"/>
      <c r="G39" s="135"/>
      <c r="H39" s="135"/>
      <c r="I39" s="135"/>
      <c r="J39" s="62">
        <v>-61018</v>
      </c>
      <c r="K39" s="62"/>
      <c r="L39" s="137"/>
    </row>
    <row r="40" customHeight="1" spans="1:12">
      <c r="A40" s="133"/>
      <c r="B40" s="133"/>
      <c r="C40" s="133"/>
      <c r="D40" s="140"/>
      <c r="E40" s="140"/>
      <c r="F40" s="140"/>
      <c r="G40" s="133"/>
      <c r="H40" s="133"/>
      <c r="I40" s="133"/>
      <c r="J40" s="140"/>
      <c r="K40" s="140"/>
      <c r="L40" s="140"/>
    </row>
    <row r="41" ht="34.95" customHeight="1" spans="1:12">
      <c r="A41" s="53" t="s">
        <v>54</v>
      </c>
      <c r="B41" s="53"/>
      <c r="C41" s="53"/>
      <c r="D41" s="54">
        <v>-1781</v>
      </c>
      <c r="E41" s="54"/>
      <c r="F41" s="134"/>
      <c r="G41" s="135"/>
      <c r="H41" s="135"/>
      <c r="I41" s="135"/>
      <c r="J41" s="54">
        <v>3184</v>
      </c>
      <c r="K41" s="61"/>
      <c r="L41" s="134"/>
    </row>
    <row r="42" ht="34.95" customHeight="1" spans="1:12">
      <c r="A42" s="72" t="s">
        <v>55</v>
      </c>
      <c r="B42" s="72"/>
      <c r="C42" s="72"/>
      <c r="D42" s="67" t="s">
        <v>5</v>
      </c>
      <c r="E42" s="68">
        <v>28162</v>
      </c>
      <c r="F42" s="138"/>
      <c r="G42" s="133"/>
      <c r="H42" s="133"/>
      <c r="I42" s="133"/>
      <c r="J42" s="67" t="s">
        <v>5</v>
      </c>
      <c r="K42" s="68">
        <v>33921</v>
      </c>
      <c r="L42" s="138"/>
    </row>
    <row r="43" ht="15.9" customHeight="1" spans="1:12">
      <c r="A43" s="135"/>
      <c r="B43" s="135"/>
      <c r="C43" s="135"/>
      <c r="D43" s="139"/>
      <c r="E43" s="139"/>
      <c r="F43" s="139"/>
      <c r="G43" s="135"/>
      <c r="H43" s="135"/>
      <c r="I43" s="135"/>
      <c r="J43" s="139"/>
      <c r="K43" s="139"/>
      <c r="L43" s="139"/>
    </row>
    <row r="44" customHeight="1" spans="1:12">
      <c r="A44" s="72" t="s">
        <v>56</v>
      </c>
      <c r="B44" s="72"/>
      <c r="C44" s="72"/>
      <c r="D44" s="133"/>
      <c r="E44" s="133"/>
      <c r="F44" s="133"/>
      <c r="G44" s="133"/>
      <c r="H44" s="133"/>
      <c r="I44" s="133"/>
      <c r="J44" s="133"/>
      <c r="K44" s="133"/>
      <c r="L44" s="133"/>
    </row>
    <row r="45" customHeight="1" spans="1:12">
      <c r="A45" s="53" t="s">
        <v>57</v>
      </c>
      <c r="B45" s="53"/>
      <c r="C45" s="53"/>
      <c r="D45" s="53" t="s">
        <v>5</v>
      </c>
      <c r="E45" s="54">
        <v>31683</v>
      </c>
      <c r="F45" s="134"/>
      <c r="G45" s="135"/>
      <c r="H45" s="135"/>
      <c r="I45" s="135"/>
      <c r="J45" s="53" t="s">
        <v>5</v>
      </c>
      <c r="K45" s="54">
        <v>14531</v>
      </c>
      <c r="L45" s="134"/>
    </row>
  </sheetData>
  <mergeCells count="156">
    <mergeCell ref="D1:F1"/>
    <mergeCell ref="J1:L1"/>
    <mergeCell ref="D2:F2"/>
    <mergeCell ref="J2:L2"/>
    <mergeCell ref="D3:F3"/>
    <mergeCell ref="J3:L3"/>
    <mergeCell ref="A4:C4"/>
    <mergeCell ref="G4:I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E7"/>
    <mergeCell ref="G7:I7"/>
    <mergeCell ref="J7:K7"/>
    <mergeCell ref="A8:C8"/>
    <mergeCell ref="D8:F8"/>
    <mergeCell ref="G8:I8"/>
    <mergeCell ref="J8:L8"/>
    <mergeCell ref="A9:C9"/>
    <mergeCell ref="D9:E9"/>
    <mergeCell ref="G9:I9"/>
    <mergeCell ref="J9:K9"/>
    <mergeCell ref="A10:C10"/>
    <mergeCell ref="D10:E10"/>
    <mergeCell ref="G10:I10"/>
    <mergeCell ref="J10:K10"/>
    <mergeCell ref="A12:C12"/>
    <mergeCell ref="D12:E12"/>
    <mergeCell ref="G12:I12"/>
    <mergeCell ref="J12:K12"/>
    <mergeCell ref="A13:C13"/>
    <mergeCell ref="D13:F13"/>
    <mergeCell ref="G13:I13"/>
    <mergeCell ref="J13:L13"/>
    <mergeCell ref="A14:C14"/>
    <mergeCell ref="D14:E14"/>
    <mergeCell ref="G14:I14"/>
    <mergeCell ref="J14:K14"/>
    <mergeCell ref="A15:C15"/>
    <mergeCell ref="D15:E15"/>
    <mergeCell ref="G15:I15"/>
    <mergeCell ref="J15:K15"/>
    <mergeCell ref="A16:C16"/>
    <mergeCell ref="D16:E16"/>
    <mergeCell ref="G16:I16"/>
    <mergeCell ref="J16:K16"/>
    <mergeCell ref="A17:C17"/>
    <mergeCell ref="D17:E17"/>
    <mergeCell ref="G17:I17"/>
    <mergeCell ref="J17:K17"/>
    <mergeCell ref="A18:C18"/>
    <mergeCell ref="D18:E18"/>
    <mergeCell ref="G18:I18"/>
    <mergeCell ref="J18:K18"/>
    <mergeCell ref="A19:C19"/>
    <mergeCell ref="D19:E19"/>
    <mergeCell ref="G19:I19"/>
    <mergeCell ref="J19:K19"/>
    <mergeCell ref="A20:C20"/>
    <mergeCell ref="D20:E20"/>
    <mergeCell ref="G20:I20"/>
    <mergeCell ref="J20:K20"/>
    <mergeCell ref="A21:C21"/>
    <mergeCell ref="D21:F21"/>
    <mergeCell ref="G21:I21"/>
    <mergeCell ref="J21:L21"/>
    <mergeCell ref="A22:C22"/>
    <mergeCell ref="D22:F22"/>
    <mergeCell ref="G22:I22"/>
    <mergeCell ref="J22:L22"/>
    <mergeCell ref="A23:C23"/>
    <mergeCell ref="D23:E23"/>
    <mergeCell ref="G23:I23"/>
    <mergeCell ref="J23:K23"/>
    <mergeCell ref="A24:C24"/>
    <mergeCell ref="D24:E24"/>
    <mergeCell ref="G24:I24"/>
    <mergeCell ref="J24:K24"/>
    <mergeCell ref="A25:C25"/>
    <mergeCell ref="D25:E25"/>
    <mergeCell ref="G25:I25"/>
    <mergeCell ref="J25:K25"/>
    <mergeCell ref="A26:C26"/>
    <mergeCell ref="D26:E26"/>
    <mergeCell ref="G26:I26"/>
    <mergeCell ref="J26:K26"/>
    <mergeCell ref="A28:C28"/>
    <mergeCell ref="D28:E28"/>
    <mergeCell ref="G28:I28"/>
    <mergeCell ref="J28:K28"/>
    <mergeCell ref="A29:C29"/>
    <mergeCell ref="D29:E29"/>
    <mergeCell ref="G29:I29"/>
    <mergeCell ref="J29:K29"/>
    <mergeCell ref="A30:C30"/>
    <mergeCell ref="D30:F30"/>
    <mergeCell ref="G30:I30"/>
    <mergeCell ref="J30:L30"/>
    <mergeCell ref="A31:C31"/>
    <mergeCell ref="D31:F31"/>
    <mergeCell ref="G31:I31"/>
    <mergeCell ref="J31:L31"/>
    <mergeCell ref="A32:C32"/>
    <mergeCell ref="D32:E32"/>
    <mergeCell ref="G32:I32"/>
    <mergeCell ref="J32:K32"/>
    <mergeCell ref="A33:C33"/>
    <mergeCell ref="D33:E33"/>
    <mergeCell ref="G33:I33"/>
    <mergeCell ref="J33:K33"/>
    <mergeCell ref="A34:C34"/>
    <mergeCell ref="D34:E34"/>
    <mergeCell ref="G34:I34"/>
    <mergeCell ref="J34:K34"/>
    <mergeCell ref="A36:C36"/>
    <mergeCell ref="D36:E36"/>
    <mergeCell ref="G36:I36"/>
    <mergeCell ref="J36:K36"/>
    <mergeCell ref="A37:C37"/>
    <mergeCell ref="D37:E37"/>
    <mergeCell ref="G37:I37"/>
    <mergeCell ref="J37:K37"/>
    <mergeCell ref="A38:C38"/>
    <mergeCell ref="D38:E38"/>
    <mergeCell ref="G38:I38"/>
    <mergeCell ref="J38:K38"/>
    <mergeCell ref="A39:C39"/>
    <mergeCell ref="D39:E39"/>
    <mergeCell ref="G39:I39"/>
    <mergeCell ref="J39:K39"/>
    <mergeCell ref="A40:C40"/>
    <mergeCell ref="D40:F40"/>
    <mergeCell ref="G40:I40"/>
    <mergeCell ref="J40:L40"/>
    <mergeCell ref="A41:C41"/>
    <mergeCell ref="D41:E41"/>
    <mergeCell ref="G41:I41"/>
    <mergeCell ref="J41:K41"/>
    <mergeCell ref="A42:C42"/>
    <mergeCell ref="G42:I42"/>
    <mergeCell ref="A43:C43"/>
    <mergeCell ref="D43:F43"/>
    <mergeCell ref="G43:I43"/>
    <mergeCell ref="J43:L43"/>
    <mergeCell ref="A44:C44"/>
    <mergeCell ref="D44:F44"/>
    <mergeCell ref="G44:I44"/>
    <mergeCell ref="J44:L44"/>
    <mergeCell ref="A45:C45"/>
    <mergeCell ref="G45:I4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workbookViewId="0">
      <selection activeCell="D31" sqref="D31:E31"/>
    </sheetView>
  </sheetViews>
  <sheetFormatPr defaultColWidth="8.88888888888889" defaultRowHeight="14.4"/>
  <cols>
    <col min="17" max="17" width="9.22222222222222"/>
  </cols>
  <sheetData>
    <row r="1" spans="1:12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customHeight="1" spans="1:12">
      <c r="A2" s="142"/>
      <c r="B2" s="142"/>
      <c r="C2" s="142"/>
      <c r="D2" s="47" t="s">
        <v>69</v>
      </c>
      <c r="E2" s="47"/>
      <c r="F2" s="47"/>
      <c r="G2" s="142"/>
      <c r="H2" s="142"/>
      <c r="I2" s="142"/>
      <c r="J2" s="47" t="s">
        <v>2</v>
      </c>
      <c r="K2" s="47"/>
      <c r="L2" s="47"/>
    </row>
    <row r="3" ht="15.9" customHeight="1" spans="1:12">
      <c r="A3" s="142"/>
      <c r="B3" s="142"/>
      <c r="C3" s="142"/>
      <c r="D3" s="48">
        <v>2025</v>
      </c>
      <c r="E3" s="48"/>
      <c r="F3" s="48"/>
      <c r="G3" s="142"/>
      <c r="H3" s="142"/>
      <c r="I3" s="142"/>
      <c r="J3" s="48">
        <v>2024</v>
      </c>
      <c r="K3" s="48"/>
      <c r="L3" s="48"/>
    </row>
    <row r="4" customHeight="1" spans="1:12">
      <c r="A4" s="49" t="s">
        <v>75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customHeight="1" spans="1:12">
      <c r="A5" s="72" t="s">
        <v>76</v>
      </c>
      <c r="B5" s="72"/>
      <c r="C5" s="72"/>
      <c r="D5" s="51"/>
      <c r="E5" s="51"/>
      <c r="F5" s="51"/>
      <c r="G5" s="51"/>
      <c r="H5" s="51"/>
      <c r="I5" s="51"/>
      <c r="J5" s="51"/>
      <c r="K5" s="51"/>
      <c r="L5" s="51"/>
    </row>
    <row r="6" customHeight="1" spans="1:12">
      <c r="A6" s="53" t="s">
        <v>77</v>
      </c>
      <c r="B6" s="53"/>
      <c r="C6" s="53"/>
      <c r="D6" s="53" t="s">
        <v>5</v>
      </c>
      <c r="E6" s="54">
        <v>28162</v>
      </c>
      <c r="F6" s="55"/>
      <c r="G6" s="56"/>
      <c r="H6" s="56"/>
      <c r="I6" s="56"/>
      <c r="J6" s="53" t="s">
        <v>5</v>
      </c>
      <c r="K6" s="54">
        <v>29943</v>
      </c>
      <c r="L6" s="55"/>
    </row>
    <row r="7" customHeight="1" spans="1:12">
      <c r="A7" s="72" t="s">
        <v>78</v>
      </c>
      <c r="B7" s="72"/>
      <c r="C7" s="72"/>
      <c r="D7" s="58">
        <v>20336</v>
      </c>
      <c r="E7" s="59"/>
      <c r="F7" s="60"/>
      <c r="G7" s="51"/>
      <c r="H7" s="51"/>
      <c r="I7" s="51"/>
      <c r="J7" s="58">
        <v>35228</v>
      </c>
      <c r="K7" s="59"/>
      <c r="L7" s="60"/>
    </row>
    <row r="8" customHeight="1" spans="1:12">
      <c r="A8" s="53" t="s">
        <v>32</v>
      </c>
      <c r="B8" s="53"/>
      <c r="C8" s="53"/>
      <c r="D8" s="54">
        <v>26136</v>
      </c>
      <c r="E8" s="61"/>
      <c r="F8" s="55"/>
      <c r="G8" s="56"/>
      <c r="H8" s="56"/>
      <c r="I8" s="56"/>
      <c r="J8" s="54">
        <v>33410</v>
      </c>
      <c r="K8" s="61"/>
      <c r="L8" s="55"/>
    </row>
    <row r="9" customHeight="1" spans="1:12">
      <c r="A9" s="72" t="s">
        <v>33</v>
      </c>
      <c r="B9" s="72"/>
      <c r="C9" s="72"/>
      <c r="D9" s="58">
        <v>23662</v>
      </c>
      <c r="E9" s="59"/>
      <c r="F9" s="60"/>
      <c r="G9" s="51"/>
      <c r="H9" s="51"/>
      <c r="I9" s="51"/>
      <c r="J9" s="58">
        <v>32833</v>
      </c>
      <c r="K9" s="59"/>
      <c r="L9" s="60"/>
    </row>
    <row r="10" customHeight="1" spans="1:12">
      <c r="A10" s="53" t="s">
        <v>34</v>
      </c>
      <c r="B10" s="53"/>
      <c r="C10" s="53"/>
      <c r="D10" s="54">
        <v>6269</v>
      </c>
      <c r="E10" s="61"/>
      <c r="F10" s="55"/>
      <c r="G10" s="56"/>
      <c r="H10" s="56"/>
      <c r="I10" s="56"/>
      <c r="J10" s="54">
        <v>7286</v>
      </c>
      <c r="K10" s="61"/>
      <c r="L10" s="55"/>
    </row>
    <row r="11" ht="15.9" customHeight="1" spans="1:12">
      <c r="A11" s="72" t="s">
        <v>79</v>
      </c>
      <c r="B11" s="72"/>
      <c r="C11" s="72"/>
      <c r="D11" s="58">
        <v>14109</v>
      </c>
      <c r="E11" s="59"/>
      <c r="F11" s="60"/>
      <c r="G11" s="51"/>
      <c r="H11" s="51"/>
      <c r="I11" s="51"/>
      <c r="J11" s="58">
        <v>14287</v>
      </c>
      <c r="K11" s="59"/>
      <c r="L11" s="60"/>
    </row>
    <row r="12" customHeight="1" spans="1:12">
      <c r="A12" s="143" t="s">
        <v>80</v>
      </c>
      <c r="B12" s="143"/>
      <c r="C12" s="143"/>
      <c r="D12" s="62">
        <v>118674</v>
      </c>
      <c r="E12" s="63"/>
      <c r="F12" s="64"/>
      <c r="G12" s="56"/>
      <c r="H12" s="56"/>
      <c r="I12" s="56"/>
      <c r="J12" s="62">
        <v>152987</v>
      </c>
      <c r="K12" s="63"/>
      <c r="L12" s="64"/>
    </row>
    <row r="13" customHeight="1" spans="1:1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O13" t="s">
        <v>81</v>
      </c>
      <c r="P13">
        <v>2025</v>
      </c>
      <c r="Q13" s="38">
        <f>D12-D28</f>
        <v>-25897</v>
      </c>
    </row>
    <row r="14" customHeight="1" spans="1:17">
      <c r="A14" s="53" t="s">
        <v>82</v>
      </c>
      <c r="B14" s="53"/>
      <c r="C14" s="53"/>
      <c r="D14" s="56"/>
      <c r="E14" s="56"/>
      <c r="F14" s="56"/>
      <c r="G14" s="56"/>
      <c r="H14" s="56"/>
      <c r="I14" s="56"/>
      <c r="J14" s="56"/>
      <c r="K14" s="56"/>
      <c r="L14" s="56"/>
      <c r="P14">
        <v>2024</v>
      </c>
      <c r="Q14" s="38">
        <f>J12-J28</f>
        <v>-23405</v>
      </c>
    </row>
    <row r="15" customHeight="1" spans="1:12">
      <c r="A15" s="72" t="s">
        <v>78</v>
      </c>
      <c r="B15" s="72"/>
      <c r="C15" s="72"/>
      <c r="D15" s="58">
        <v>84424</v>
      </c>
      <c r="E15" s="59"/>
      <c r="F15" s="60"/>
      <c r="G15" s="51"/>
      <c r="H15" s="51"/>
      <c r="I15" s="51"/>
      <c r="J15" s="58">
        <v>91479</v>
      </c>
      <c r="K15" s="59"/>
      <c r="L15" s="60"/>
    </row>
    <row r="16" customHeight="1" spans="1:12">
      <c r="A16" s="53" t="s">
        <v>83</v>
      </c>
      <c r="B16" s="53"/>
      <c r="C16" s="53"/>
      <c r="D16" s="54">
        <v>46876</v>
      </c>
      <c r="E16" s="61"/>
      <c r="F16" s="55"/>
      <c r="G16" s="56"/>
      <c r="H16" s="56"/>
      <c r="I16" s="56"/>
      <c r="J16" s="54">
        <v>45680</v>
      </c>
      <c r="K16" s="61"/>
      <c r="L16" s="55"/>
    </row>
    <row r="17" ht="15.9" customHeight="1" spans="1:12">
      <c r="A17" s="72" t="s">
        <v>84</v>
      </c>
      <c r="B17" s="72"/>
      <c r="C17" s="72"/>
      <c r="D17" s="58">
        <v>81259</v>
      </c>
      <c r="E17" s="59"/>
      <c r="F17" s="60"/>
      <c r="G17" s="51"/>
      <c r="H17" s="51"/>
      <c r="I17" s="51"/>
      <c r="J17" s="58">
        <v>74834</v>
      </c>
      <c r="K17" s="59"/>
      <c r="L17" s="60"/>
    </row>
    <row r="18" ht="15.9" customHeight="1" spans="1:12">
      <c r="A18" s="143" t="s">
        <v>85</v>
      </c>
      <c r="B18" s="143"/>
      <c r="C18" s="143"/>
      <c r="D18" s="62">
        <v>212559</v>
      </c>
      <c r="E18" s="63"/>
      <c r="F18" s="64"/>
      <c r="G18" s="56"/>
      <c r="H18" s="56"/>
      <c r="I18" s="56"/>
      <c r="J18" s="62">
        <v>211993</v>
      </c>
      <c r="K18" s="63"/>
      <c r="L18" s="64"/>
    </row>
    <row r="19" ht="15.9" customHeight="1" spans="1:12">
      <c r="A19" s="144" t="s">
        <v>86</v>
      </c>
      <c r="B19" s="144"/>
      <c r="C19" s="144"/>
      <c r="D19" s="67" t="s">
        <v>5</v>
      </c>
      <c r="E19" s="68">
        <v>331233</v>
      </c>
      <c r="F19" s="69"/>
      <c r="G19" s="51"/>
      <c r="H19" s="51"/>
      <c r="I19" s="51"/>
      <c r="J19" s="67" t="s">
        <v>5</v>
      </c>
      <c r="K19" s="68">
        <v>364980</v>
      </c>
      <c r="L19" s="69"/>
    </row>
    <row r="20" ht="15.9" customHeight="1" spans="1:16">
      <c r="A20" s="56"/>
      <c r="B20" s="56"/>
      <c r="C20" s="56"/>
      <c r="D20" s="70"/>
      <c r="E20" s="70"/>
      <c r="F20" s="70"/>
      <c r="G20" s="56"/>
      <c r="H20" s="56"/>
      <c r="I20" s="56"/>
      <c r="J20" s="70"/>
      <c r="K20" s="70"/>
      <c r="L20" s="70"/>
      <c r="P20" s="38">
        <f>Q13-Q14</f>
        <v>-2492</v>
      </c>
    </row>
    <row r="21" customHeight="1" spans="1:12">
      <c r="A21" s="71" t="s">
        <v>87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</row>
    <row r="22" customHeight="1" spans="1:12">
      <c r="A22" s="53" t="s">
        <v>88</v>
      </c>
      <c r="B22" s="53"/>
      <c r="C22" s="53"/>
      <c r="D22" s="56"/>
      <c r="E22" s="56"/>
      <c r="F22" s="56"/>
      <c r="G22" s="56"/>
      <c r="H22" s="56"/>
      <c r="I22" s="56"/>
      <c r="J22" s="56"/>
      <c r="K22" s="56"/>
      <c r="L22" s="56"/>
    </row>
    <row r="23" customHeight="1" spans="1:12">
      <c r="A23" s="72" t="s">
        <v>36</v>
      </c>
      <c r="B23" s="72"/>
      <c r="C23" s="72"/>
      <c r="D23" s="72" t="s">
        <v>5</v>
      </c>
      <c r="E23" s="58">
        <v>54126</v>
      </c>
      <c r="F23" s="60"/>
      <c r="G23" s="51"/>
      <c r="H23" s="51"/>
      <c r="I23" s="51"/>
      <c r="J23" s="72" t="s">
        <v>5</v>
      </c>
      <c r="K23" s="58">
        <v>68960</v>
      </c>
      <c r="L23" s="60"/>
    </row>
    <row r="24" customHeight="1" spans="1:12">
      <c r="A24" s="53" t="s">
        <v>89</v>
      </c>
      <c r="B24" s="53"/>
      <c r="C24" s="53"/>
      <c r="D24" s="54">
        <v>61849</v>
      </c>
      <c r="E24" s="61"/>
      <c r="F24" s="55"/>
      <c r="G24" s="56"/>
      <c r="H24" s="56"/>
      <c r="I24" s="56"/>
      <c r="J24" s="54">
        <v>78304</v>
      </c>
      <c r="K24" s="61"/>
      <c r="L24" s="55"/>
    </row>
    <row r="25" customHeight="1" spans="1:12">
      <c r="A25" s="72" t="s">
        <v>62</v>
      </c>
      <c r="B25" s="72"/>
      <c r="C25" s="72"/>
      <c r="D25" s="58">
        <v>8976</v>
      </c>
      <c r="E25" s="59"/>
      <c r="F25" s="60"/>
      <c r="G25" s="51"/>
      <c r="H25" s="51"/>
      <c r="I25" s="51"/>
      <c r="J25" s="58">
        <v>8249</v>
      </c>
      <c r="K25" s="59"/>
      <c r="L25" s="60"/>
    </row>
    <row r="26" customHeight="1" spans="1:12">
      <c r="A26" s="53" t="s">
        <v>90</v>
      </c>
      <c r="B26" s="53"/>
      <c r="C26" s="53"/>
      <c r="D26" s="54">
        <v>5982</v>
      </c>
      <c r="E26" s="61"/>
      <c r="F26" s="55"/>
      <c r="G26" s="56"/>
      <c r="H26" s="56"/>
      <c r="I26" s="56"/>
      <c r="J26" s="54">
        <v>9967</v>
      </c>
      <c r="K26" s="61"/>
      <c r="L26" s="55"/>
    </row>
    <row r="27" ht="15.9" customHeight="1" spans="1:12">
      <c r="A27" s="72" t="s">
        <v>91</v>
      </c>
      <c r="B27" s="72"/>
      <c r="C27" s="72"/>
      <c r="D27" s="58">
        <v>13638</v>
      </c>
      <c r="E27" s="59"/>
      <c r="F27" s="60"/>
      <c r="G27" s="51"/>
      <c r="H27" s="51"/>
      <c r="I27" s="51"/>
      <c r="J27" s="58">
        <v>10912</v>
      </c>
      <c r="K27" s="59"/>
      <c r="L27" s="60"/>
    </row>
    <row r="28" customHeight="1" spans="1:12">
      <c r="A28" s="143" t="s">
        <v>92</v>
      </c>
      <c r="B28" s="143"/>
      <c r="C28" s="143"/>
      <c r="D28" s="62">
        <v>144571</v>
      </c>
      <c r="E28" s="63"/>
      <c r="F28" s="64"/>
      <c r="G28" s="56"/>
      <c r="H28" s="56"/>
      <c r="I28" s="56"/>
      <c r="J28" s="62">
        <v>176392</v>
      </c>
      <c r="K28" s="63"/>
      <c r="L28" s="64"/>
    </row>
    <row r="29" customHeight="1" spans="1:1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customHeight="1" spans="1:12">
      <c r="A30" s="53" t="s">
        <v>93</v>
      </c>
      <c r="B30" s="53"/>
      <c r="C30" s="53"/>
      <c r="D30" s="56"/>
      <c r="E30" s="56"/>
      <c r="F30" s="56"/>
      <c r="G30" s="56"/>
      <c r="H30" s="56"/>
      <c r="I30" s="56"/>
      <c r="J30" s="56"/>
      <c r="K30" s="56"/>
      <c r="L30" s="56"/>
    </row>
    <row r="31" customHeight="1" spans="1:12">
      <c r="A31" s="77" t="s">
        <v>91</v>
      </c>
      <c r="B31" s="77"/>
      <c r="C31" s="77"/>
      <c r="D31" s="58">
        <v>78566</v>
      </c>
      <c r="E31" s="59"/>
      <c r="F31" s="60"/>
      <c r="G31" s="51"/>
      <c r="H31" s="51"/>
      <c r="I31" s="51"/>
      <c r="J31" s="58">
        <v>85750</v>
      </c>
      <c r="K31" s="59"/>
      <c r="L31" s="60"/>
    </row>
    <row r="32" ht="15.9" customHeight="1" spans="1:12">
      <c r="A32" s="143" t="s">
        <v>94</v>
      </c>
      <c r="B32" s="143"/>
      <c r="C32" s="143"/>
      <c r="D32" s="54">
        <v>41300</v>
      </c>
      <c r="E32" s="61"/>
      <c r="F32" s="55"/>
      <c r="G32" s="56"/>
      <c r="H32" s="56"/>
      <c r="I32" s="56"/>
      <c r="J32" s="54">
        <v>45888</v>
      </c>
      <c r="K32" s="61"/>
      <c r="L32" s="55"/>
    </row>
    <row r="33" ht="15.9" customHeight="1" spans="1:12">
      <c r="A33" s="77" t="s">
        <v>95</v>
      </c>
      <c r="B33" s="77"/>
      <c r="C33" s="77"/>
      <c r="D33" s="68">
        <v>119866</v>
      </c>
      <c r="E33" s="74"/>
      <c r="F33" s="69"/>
      <c r="G33" s="51"/>
      <c r="H33" s="51"/>
      <c r="I33" s="51"/>
      <c r="J33" s="68">
        <v>131638</v>
      </c>
      <c r="K33" s="74"/>
      <c r="L33" s="69"/>
    </row>
    <row r="34" ht="15.9" customHeight="1" spans="1:12">
      <c r="A34" s="145" t="s">
        <v>96</v>
      </c>
      <c r="B34" s="145"/>
      <c r="C34" s="145"/>
      <c r="D34" s="62">
        <v>264437</v>
      </c>
      <c r="E34" s="63"/>
      <c r="F34" s="64"/>
      <c r="G34" s="56"/>
      <c r="H34" s="56"/>
      <c r="I34" s="56"/>
      <c r="J34" s="62">
        <v>308030</v>
      </c>
      <c r="K34" s="63"/>
      <c r="L34" s="64"/>
    </row>
    <row r="35" customHeight="1" spans="1:12">
      <c r="A35" s="51"/>
      <c r="B35" s="51"/>
      <c r="C35" s="51"/>
      <c r="D35" s="76"/>
      <c r="E35" s="76"/>
      <c r="F35" s="76"/>
      <c r="G35" s="51"/>
      <c r="H35" s="51"/>
      <c r="I35" s="51"/>
      <c r="J35" s="76"/>
      <c r="K35" s="76"/>
      <c r="L35" s="76"/>
    </row>
    <row r="36" customHeight="1" spans="1:12">
      <c r="A36" s="53" t="s">
        <v>97</v>
      </c>
      <c r="B36" s="53"/>
      <c r="C36" s="53"/>
      <c r="D36" s="56"/>
      <c r="E36" s="56"/>
      <c r="F36" s="56"/>
      <c r="G36" s="56"/>
      <c r="H36" s="56"/>
      <c r="I36" s="56"/>
      <c r="J36" s="56"/>
      <c r="K36" s="56"/>
      <c r="L36" s="56"/>
    </row>
    <row r="37" customHeight="1" spans="1:1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customHeight="1" spans="1:12">
      <c r="A38" s="53" t="s">
        <v>98</v>
      </c>
      <c r="B38" s="53"/>
      <c r="C38" s="53"/>
      <c r="D38" s="56"/>
      <c r="E38" s="56"/>
      <c r="F38" s="56"/>
      <c r="G38" s="56"/>
      <c r="H38" s="56"/>
      <c r="I38" s="56"/>
      <c r="J38" s="56"/>
      <c r="K38" s="56"/>
      <c r="L38" s="56"/>
    </row>
    <row r="39" ht="68.4" customHeight="1" spans="1:12">
      <c r="A39" s="77" t="s">
        <v>99</v>
      </c>
      <c r="B39" s="77"/>
      <c r="C39" s="77"/>
      <c r="D39" s="58">
        <v>88711</v>
      </c>
      <c r="E39" s="59"/>
      <c r="F39" s="60"/>
      <c r="G39" s="51"/>
      <c r="H39" s="51"/>
      <c r="I39" s="51"/>
      <c r="J39" s="58">
        <v>83276</v>
      </c>
      <c r="K39" s="59"/>
      <c r="L39" s="60"/>
    </row>
    <row r="40" customHeight="1" spans="1:12">
      <c r="A40" s="53" t="s">
        <v>100</v>
      </c>
      <c r="B40" s="53"/>
      <c r="C40" s="53"/>
      <c r="D40" s="54">
        <v>-15552</v>
      </c>
      <c r="E40" s="54"/>
      <c r="F40" s="55"/>
      <c r="G40" s="56"/>
      <c r="H40" s="56"/>
      <c r="I40" s="56"/>
      <c r="J40" s="54">
        <v>-19154</v>
      </c>
      <c r="K40" s="54"/>
      <c r="L40" s="55"/>
    </row>
    <row r="41" ht="23.55" customHeight="1" spans="1:12">
      <c r="A41" s="50" t="s">
        <v>101</v>
      </c>
      <c r="B41" s="50"/>
      <c r="C41" s="50"/>
      <c r="D41" s="58">
        <v>-6363</v>
      </c>
      <c r="E41" s="58"/>
      <c r="F41" s="60"/>
      <c r="G41" s="51"/>
      <c r="H41" s="51"/>
      <c r="I41" s="51"/>
      <c r="J41" s="58">
        <v>-7172</v>
      </c>
      <c r="K41" s="58"/>
      <c r="L41" s="60"/>
    </row>
    <row r="42" ht="15.9" customHeight="1" spans="1:12">
      <c r="A42" s="143" t="s">
        <v>102</v>
      </c>
      <c r="B42" s="143"/>
      <c r="C42" s="143"/>
      <c r="D42" s="62">
        <v>66796</v>
      </c>
      <c r="E42" s="63"/>
      <c r="F42" s="64"/>
      <c r="G42" s="56"/>
      <c r="H42" s="56"/>
      <c r="I42" s="56"/>
      <c r="J42" s="62">
        <v>56950</v>
      </c>
      <c r="K42" s="63"/>
      <c r="L42" s="64"/>
    </row>
    <row r="43" ht="23.55" customHeight="1" spans="1:12">
      <c r="A43" s="144" t="s">
        <v>103</v>
      </c>
      <c r="B43" s="144"/>
      <c r="C43" s="144"/>
      <c r="D43" s="79" t="s">
        <v>5</v>
      </c>
      <c r="E43" s="80">
        <v>331233</v>
      </c>
      <c r="F43" s="81"/>
      <c r="G43" s="51"/>
      <c r="H43" s="51"/>
      <c r="I43" s="51"/>
      <c r="J43" s="79" t="s">
        <v>5</v>
      </c>
      <c r="K43" s="80">
        <v>364980</v>
      </c>
      <c r="L43" s="81"/>
    </row>
    <row r="44" ht="114.75" spans="1:1">
      <c r="A44" s="82" t="s">
        <v>71</v>
      </c>
    </row>
  </sheetData>
  <mergeCells count="152">
    <mergeCell ref="D2:F2"/>
    <mergeCell ref="J2:L2"/>
    <mergeCell ref="D3:F3"/>
    <mergeCell ref="J3:L3"/>
    <mergeCell ref="A4:L4"/>
    <mergeCell ref="A5:C5"/>
    <mergeCell ref="D5:F5"/>
    <mergeCell ref="G5:I5"/>
    <mergeCell ref="J5:L5"/>
    <mergeCell ref="A6:C6"/>
    <mergeCell ref="G6:I6"/>
    <mergeCell ref="A7:C7"/>
    <mergeCell ref="D7:E7"/>
    <mergeCell ref="G7:I7"/>
    <mergeCell ref="J7:K7"/>
    <mergeCell ref="A8:C8"/>
    <mergeCell ref="D8:E8"/>
    <mergeCell ref="G8:I8"/>
    <mergeCell ref="J8:K8"/>
    <mergeCell ref="A9:C9"/>
    <mergeCell ref="D9:E9"/>
    <mergeCell ref="G9:I9"/>
    <mergeCell ref="J9:K9"/>
    <mergeCell ref="A10:C10"/>
    <mergeCell ref="D10:E10"/>
    <mergeCell ref="G10:I10"/>
    <mergeCell ref="J10:K10"/>
    <mergeCell ref="A11:C11"/>
    <mergeCell ref="D11:E11"/>
    <mergeCell ref="G11:I11"/>
    <mergeCell ref="J11:K11"/>
    <mergeCell ref="A12:C12"/>
    <mergeCell ref="D12:E12"/>
    <mergeCell ref="G12:I12"/>
    <mergeCell ref="J12:K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E15"/>
    <mergeCell ref="G15:I15"/>
    <mergeCell ref="J15:K15"/>
    <mergeCell ref="A16:C16"/>
    <mergeCell ref="D16:E16"/>
    <mergeCell ref="G16:I16"/>
    <mergeCell ref="J16:K16"/>
    <mergeCell ref="A17:C17"/>
    <mergeCell ref="D17:E17"/>
    <mergeCell ref="G17:I17"/>
    <mergeCell ref="J17:K17"/>
    <mergeCell ref="A18:C18"/>
    <mergeCell ref="D18:E18"/>
    <mergeCell ref="G18:I18"/>
    <mergeCell ref="J18:K18"/>
    <mergeCell ref="A19:C19"/>
    <mergeCell ref="G19:I19"/>
    <mergeCell ref="A20:C20"/>
    <mergeCell ref="D20:F20"/>
    <mergeCell ref="G20:I20"/>
    <mergeCell ref="J20:L20"/>
    <mergeCell ref="A21:L21"/>
    <mergeCell ref="A22:C22"/>
    <mergeCell ref="D22:F22"/>
    <mergeCell ref="G22:I22"/>
    <mergeCell ref="J22:L22"/>
    <mergeCell ref="A23:C23"/>
    <mergeCell ref="G23:I23"/>
    <mergeCell ref="A24:C24"/>
    <mergeCell ref="D24:E24"/>
    <mergeCell ref="G24:I24"/>
    <mergeCell ref="J24:K24"/>
    <mergeCell ref="A25:C25"/>
    <mergeCell ref="D25:E25"/>
    <mergeCell ref="G25:I25"/>
    <mergeCell ref="J25:K25"/>
    <mergeCell ref="A26:C26"/>
    <mergeCell ref="D26:E26"/>
    <mergeCell ref="G26:I26"/>
    <mergeCell ref="J26:K26"/>
    <mergeCell ref="A27:C27"/>
    <mergeCell ref="D27:E27"/>
    <mergeCell ref="G27:I27"/>
    <mergeCell ref="J27:K27"/>
    <mergeCell ref="A28:C28"/>
    <mergeCell ref="D28:E28"/>
    <mergeCell ref="G28:I28"/>
    <mergeCell ref="J28:K28"/>
    <mergeCell ref="A29:C29"/>
    <mergeCell ref="D29:F29"/>
    <mergeCell ref="G29:I29"/>
    <mergeCell ref="J29:L29"/>
    <mergeCell ref="A30:C30"/>
    <mergeCell ref="D30:F30"/>
    <mergeCell ref="G30:I30"/>
    <mergeCell ref="J30:L30"/>
    <mergeCell ref="A31:C31"/>
    <mergeCell ref="D31:E31"/>
    <mergeCell ref="G31:I31"/>
    <mergeCell ref="J31:K31"/>
    <mergeCell ref="A32:C32"/>
    <mergeCell ref="D32:E32"/>
    <mergeCell ref="G32:I32"/>
    <mergeCell ref="J32:K32"/>
    <mergeCell ref="A33:C33"/>
    <mergeCell ref="D33:E33"/>
    <mergeCell ref="G33:I33"/>
    <mergeCell ref="J33:K33"/>
    <mergeCell ref="A34:C34"/>
    <mergeCell ref="D34:E34"/>
    <mergeCell ref="G34:I34"/>
    <mergeCell ref="J34:K34"/>
    <mergeCell ref="A35:C35"/>
    <mergeCell ref="D35:F35"/>
    <mergeCell ref="G35:I35"/>
    <mergeCell ref="J35:L35"/>
    <mergeCell ref="A36:C36"/>
    <mergeCell ref="D36:F36"/>
    <mergeCell ref="G36:I36"/>
    <mergeCell ref="J36:L36"/>
    <mergeCell ref="A37:C37"/>
    <mergeCell ref="D37:F37"/>
    <mergeCell ref="G37:I37"/>
    <mergeCell ref="J37:L37"/>
    <mergeCell ref="A38:C38"/>
    <mergeCell ref="D38:F38"/>
    <mergeCell ref="G38:I38"/>
    <mergeCell ref="J38:L38"/>
    <mergeCell ref="A39:C39"/>
    <mergeCell ref="D39:E39"/>
    <mergeCell ref="G39:I39"/>
    <mergeCell ref="J39:K39"/>
    <mergeCell ref="A40:C40"/>
    <mergeCell ref="D40:E40"/>
    <mergeCell ref="G40:I40"/>
    <mergeCell ref="J40:K40"/>
    <mergeCell ref="A41:C41"/>
    <mergeCell ref="D41:E41"/>
    <mergeCell ref="G41:I41"/>
    <mergeCell ref="J41:K41"/>
    <mergeCell ref="A42:C42"/>
    <mergeCell ref="D42:E42"/>
    <mergeCell ref="G42:I42"/>
    <mergeCell ref="J42:K42"/>
    <mergeCell ref="A43:C43"/>
    <mergeCell ref="G43:I43"/>
    <mergeCell ref="A2:C3"/>
    <mergeCell ref="G2:I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workbookViewId="0">
      <selection activeCell="J27" sqref="J27:K27"/>
    </sheetView>
  </sheetViews>
  <sheetFormatPr defaultColWidth="8.88888888888889" defaultRowHeight="14.4"/>
  <sheetData>
    <row r="1" customHeight="1" spans="4:12">
      <c r="D1" s="47" t="s">
        <v>2</v>
      </c>
      <c r="E1" s="47"/>
      <c r="F1" s="47"/>
      <c r="J1" s="47" t="s">
        <v>0</v>
      </c>
      <c r="K1" s="47"/>
      <c r="L1" s="47"/>
    </row>
    <row r="2" ht="15.9" customHeight="1" spans="4:12">
      <c r="D2" s="48">
        <v>2024</v>
      </c>
      <c r="E2" s="48"/>
      <c r="F2" s="48"/>
      <c r="J2" s="48">
        <v>2023</v>
      </c>
      <c r="K2" s="48"/>
      <c r="L2" s="48"/>
    </row>
    <row r="3" customHeight="1" spans="1:12">
      <c r="A3" s="49" t="s">
        <v>75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customHeight="1" spans="1:12">
      <c r="A4" s="50" t="s">
        <v>76</v>
      </c>
      <c r="B4" s="50"/>
      <c r="C4" s="50"/>
      <c r="D4" s="133"/>
      <c r="E4" s="133"/>
      <c r="F4" s="133"/>
      <c r="G4" s="133"/>
      <c r="H4" s="133"/>
      <c r="I4" s="133"/>
      <c r="J4" s="133"/>
      <c r="K4" s="133"/>
      <c r="L4" s="133"/>
    </row>
    <row r="5" customHeight="1" spans="1:12">
      <c r="A5" s="52" t="s">
        <v>77</v>
      </c>
      <c r="B5" s="52"/>
      <c r="C5" s="52"/>
      <c r="D5" s="53" t="s">
        <v>5</v>
      </c>
      <c r="E5" s="54">
        <v>29943</v>
      </c>
      <c r="F5" s="134"/>
      <c r="G5" s="135"/>
      <c r="H5" s="135"/>
      <c r="I5" s="135"/>
      <c r="J5" s="53" t="s">
        <v>5</v>
      </c>
      <c r="K5" s="54">
        <v>29965</v>
      </c>
      <c r="L5" s="134"/>
    </row>
    <row r="6" customHeight="1" spans="1:12">
      <c r="A6" s="57" t="s">
        <v>78</v>
      </c>
      <c r="B6" s="57"/>
      <c r="C6" s="57"/>
      <c r="D6" s="58">
        <v>35228</v>
      </c>
      <c r="E6" s="59"/>
      <c r="F6" s="136"/>
      <c r="G6" s="133"/>
      <c r="H6" s="133"/>
      <c r="I6" s="133"/>
      <c r="J6" s="58">
        <v>31590</v>
      </c>
      <c r="K6" s="59"/>
      <c r="L6" s="136"/>
    </row>
    <row r="7" customHeight="1" spans="1:12">
      <c r="A7" s="52" t="s">
        <v>32</v>
      </c>
      <c r="B7" s="52"/>
      <c r="C7" s="52"/>
      <c r="D7" s="54">
        <v>33410</v>
      </c>
      <c r="E7" s="61"/>
      <c r="F7" s="134"/>
      <c r="G7" s="135"/>
      <c r="H7" s="135"/>
      <c r="I7" s="135"/>
      <c r="J7" s="54">
        <v>29508</v>
      </c>
      <c r="K7" s="61"/>
      <c r="L7" s="134"/>
    </row>
    <row r="8" customHeight="1" spans="1:12">
      <c r="A8" s="57" t="s">
        <v>33</v>
      </c>
      <c r="B8" s="57"/>
      <c r="C8" s="57"/>
      <c r="D8" s="58">
        <v>32833</v>
      </c>
      <c r="E8" s="59"/>
      <c r="F8" s="136"/>
      <c r="G8" s="133"/>
      <c r="H8" s="133"/>
      <c r="I8" s="133"/>
      <c r="J8" s="58">
        <v>31477</v>
      </c>
      <c r="K8" s="59"/>
      <c r="L8" s="136"/>
    </row>
    <row r="9" customHeight="1" spans="1:12">
      <c r="A9" s="52" t="s">
        <v>34</v>
      </c>
      <c r="B9" s="52"/>
      <c r="C9" s="52"/>
      <c r="D9" s="54">
        <v>7286</v>
      </c>
      <c r="E9" s="61"/>
      <c r="F9" s="134"/>
      <c r="G9" s="135"/>
      <c r="H9" s="135"/>
      <c r="I9" s="135"/>
      <c r="J9" s="54">
        <v>6331</v>
      </c>
      <c r="K9" s="61"/>
      <c r="L9" s="134"/>
    </row>
    <row r="10" ht="15.9" customHeight="1" spans="1:12">
      <c r="A10" s="57" t="s">
        <v>79</v>
      </c>
      <c r="B10" s="57"/>
      <c r="C10" s="57"/>
      <c r="D10" s="58">
        <v>14287</v>
      </c>
      <c r="E10" s="59"/>
      <c r="F10" s="136"/>
      <c r="G10" s="133"/>
      <c r="H10" s="133"/>
      <c r="I10" s="133"/>
      <c r="J10" s="58">
        <v>14695</v>
      </c>
      <c r="K10" s="59"/>
      <c r="L10" s="136"/>
    </row>
    <row r="11" customHeight="1" spans="1:12">
      <c r="A11" s="52" t="s">
        <v>80</v>
      </c>
      <c r="B11" s="52"/>
      <c r="C11" s="52"/>
      <c r="D11" s="62">
        <v>152987</v>
      </c>
      <c r="E11" s="63"/>
      <c r="F11" s="137"/>
      <c r="G11" s="135"/>
      <c r="H11" s="135"/>
      <c r="I11" s="135"/>
      <c r="J11" s="62">
        <v>143566</v>
      </c>
      <c r="K11" s="63"/>
      <c r="L11" s="137"/>
    </row>
    <row r="12" customHeight="1" spans="1:12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</row>
    <row r="13" customHeight="1" spans="1:12">
      <c r="A13" s="65" t="s">
        <v>82</v>
      </c>
      <c r="B13" s="65"/>
      <c r="C13" s="65"/>
      <c r="D13" s="135"/>
      <c r="E13" s="135"/>
      <c r="F13" s="135"/>
      <c r="G13" s="135"/>
      <c r="H13" s="135"/>
      <c r="I13" s="135"/>
      <c r="J13" s="135"/>
      <c r="K13" s="135"/>
      <c r="L13" s="135"/>
    </row>
    <row r="14" customHeight="1" spans="1:17">
      <c r="A14" s="57" t="s">
        <v>78</v>
      </c>
      <c r="B14" s="57"/>
      <c r="C14" s="57"/>
      <c r="D14" s="58">
        <v>91479</v>
      </c>
      <c r="E14" s="59"/>
      <c r="F14" s="136"/>
      <c r="G14" s="133"/>
      <c r="H14" s="133"/>
      <c r="I14" s="133"/>
      <c r="J14" s="58">
        <v>100544</v>
      </c>
      <c r="K14" s="59"/>
      <c r="L14" s="136"/>
      <c r="P14" s="38">
        <f>J11-J27</f>
        <v>-1742</v>
      </c>
      <c r="Q14">
        <v>2023</v>
      </c>
    </row>
    <row r="15" ht="22.8" customHeight="1" spans="1:17">
      <c r="A15" s="52" t="s">
        <v>83</v>
      </c>
      <c r="B15" s="52"/>
      <c r="C15" s="52"/>
      <c r="D15" s="54">
        <v>45680</v>
      </c>
      <c r="E15" s="61"/>
      <c r="F15" s="134"/>
      <c r="G15" s="135"/>
      <c r="H15" s="135"/>
      <c r="I15" s="135"/>
      <c r="J15" s="54">
        <v>43715</v>
      </c>
      <c r="K15" s="61"/>
      <c r="L15" s="134"/>
      <c r="P15" s="38">
        <f>D11-D27</f>
        <v>-23405</v>
      </c>
      <c r="Q15">
        <v>2024</v>
      </c>
    </row>
    <row r="16" ht="15.9" customHeight="1" spans="1:12">
      <c r="A16" s="57" t="s">
        <v>84</v>
      </c>
      <c r="B16" s="57"/>
      <c r="C16" s="57"/>
      <c r="D16" s="58">
        <v>74834</v>
      </c>
      <c r="E16" s="59"/>
      <c r="F16" s="136"/>
      <c r="G16" s="133"/>
      <c r="H16" s="133"/>
      <c r="I16" s="133"/>
      <c r="J16" s="58">
        <v>64758</v>
      </c>
      <c r="K16" s="59"/>
      <c r="L16" s="136"/>
    </row>
    <row r="17" ht="15.9" customHeight="1" spans="1:12">
      <c r="A17" s="52" t="s">
        <v>85</v>
      </c>
      <c r="B17" s="52"/>
      <c r="C17" s="52"/>
      <c r="D17" s="62">
        <v>211993</v>
      </c>
      <c r="E17" s="63"/>
      <c r="F17" s="137"/>
      <c r="G17" s="135"/>
      <c r="H17" s="135"/>
      <c r="I17" s="135"/>
      <c r="J17" s="62">
        <v>209017</v>
      </c>
      <c r="K17" s="63"/>
      <c r="L17" s="137"/>
    </row>
    <row r="18" ht="15.9" customHeight="1" spans="1:12">
      <c r="A18" s="66" t="s">
        <v>86</v>
      </c>
      <c r="B18" s="66"/>
      <c r="C18" s="66"/>
      <c r="D18" s="67" t="s">
        <v>5</v>
      </c>
      <c r="E18" s="68">
        <v>364980</v>
      </c>
      <c r="F18" s="138"/>
      <c r="G18" s="133"/>
      <c r="H18" s="133"/>
      <c r="I18" s="133"/>
      <c r="J18" s="67" t="s">
        <v>5</v>
      </c>
      <c r="K18" s="68">
        <v>352583</v>
      </c>
      <c r="L18" s="138"/>
    </row>
    <row r="19" ht="15.9" customHeight="1" spans="1:12">
      <c r="A19" s="135"/>
      <c r="B19" s="135"/>
      <c r="C19" s="135"/>
      <c r="D19" s="139"/>
      <c r="E19" s="139"/>
      <c r="F19" s="139"/>
      <c r="G19" s="135"/>
      <c r="H19" s="135"/>
      <c r="I19" s="135"/>
      <c r="J19" s="139"/>
      <c r="K19" s="139"/>
      <c r="L19" s="139"/>
    </row>
    <row r="20" customHeight="1" spans="1:12">
      <c r="A20" s="71" t="s">
        <v>87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</row>
    <row r="21" customHeight="1" spans="1:12">
      <c r="A21" s="65" t="s">
        <v>88</v>
      </c>
      <c r="B21" s="65"/>
      <c r="C21" s="65"/>
      <c r="D21" s="135"/>
      <c r="E21" s="135"/>
      <c r="F21" s="135"/>
      <c r="G21" s="135"/>
      <c r="H21" s="135"/>
      <c r="I21" s="135"/>
      <c r="J21" s="135"/>
      <c r="K21" s="135"/>
      <c r="L21" s="135"/>
    </row>
    <row r="22" customHeight="1" spans="1:12">
      <c r="A22" s="57" t="s">
        <v>36</v>
      </c>
      <c r="B22" s="57"/>
      <c r="C22" s="57"/>
      <c r="D22" s="72" t="s">
        <v>5</v>
      </c>
      <c r="E22" s="58">
        <v>68960</v>
      </c>
      <c r="F22" s="136"/>
      <c r="G22" s="133"/>
      <c r="H22" s="133"/>
      <c r="I22" s="133"/>
      <c r="J22" s="72" t="s">
        <v>5</v>
      </c>
      <c r="K22" s="58">
        <v>62611</v>
      </c>
      <c r="L22" s="136"/>
    </row>
    <row r="23" customHeight="1" spans="1:12">
      <c r="A23" s="52" t="s">
        <v>89</v>
      </c>
      <c r="B23" s="52"/>
      <c r="C23" s="52"/>
      <c r="D23" s="54">
        <v>78304</v>
      </c>
      <c r="E23" s="61"/>
      <c r="F23" s="134"/>
      <c r="G23" s="135"/>
      <c r="H23" s="135"/>
      <c r="I23" s="135"/>
      <c r="J23" s="54">
        <v>58829</v>
      </c>
      <c r="K23" s="61"/>
      <c r="L23" s="134"/>
    </row>
    <row r="24" customHeight="1" spans="1:12">
      <c r="A24" s="57" t="s">
        <v>62</v>
      </c>
      <c r="B24" s="57"/>
      <c r="C24" s="57"/>
      <c r="D24" s="58">
        <v>8249</v>
      </c>
      <c r="E24" s="59"/>
      <c r="F24" s="136"/>
      <c r="G24" s="133"/>
      <c r="H24" s="133"/>
      <c r="I24" s="133"/>
      <c r="J24" s="58">
        <v>8061</v>
      </c>
      <c r="K24" s="59"/>
      <c r="L24" s="136"/>
    </row>
    <row r="25" customHeight="1" spans="1:12">
      <c r="A25" s="52" t="s">
        <v>90</v>
      </c>
      <c r="B25" s="52"/>
      <c r="C25" s="52"/>
      <c r="D25" s="54">
        <v>9967</v>
      </c>
      <c r="E25" s="61"/>
      <c r="F25" s="134"/>
      <c r="G25" s="135"/>
      <c r="H25" s="135"/>
      <c r="I25" s="135"/>
      <c r="J25" s="54">
        <v>5985</v>
      </c>
      <c r="K25" s="61"/>
      <c r="L25" s="134"/>
    </row>
    <row r="26" ht="15.9" customHeight="1" spans="1:12">
      <c r="A26" s="57" t="s">
        <v>91</v>
      </c>
      <c r="B26" s="57"/>
      <c r="C26" s="57"/>
      <c r="D26" s="58">
        <v>10912</v>
      </c>
      <c r="E26" s="59"/>
      <c r="F26" s="136"/>
      <c r="G26" s="133"/>
      <c r="H26" s="133"/>
      <c r="I26" s="133"/>
      <c r="J26" s="58">
        <v>9822</v>
      </c>
      <c r="K26" s="59"/>
      <c r="L26" s="136"/>
    </row>
    <row r="27" customHeight="1" spans="1:12">
      <c r="A27" s="52" t="s">
        <v>92</v>
      </c>
      <c r="B27" s="52"/>
      <c r="C27" s="52"/>
      <c r="D27" s="62">
        <v>176392</v>
      </c>
      <c r="E27" s="63"/>
      <c r="F27" s="137"/>
      <c r="G27" s="135"/>
      <c r="H27" s="135"/>
      <c r="I27" s="135"/>
      <c r="J27" s="62">
        <v>145308</v>
      </c>
      <c r="K27" s="63"/>
      <c r="L27" s="137"/>
    </row>
    <row r="28" customHeight="1" spans="1:12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</row>
    <row r="29" customHeight="1" spans="1:12">
      <c r="A29" s="65" t="s">
        <v>93</v>
      </c>
      <c r="B29" s="65"/>
      <c r="C29" s="65"/>
      <c r="D29" s="135"/>
      <c r="E29" s="135"/>
      <c r="F29" s="135"/>
      <c r="G29" s="135"/>
      <c r="H29" s="135"/>
      <c r="I29" s="135"/>
      <c r="J29" s="135"/>
      <c r="K29" s="135"/>
      <c r="L29" s="135"/>
    </row>
    <row r="30" customHeight="1" spans="1:12">
      <c r="A30" s="57" t="s">
        <v>91</v>
      </c>
      <c r="B30" s="57"/>
      <c r="C30" s="57"/>
      <c r="D30" s="58">
        <v>85750</v>
      </c>
      <c r="E30" s="59"/>
      <c r="F30" s="136"/>
      <c r="G30" s="133"/>
      <c r="H30" s="133"/>
      <c r="I30" s="133"/>
      <c r="J30" s="58">
        <v>95281</v>
      </c>
      <c r="K30" s="59"/>
      <c r="L30" s="136"/>
    </row>
    <row r="31" ht="15.9" customHeight="1" spans="1:12">
      <c r="A31" s="52" t="s">
        <v>94</v>
      </c>
      <c r="B31" s="52"/>
      <c r="C31" s="52"/>
      <c r="D31" s="54">
        <v>45888</v>
      </c>
      <c r="E31" s="61"/>
      <c r="F31" s="134"/>
      <c r="G31" s="135"/>
      <c r="H31" s="135"/>
      <c r="I31" s="135"/>
      <c r="J31" s="54">
        <v>49848</v>
      </c>
      <c r="K31" s="61"/>
      <c r="L31" s="134"/>
    </row>
    <row r="32" ht="15.9" customHeight="1" spans="1:12">
      <c r="A32" s="57" t="s">
        <v>95</v>
      </c>
      <c r="B32" s="57"/>
      <c r="C32" s="57"/>
      <c r="D32" s="68">
        <v>131638</v>
      </c>
      <c r="E32" s="74"/>
      <c r="F32" s="138"/>
      <c r="G32" s="133"/>
      <c r="H32" s="133"/>
      <c r="I32" s="133"/>
      <c r="J32" s="68">
        <v>145129</v>
      </c>
      <c r="K32" s="74"/>
      <c r="L32" s="138"/>
    </row>
    <row r="33" ht="15.9" customHeight="1" spans="1:12">
      <c r="A33" s="75" t="s">
        <v>96</v>
      </c>
      <c r="B33" s="75"/>
      <c r="C33" s="75"/>
      <c r="D33" s="62">
        <v>308030</v>
      </c>
      <c r="E33" s="63"/>
      <c r="F33" s="137"/>
      <c r="G33" s="135"/>
      <c r="H33" s="135"/>
      <c r="I33" s="135"/>
      <c r="J33" s="62">
        <v>290437</v>
      </c>
      <c r="K33" s="63"/>
      <c r="L33" s="137"/>
    </row>
    <row r="34" customHeight="1" spans="1:12">
      <c r="A34" s="133"/>
      <c r="B34" s="133"/>
      <c r="C34" s="133"/>
      <c r="D34" s="140"/>
      <c r="E34" s="140"/>
      <c r="F34" s="140"/>
      <c r="G34" s="133"/>
      <c r="H34" s="133"/>
      <c r="I34" s="133"/>
      <c r="J34" s="140"/>
      <c r="K34" s="140"/>
      <c r="L34" s="140"/>
    </row>
    <row r="35" customHeight="1" spans="1:12">
      <c r="A35" s="65" t="s">
        <v>97</v>
      </c>
      <c r="B35" s="65"/>
      <c r="C35" s="65"/>
      <c r="D35" s="135"/>
      <c r="E35" s="135"/>
      <c r="F35" s="135"/>
      <c r="G35" s="135"/>
      <c r="H35" s="135"/>
      <c r="I35" s="135"/>
      <c r="J35" s="135"/>
      <c r="K35" s="135"/>
      <c r="L35" s="135"/>
    </row>
    <row r="36" customHeight="1" spans="1:12">
      <c r="A36" s="133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</row>
    <row r="37" customHeight="1" spans="1:12">
      <c r="A37" s="65" t="s">
        <v>98</v>
      </c>
      <c r="B37" s="65"/>
      <c r="C37" s="65"/>
      <c r="D37" s="135"/>
      <c r="E37" s="135"/>
      <c r="F37" s="135"/>
      <c r="G37" s="135"/>
      <c r="H37" s="135"/>
      <c r="I37" s="135"/>
      <c r="J37" s="135"/>
      <c r="K37" s="135"/>
      <c r="L37" s="135"/>
    </row>
    <row r="38" ht="68.4" customHeight="1" spans="1:12">
      <c r="A38" s="77" t="s">
        <v>104</v>
      </c>
      <c r="B38" s="77"/>
      <c r="C38" s="77"/>
      <c r="D38" s="58">
        <v>83276</v>
      </c>
      <c r="E38" s="59"/>
      <c r="F38" s="136"/>
      <c r="G38" s="133"/>
      <c r="H38" s="133"/>
      <c r="I38" s="133"/>
      <c r="J38" s="58">
        <v>73812</v>
      </c>
      <c r="K38" s="59"/>
      <c r="L38" s="136"/>
    </row>
    <row r="39" customHeight="1" spans="1:12">
      <c r="A39" s="53" t="s">
        <v>100</v>
      </c>
      <c r="B39" s="53"/>
      <c r="C39" s="53"/>
      <c r="D39" s="54">
        <v>-19154</v>
      </c>
      <c r="E39" s="54"/>
      <c r="F39" s="134"/>
      <c r="G39" s="135"/>
      <c r="H39" s="135"/>
      <c r="I39" s="135"/>
      <c r="J39" s="61">
        <v>-214</v>
      </c>
      <c r="K39" s="61"/>
      <c r="L39" s="134"/>
    </row>
    <row r="40" ht="23.55" customHeight="1" spans="1:12">
      <c r="A40" s="50" t="s">
        <v>101</v>
      </c>
      <c r="B40" s="50"/>
      <c r="C40" s="50"/>
      <c r="D40" s="58">
        <v>-7172</v>
      </c>
      <c r="E40" s="58"/>
      <c r="F40" s="136"/>
      <c r="G40" s="133"/>
      <c r="H40" s="133"/>
      <c r="I40" s="133"/>
      <c r="J40" s="58">
        <v>-11452</v>
      </c>
      <c r="K40" s="58"/>
      <c r="L40" s="136"/>
    </row>
    <row r="41" ht="15.9" customHeight="1" spans="1:12">
      <c r="A41" s="52" t="s">
        <v>102</v>
      </c>
      <c r="B41" s="52"/>
      <c r="C41" s="52"/>
      <c r="D41" s="62">
        <v>56950</v>
      </c>
      <c r="E41" s="63"/>
      <c r="F41" s="137"/>
      <c r="G41" s="135"/>
      <c r="H41" s="135"/>
      <c r="I41" s="135"/>
      <c r="J41" s="62">
        <v>62146</v>
      </c>
      <c r="K41" s="63"/>
      <c r="L41" s="137"/>
    </row>
    <row r="42" ht="23.55" customHeight="1" spans="1:12">
      <c r="A42" s="66" t="s">
        <v>103</v>
      </c>
      <c r="B42" s="66"/>
      <c r="C42" s="66"/>
      <c r="D42" s="79" t="s">
        <v>5</v>
      </c>
      <c r="E42" s="80">
        <v>364980</v>
      </c>
      <c r="F42" s="141"/>
      <c r="G42" s="133"/>
      <c r="H42" s="133"/>
      <c r="I42" s="133"/>
      <c r="J42" s="79" t="s">
        <v>5</v>
      </c>
      <c r="K42" s="80">
        <v>352583</v>
      </c>
      <c r="L42" s="141"/>
    </row>
    <row r="43" ht="15.15"/>
  </sheetData>
  <mergeCells count="150">
    <mergeCell ref="D1:F1"/>
    <mergeCell ref="J1:L1"/>
    <mergeCell ref="D2:F2"/>
    <mergeCell ref="J2:L2"/>
    <mergeCell ref="A3:L3"/>
    <mergeCell ref="A4:C4"/>
    <mergeCell ref="D4:F4"/>
    <mergeCell ref="G4:I4"/>
    <mergeCell ref="J4:L4"/>
    <mergeCell ref="A5:C5"/>
    <mergeCell ref="G5:I5"/>
    <mergeCell ref="A6:C6"/>
    <mergeCell ref="D6:E6"/>
    <mergeCell ref="G6:I6"/>
    <mergeCell ref="J6:K6"/>
    <mergeCell ref="A7:C7"/>
    <mergeCell ref="D7:E7"/>
    <mergeCell ref="G7:I7"/>
    <mergeCell ref="J7:K7"/>
    <mergeCell ref="A8:C8"/>
    <mergeCell ref="D8:E8"/>
    <mergeCell ref="G8:I8"/>
    <mergeCell ref="J8:K8"/>
    <mergeCell ref="A9:C9"/>
    <mergeCell ref="D9:E9"/>
    <mergeCell ref="G9:I9"/>
    <mergeCell ref="J9:K9"/>
    <mergeCell ref="A10:C10"/>
    <mergeCell ref="D10:E10"/>
    <mergeCell ref="G10:I10"/>
    <mergeCell ref="J10:K10"/>
    <mergeCell ref="A11:C11"/>
    <mergeCell ref="D11:E11"/>
    <mergeCell ref="G11:I11"/>
    <mergeCell ref="J11:K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E14"/>
    <mergeCell ref="G14:I14"/>
    <mergeCell ref="J14:K14"/>
    <mergeCell ref="A15:C15"/>
    <mergeCell ref="D15:E15"/>
    <mergeCell ref="G15:I15"/>
    <mergeCell ref="J15:K15"/>
    <mergeCell ref="A16:C16"/>
    <mergeCell ref="D16:E16"/>
    <mergeCell ref="G16:I16"/>
    <mergeCell ref="J16:K16"/>
    <mergeCell ref="A17:C17"/>
    <mergeCell ref="D17:E17"/>
    <mergeCell ref="G17:I17"/>
    <mergeCell ref="J17:K17"/>
    <mergeCell ref="A18:C18"/>
    <mergeCell ref="G18:I18"/>
    <mergeCell ref="A19:C19"/>
    <mergeCell ref="D19:F19"/>
    <mergeCell ref="G19:I19"/>
    <mergeCell ref="J19:L19"/>
    <mergeCell ref="A20:L20"/>
    <mergeCell ref="A21:C21"/>
    <mergeCell ref="D21:F21"/>
    <mergeCell ref="G21:I21"/>
    <mergeCell ref="J21:L21"/>
    <mergeCell ref="A22:C22"/>
    <mergeCell ref="G22:I22"/>
    <mergeCell ref="A23:C23"/>
    <mergeCell ref="D23:E23"/>
    <mergeCell ref="G23:I23"/>
    <mergeCell ref="J23:K23"/>
    <mergeCell ref="A24:C24"/>
    <mergeCell ref="D24:E24"/>
    <mergeCell ref="G24:I24"/>
    <mergeCell ref="J24:K24"/>
    <mergeCell ref="A25:C25"/>
    <mergeCell ref="D25:E25"/>
    <mergeCell ref="G25:I25"/>
    <mergeCell ref="J25:K25"/>
    <mergeCell ref="A26:C26"/>
    <mergeCell ref="D26:E26"/>
    <mergeCell ref="G26:I26"/>
    <mergeCell ref="J26:K26"/>
    <mergeCell ref="A27:C27"/>
    <mergeCell ref="D27:E27"/>
    <mergeCell ref="G27:I27"/>
    <mergeCell ref="J27:K27"/>
    <mergeCell ref="A28:C28"/>
    <mergeCell ref="D28:F28"/>
    <mergeCell ref="G28:I28"/>
    <mergeCell ref="J28:L28"/>
    <mergeCell ref="A29:C29"/>
    <mergeCell ref="D29:F29"/>
    <mergeCell ref="G29:I29"/>
    <mergeCell ref="J29:L29"/>
    <mergeCell ref="A30:C30"/>
    <mergeCell ref="D30:E30"/>
    <mergeCell ref="G30:I30"/>
    <mergeCell ref="J30:K30"/>
    <mergeCell ref="A31:C31"/>
    <mergeCell ref="D31:E31"/>
    <mergeCell ref="G31:I31"/>
    <mergeCell ref="J31:K31"/>
    <mergeCell ref="A32:C32"/>
    <mergeCell ref="D32:E32"/>
    <mergeCell ref="G32:I32"/>
    <mergeCell ref="J32:K32"/>
    <mergeCell ref="A33:C33"/>
    <mergeCell ref="D33:E33"/>
    <mergeCell ref="G33:I33"/>
    <mergeCell ref="J33:K33"/>
    <mergeCell ref="A34:C34"/>
    <mergeCell ref="D34:F34"/>
    <mergeCell ref="G34:I34"/>
    <mergeCell ref="J34:L34"/>
    <mergeCell ref="A35:C35"/>
    <mergeCell ref="D35:F35"/>
    <mergeCell ref="G35:I35"/>
    <mergeCell ref="J35:L35"/>
    <mergeCell ref="A36:C36"/>
    <mergeCell ref="D36:F36"/>
    <mergeCell ref="G36:I36"/>
    <mergeCell ref="J36:L36"/>
    <mergeCell ref="A37:C37"/>
    <mergeCell ref="D37:F37"/>
    <mergeCell ref="G37:I37"/>
    <mergeCell ref="J37:L37"/>
    <mergeCell ref="A38:C38"/>
    <mergeCell ref="D38:E38"/>
    <mergeCell ref="G38:I38"/>
    <mergeCell ref="J38:K38"/>
    <mergeCell ref="A39:C39"/>
    <mergeCell ref="D39:E39"/>
    <mergeCell ref="G39:I39"/>
    <mergeCell ref="J39:K39"/>
    <mergeCell ref="A40:C40"/>
    <mergeCell ref="D40:E40"/>
    <mergeCell ref="G40:I40"/>
    <mergeCell ref="J40:K40"/>
    <mergeCell ref="A41:C41"/>
    <mergeCell ref="D41:E41"/>
    <mergeCell ref="G41:I41"/>
    <mergeCell ref="J41:K41"/>
    <mergeCell ref="A42:C42"/>
    <mergeCell ref="G42:I4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workbookViewId="0">
      <selection activeCell="P20" sqref="P20"/>
    </sheetView>
  </sheetViews>
  <sheetFormatPr defaultColWidth="8.88888888888889" defaultRowHeight="14.4"/>
  <sheetData>
    <row r="1" customHeight="1" spans="10:12">
      <c r="J1" s="47" t="s">
        <v>58</v>
      </c>
      <c r="K1" s="47"/>
      <c r="L1" s="47"/>
    </row>
    <row r="2" customHeight="1" spans="4:12">
      <c r="D2" s="47" t="s">
        <v>1</v>
      </c>
      <c r="E2" s="47"/>
      <c r="F2" s="47"/>
      <c r="J2" s="47">
        <v>2021</v>
      </c>
      <c r="K2" s="47"/>
      <c r="L2" s="47"/>
    </row>
    <row r="3" ht="15.9" customHeight="1" spans="4:12">
      <c r="D3" s="48">
        <v>2022</v>
      </c>
      <c r="E3" s="48"/>
      <c r="F3" s="48"/>
      <c r="J3" s="29"/>
      <c r="K3" s="29"/>
      <c r="L3" s="29"/>
    </row>
    <row r="4" customHeight="1" spans="1:12">
      <c r="A4" s="49" t="s">
        <v>75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customHeight="1" spans="1:12">
      <c r="A5" s="50" t="s">
        <v>76</v>
      </c>
      <c r="B5" s="50"/>
      <c r="C5" s="50"/>
      <c r="D5" s="51"/>
      <c r="E5" s="51"/>
      <c r="F5" s="51"/>
      <c r="G5" s="51"/>
      <c r="H5" s="51"/>
      <c r="I5" s="51"/>
      <c r="J5" s="51"/>
      <c r="K5" s="51"/>
      <c r="L5" s="51"/>
    </row>
    <row r="6" customHeight="1" spans="1:12">
      <c r="A6" s="52" t="s">
        <v>77</v>
      </c>
      <c r="B6" s="52"/>
      <c r="C6" s="52"/>
      <c r="D6" s="53" t="s">
        <v>5</v>
      </c>
      <c r="E6" s="54">
        <v>23646</v>
      </c>
      <c r="F6" s="55"/>
      <c r="G6" s="56"/>
      <c r="H6" s="56"/>
      <c r="I6" s="56"/>
      <c r="J6" s="53" t="s">
        <v>5</v>
      </c>
      <c r="K6" s="54">
        <v>34940</v>
      </c>
      <c r="L6" s="55"/>
    </row>
    <row r="7" customHeight="1" spans="1:12">
      <c r="A7" s="57" t="s">
        <v>78</v>
      </c>
      <c r="B7" s="57"/>
      <c r="C7" s="57"/>
      <c r="D7" s="58">
        <v>24658</v>
      </c>
      <c r="E7" s="59"/>
      <c r="F7" s="60"/>
      <c r="G7" s="51"/>
      <c r="H7" s="51"/>
      <c r="I7" s="51"/>
      <c r="J7" s="58">
        <v>27699</v>
      </c>
      <c r="K7" s="59"/>
      <c r="L7" s="60"/>
    </row>
    <row r="8" customHeight="1" spans="1:12">
      <c r="A8" s="52" t="s">
        <v>32</v>
      </c>
      <c r="B8" s="52"/>
      <c r="C8" s="52"/>
      <c r="D8" s="54">
        <v>28184</v>
      </c>
      <c r="E8" s="61"/>
      <c r="F8" s="55"/>
      <c r="G8" s="56"/>
      <c r="H8" s="56"/>
      <c r="I8" s="56"/>
      <c r="J8" s="54">
        <v>26278</v>
      </c>
      <c r="K8" s="61"/>
      <c r="L8" s="55"/>
    </row>
    <row r="9" customHeight="1" spans="1:12">
      <c r="A9" s="57" t="s">
        <v>34</v>
      </c>
      <c r="B9" s="57"/>
      <c r="C9" s="57"/>
      <c r="D9" s="58">
        <v>4946</v>
      </c>
      <c r="E9" s="59"/>
      <c r="F9" s="60"/>
      <c r="G9" s="51"/>
      <c r="H9" s="51"/>
      <c r="I9" s="51"/>
      <c r="J9" s="58">
        <v>6580</v>
      </c>
      <c r="K9" s="59"/>
      <c r="L9" s="60"/>
    </row>
    <row r="10" customHeight="1" spans="1:12">
      <c r="A10" s="52" t="s">
        <v>33</v>
      </c>
      <c r="B10" s="52"/>
      <c r="C10" s="52"/>
      <c r="D10" s="54">
        <v>32748</v>
      </c>
      <c r="E10" s="61"/>
      <c r="F10" s="55"/>
      <c r="G10" s="56"/>
      <c r="H10" s="56"/>
      <c r="I10" s="56"/>
      <c r="J10" s="54">
        <v>25228</v>
      </c>
      <c r="K10" s="61"/>
      <c r="L10" s="55"/>
    </row>
    <row r="11" ht="15.9" customHeight="1" spans="1:12">
      <c r="A11" s="57" t="s">
        <v>79</v>
      </c>
      <c r="B11" s="57"/>
      <c r="C11" s="57"/>
      <c r="D11" s="58">
        <v>21223</v>
      </c>
      <c r="E11" s="59"/>
      <c r="F11" s="60"/>
      <c r="G11" s="51"/>
      <c r="H11" s="51"/>
      <c r="I11" s="51"/>
      <c r="J11" s="58">
        <v>14111</v>
      </c>
      <c r="K11" s="59"/>
      <c r="L11" s="60"/>
    </row>
    <row r="12" customHeight="1" spans="1:12">
      <c r="A12" s="52" t="s">
        <v>80</v>
      </c>
      <c r="B12" s="52"/>
      <c r="C12" s="52"/>
      <c r="D12" s="62">
        <v>135405</v>
      </c>
      <c r="E12" s="63"/>
      <c r="F12" s="64"/>
      <c r="G12" s="56"/>
      <c r="H12" s="56"/>
      <c r="I12" s="56"/>
      <c r="J12" s="62">
        <v>134836</v>
      </c>
      <c r="K12" s="63"/>
      <c r="L12" s="64"/>
    </row>
    <row r="13" customHeight="1" spans="1:1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</row>
    <row r="14" customHeight="1" spans="1:12">
      <c r="A14" s="65" t="s">
        <v>82</v>
      </c>
      <c r="B14" s="65"/>
      <c r="C14" s="65"/>
      <c r="D14" s="56"/>
      <c r="E14" s="56"/>
      <c r="F14" s="56"/>
      <c r="G14" s="56"/>
      <c r="H14" s="56"/>
      <c r="I14" s="56"/>
      <c r="J14" s="56"/>
      <c r="K14" s="56"/>
      <c r="L14" s="56"/>
    </row>
    <row r="15" customHeight="1" spans="1:12">
      <c r="A15" s="57" t="s">
        <v>78</v>
      </c>
      <c r="B15" s="57"/>
      <c r="C15" s="57"/>
      <c r="D15" s="58">
        <v>120805</v>
      </c>
      <c r="E15" s="59"/>
      <c r="F15" s="60"/>
      <c r="G15" s="51"/>
      <c r="H15" s="51"/>
      <c r="I15" s="51"/>
      <c r="J15" s="58">
        <v>127877</v>
      </c>
      <c r="K15" s="59"/>
      <c r="L15" s="60"/>
    </row>
    <row r="16" ht="22.8" customHeight="1" spans="1:12">
      <c r="A16" s="52" t="s">
        <v>83</v>
      </c>
      <c r="B16" s="52"/>
      <c r="C16" s="52"/>
      <c r="D16" s="54">
        <v>42117</v>
      </c>
      <c r="E16" s="61"/>
      <c r="F16" s="55"/>
      <c r="G16" s="56"/>
      <c r="H16" s="56"/>
      <c r="I16" s="56"/>
      <c r="J16" s="54">
        <v>39440</v>
      </c>
      <c r="K16" s="61"/>
      <c r="L16" s="55"/>
    </row>
    <row r="17" ht="15.9" customHeight="1" spans="1:12">
      <c r="A17" s="57" t="s">
        <v>84</v>
      </c>
      <c r="B17" s="57"/>
      <c r="C17" s="57"/>
      <c r="D17" s="58">
        <v>54428</v>
      </c>
      <c r="E17" s="59"/>
      <c r="F17" s="60"/>
      <c r="G17" s="51"/>
      <c r="H17" s="51"/>
      <c r="I17" s="51"/>
      <c r="J17" s="58">
        <v>48849</v>
      </c>
      <c r="K17" s="59"/>
      <c r="L17" s="60"/>
    </row>
    <row r="18" ht="15.9" customHeight="1" spans="1:12">
      <c r="A18" s="52" t="s">
        <v>85</v>
      </c>
      <c r="B18" s="52"/>
      <c r="C18" s="52"/>
      <c r="D18" s="62">
        <v>217350</v>
      </c>
      <c r="E18" s="63"/>
      <c r="F18" s="64"/>
      <c r="G18" s="56"/>
      <c r="H18" s="56"/>
      <c r="I18" s="56"/>
      <c r="J18" s="62">
        <v>216166</v>
      </c>
      <c r="K18" s="63"/>
      <c r="L18" s="64"/>
    </row>
    <row r="19" ht="15.9" customHeight="1" spans="1:16">
      <c r="A19" s="66" t="s">
        <v>86</v>
      </c>
      <c r="B19" s="66"/>
      <c r="C19" s="66"/>
      <c r="D19" s="67" t="s">
        <v>5</v>
      </c>
      <c r="E19" s="68">
        <v>352755</v>
      </c>
      <c r="F19" s="69"/>
      <c r="G19" s="51"/>
      <c r="H19" s="51"/>
      <c r="I19" s="51"/>
      <c r="J19" s="67" t="s">
        <v>5</v>
      </c>
      <c r="K19" s="68">
        <v>351002</v>
      </c>
      <c r="L19" s="69"/>
      <c r="N19" t="s">
        <v>105</v>
      </c>
      <c r="O19" s="38">
        <f>J12-J28</f>
        <v>9355</v>
      </c>
      <c r="P19">
        <v>2021</v>
      </c>
    </row>
    <row r="20" ht="15.9" customHeight="1" spans="1:16">
      <c r="A20" s="56"/>
      <c r="B20" s="56"/>
      <c r="C20" s="56"/>
      <c r="D20" s="70"/>
      <c r="E20" s="70"/>
      <c r="F20" s="70"/>
      <c r="G20" s="56"/>
      <c r="H20" s="56"/>
      <c r="I20" s="56"/>
      <c r="J20" s="70"/>
      <c r="K20" s="70"/>
      <c r="L20" s="70"/>
      <c r="O20" s="38">
        <f>D12-D28</f>
        <v>-18577</v>
      </c>
      <c r="P20">
        <v>2022</v>
      </c>
    </row>
    <row r="21" customHeight="1" spans="1:12">
      <c r="A21" s="71" t="s">
        <v>87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</row>
    <row r="22" customHeight="1" spans="1:12">
      <c r="A22" s="65" t="s">
        <v>88</v>
      </c>
      <c r="B22" s="65"/>
      <c r="C22" s="65"/>
      <c r="D22" s="56"/>
      <c r="E22" s="56"/>
      <c r="F22" s="56"/>
      <c r="G22" s="56"/>
      <c r="H22" s="56"/>
      <c r="I22" s="56"/>
      <c r="J22" s="56"/>
      <c r="K22" s="56"/>
      <c r="L22" s="56"/>
    </row>
    <row r="23" customHeight="1" spans="1:12">
      <c r="A23" s="57" t="s">
        <v>36</v>
      </c>
      <c r="B23" s="57"/>
      <c r="C23" s="57"/>
      <c r="D23" s="72" t="s">
        <v>5</v>
      </c>
      <c r="E23" s="58">
        <v>64115</v>
      </c>
      <c r="F23" s="60"/>
      <c r="G23" s="51"/>
      <c r="H23" s="51"/>
      <c r="I23" s="51"/>
      <c r="J23" s="72" t="s">
        <v>5</v>
      </c>
      <c r="K23" s="58">
        <v>54763</v>
      </c>
      <c r="L23" s="60"/>
    </row>
    <row r="24" customHeight="1" spans="1:12">
      <c r="A24" s="52" t="s">
        <v>89</v>
      </c>
      <c r="B24" s="52"/>
      <c r="C24" s="52"/>
      <c r="D24" s="54">
        <v>60845</v>
      </c>
      <c r="E24" s="61"/>
      <c r="F24" s="55"/>
      <c r="G24" s="56"/>
      <c r="H24" s="56"/>
      <c r="I24" s="56"/>
      <c r="J24" s="54">
        <v>47493</v>
      </c>
      <c r="K24" s="61"/>
      <c r="L24" s="55"/>
    </row>
    <row r="25" customHeight="1" spans="1:12">
      <c r="A25" s="57" t="s">
        <v>62</v>
      </c>
      <c r="B25" s="57"/>
      <c r="C25" s="57"/>
      <c r="D25" s="58">
        <v>7912</v>
      </c>
      <c r="E25" s="59"/>
      <c r="F25" s="60"/>
      <c r="G25" s="51"/>
      <c r="H25" s="51"/>
      <c r="I25" s="51"/>
      <c r="J25" s="58">
        <v>7612</v>
      </c>
      <c r="K25" s="59"/>
      <c r="L25" s="60"/>
    </row>
    <row r="26" customHeight="1" spans="1:12">
      <c r="A26" s="52" t="s">
        <v>90</v>
      </c>
      <c r="B26" s="52"/>
      <c r="C26" s="52"/>
      <c r="D26" s="54">
        <v>9982</v>
      </c>
      <c r="E26" s="61"/>
      <c r="F26" s="55"/>
      <c r="G26" s="56"/>
      <c r="H26" s="56"/>
      <c r="I26" s="56"/>
      <c r="J26" s="54">
        <v>6000</v>
      </c>
      <c r="K26" s="61"/>
      <c r="L26" s="55"/>
    </row>
    <row r="27" ht="15.9" customHeight="1" spans="1:12">
      <c r="A27" s="57" t="s">
        <v>91</v>
      </c>
      <c r="B27" s="57"/>
      <c r="C27" s="57"/>
      <c r="D27" s="58">
        <v>11128</v>
      </c>
      <c r="E27" s="59"/>
      <c r="F27" s="60"/>
      <c r="G27" s="51"/>
      <c r="H27" s="51"/>
      <c r="I27" s="51"/>
      <c r="J27" s="58">
        <v>9613</v>
      </c>
      <c r="K27" s="59"/>
      <c r="L27" s="60"/>
    </row>
    <row r="28" customHeight="1" spans="1:12">
      <c r="A28" s="52" t="s">
        <v>92</v>
      </c>
      <c r="B28" s="52"/>
      <c r="C28" s="52"/>
      <c r="D28" s="62">
        <v>153982</v>
      </c>
      <c r="E28" s="63"/>
      <c r="F28" s="64"/>
      <c r="G28" s="56"/>
      <c r="H28" s="56"/>
      <c r="I28" s="56"/>
      <c r="J28" s="62">
        <v>125481</v>
      </c>
      <c r="K28" s="63"/>
      <c r="L28" s="64"/>
    </row>
    <row r="29" customHeight="1" spans="1:1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customHeight="1" spans="1:12">
      <c r="A30" s="65" t="s">
        <v>93</v>
      </c>
      <c r="B30" s="65"/>
      <c r="C30" s="65"/>
      <c r="D30" s="56"/>
      <c r="E30" s="56"/>
      <c r="F30" s="56"/>
      <c r="G30" s="56"/>
      <c r="H30" s="56"/>
      <c r="I30" s="56"/>
      <c r="J30" s="56"/>
      <c r="K30" s="56"/>
      <c r="L30" s="56"/>
    </row>
    <row r="31" customHeight="1" spans="1:12">
      <c r="A31" s="57" t="s">
        <v>91</v>
      </c>
      <c r="B31" s="57"/>
      <c r="C31" s="57"/>
      <c r="D31" s="58">
        <v>98959</v>
      </c>
      <c r="E31" s="59"/>
      <c r="F31" s="60"/>
      <c r="G31" s="51"/>
      <c r="H31" s="51"/>
      <c r="I31" s="51"/>
      <c r="J31" s="58">
        <v>109106</v>
      </c>
      <c r="K31" s="59"/>
      <c r="L31" s="60"/>
    </row>
    <row r="32" ht="15.9" customHeight="1" spans="1:12">
      <c r="A32" s="52" t="s">
        <v>94</v>
      </c>
      <c r="B32" s="52"/>
      <c r="C32" s="52"/>
      <c r="D32" s="54">
        <v>49142</v>
      </c>
      <c r="E32" s="61"/>
      <c r="F32" s="55"/>
      <c r="G32" s="56"/>
      <c r="H32" s="56"/>
      <c r="I32" s="56"/>
      <c r="J32" s="54">
        <v>53325</v>
      </c>
      <c r="K32" s="61"/>
      <c r="L32" s="55"/>
    </row>
    <row r="33" ht="15.9" customHeight="1" spans="1:12">
      <c r="A33" s="57" t="s">
        <v>95</v>
      </c>
      <c r="B33" s="57"/>
      <c r="C33" s="57"/>
      <c r="D33" s="68">
        <v>148101</v>
      </c>
      <c r="E33" s="74"/>
      <c r="F33" s="69"/>
      <c r="G33" s="51"/>
      <c r="H33" s="51"/>
      <c r="I33" s="51"/>
      <c r="J33" s="68">
        <v>162431</v>
      </c>
      <c r="K33" s="74"/>
      <c r="L33" s="69"/>
    </row>
    <row r="34" ht="15.9" customHeight="1" spans="1:12">
      <c r="A34" s="75" t="s">
        <v>96</v>
      </c>
      <c r="B34" s="75"/>
      <c r="C34" s="75"/>
      <c r="D34" s="62">
        <v>302083</v>
      </c>
      <c r="E34" s="63"/>
      <c r="F34" s="64"/>
      <c r="G34" s="56"/>
      <c r="H34" s="56"/>
      <c r="I34" s="56"/>
      <c r="J34" s="62">
        <v>287912</v>
      </c>
      <c r="K34" s="63"/>
      <c r="L34" s="64"/>
    </row>
    <row r="35" customHeight="1" spans="1:12">
      <c r="A35" s="51"/>
      <c r="B35" s="51"/>
      <c r="C35" s="51"/>
      <c r="D35" s="76"/>
      <c r="E35" s="76"/>
      <c r="F35" s="76"/>
      <c r="G35" s="51"/>
      <c r="H35" s="51"/>
      <c r="I35" s="51"/>
      <c r="J35" s="76"/>
      <c r="K35" s="76"/>
      <c r="L35" s="76"/>
    </row>
    <row r="36" customHeight="1" spans="1:12">
      <c r="A36" s="65" t="s">
        <v>97</v>
      </c>
      <c r="B36" s="65"/>
      <c r="C36" s="65"/>
      <c r="D36" s="56"/>
      <c r="E36" s="56"/>
      <c r="F36" s="56"/>
      <c r="G36" s="56"/>
      <c r="H36" s="56"/>
      <c r="I36" s="56"/>
      <c r="J36" s="56"/>
      <c r="K36" s="56"/>
      <c r="L36" s="56"/>
    </row>
    <row r="37" customHeight="1" spans="1:1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customHeight="1" spans="1:12">
      <c r="A38" s="65" t="s">
        <v>98</v>
      </c>
      <c r="B38" s="65"/>
      <c r="C38" s="65"/>
      <c r="D38" s="56"/>
      <c r="E38" s="56"/>
      <c r="F38" s="56"/>
      <c r="G38" s="56"/>
      <c r="H38" s="56"/>
      <c r="I38" s="56"/>
      <c r="J38" s="56"/>
      <c r="K38" s="56"/>
      <c r="L38" s="56"/>
    </row>
    <row r="39" ht="68.4" customHeight="1" spans="1:12">
      <c r="A39" s="77" t="s">
        <v>106</v>
      </c>
      <c r="B39" s="77"/>
      <c r="C39" s="77"/>
      <c r="D39" s="58">
        <v>64849</v>
      </c>
      <c r="E39" s="59"/>
      <c r="F39" s="60"/>
      <c r="G39" s="51"/>
      <c r="H39" s="51"/>
      <c r="I39" s="51"/>
      <c r="J39" s="58">
        <v>57365</v>
      </c>
      <c r="K39" s="59"/>
      <c r="L39" s="60"/>
    </row>
    <row r="40" ht="22.8" customHeight="1" spans="1:12">
      <c r="A40" s="52" t="s">
        <v>107</v>
      </c>
      <c r="B40" s="52"/>
      <c r="C40" s="52"/>
      <c r="D40" s="54">
        <v>-3068</v>
      </c>
      <c r="E40" s="54"/>
      <c r="F40" s="55"/>
      <c r="G40" s="56"/>
      <c r="H40" s="56"/>
      <c r="I40" s="56"/>
      <c r="J40" s="54">
        <v>5562</v>
      </c>
      <c r="K40" s="61"/>
      <c r="L40" s="55"/>
    </row>
    <row r="41" ht="23.55" customHeight="1" spans="1:12">
      <c r="A41" s="57" t="s">
        <v>108</v>
      </c>
      <c r="B41" s="57"/>
      <c r="C41" s="57"/>
      <c r="D41" s="58">
        <v>-11109</v>
      </c>
      <c r="E41" s="58"/>
      <c r="F41" s="60"/>
      <c r="G41" s="51"/>
      <c r="H41" s="51"/>
      <c r="I41" s="51"/>
      <c r="J41" s="78">
        <v>163</v>
      </c>
      <c r="K41" s="59"/>
      <c r="L41" s="60"/>
    </row>
    <row r="42" ht="15.9" customHeight="1" spans="1:12">
      <c r="A42" s="52" t="s">
        <v>102</v>
      </c>
      <c r="B42" s="52"/>
      <c r="C42" s="52"/>
      <c r="D42" s="62">
        <v>50672</v>
      </c>
      <c r="E42" s="63"/>
      <c r="F42" s="64"/>
      <c r="G42" s="56"/>
      <c r="H42" s="56"/>
      <c r="I42" s="56"/>
      <c r="J42" s="62">
        <v>63090</v>
      </c>
      <c r="K42" s="63"/>
      <c r="L42" s="64"/>
    </row>
    <row r="43" ht="23.55" customHeight="1" spans="1:12">
      <c r="A43" s="66" t="s">
        <v>103</v>
      </c>
      <c r="B43" s="66"/>
      <c r="C43" s="66"/>
      <c r="D43" s="79" t="s">
        <v>5</v>
      </c>
      <c r="E43" s="80">
        <v>352755</v>
      </c>
      <c r="F43" s="81"/>
      <c r="G43" s="51"/>
      <c r="H43" s="51"/>
      <c r="I43" s="51"/>
      <c r="J43" s="79" t="s">
        <v>5</v>
      </c>
      <c r="K43" s="80">
        <v>351002</v>
      </c>
      <c r="L43" s="81"/>
    </row>
    <row r="44" ht="103.35" spans="1:1">
      <c r="A44" s="82" t="s">
        <v>109</v>
      </c>
    </row>
  </sheetData>
  <mergeCells count="152">
    <mergeCell ref="D1:F1"/>
    <mergeCell ref="J1:L1"/>
    <mergeCell ref="D2:F2"/>
    <mergeCell ref="J2:L2"/>
    <mergeCell ref="D3:F3"/>
    <mergeCell ref="J3:L3"/>
    <mergeCell ref="A4:L4"/>
    <mergeCell ref="A5:C5"/>
    <mergeCell ref="D5:F5"/>
    <mergeCell ref="G5:I5"/>
    <mergeCell ref="J5:L5"/>
    <mergeCell ref="A6:C6"/>
    <mergeCell ref="G6:I6"/>
    <mergeCell ref="A7:C7"/>
    <mergeCell ref="D7:E7"/>
    <mergeCell ref="G7:I7"/>
    <mergeCell ref="J7:K7"/>
    <mergeCell ref="A8:C8"/>
    <mergeCell ref="D8:E8"/>
    <mergeCell ref="G8:I8"/>
    <mergeCell ref="J8:K8"/>
    <mergeCell ref="A9:C9"/>
    <mergeCell ref="D9:E9"/>
    <mergeCell ref="G9:I9"/>
    <mergeCell ref="J9:K9"/>
    <mergeCell ref="A10:C10"/>
    <mergeCell ref="D10:E10"/>
    <mergeCell ref="G10:I10"/>
    <mergeCell ref="J10:K10"/>
    <mergeCell ref="A11:C11"/>
    <mergeCell ref="D11:E11"/>
    <mergeCell ref="G11:I11"/>
    <mergeCell ref="J11:K11"/>
    <mergeCell ref="A12:C12"/>
    <mergeCell ref="D12:E12"/>
    <mergeCell ref="G12:I12"/>
    <mergeCell ref="J12:K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E15"/>
    <mergeCell ref="G15:I15"/>
    <mergeCell ref="J15:K15"/>
    <mergeCell ref="A16:C16"/>
    <mergeCell ref="D16:E16"/>
    <mergeCell ref="G16:I16"/>
    <mergeCell ref="J16:K16"/>
    <mergeCell ref="A17:C17"/>
    <mergeCell ref="D17:E17"/>
    <mergeCell ref="G17:I17"/>
    <mergeCell ref="J17:K17"/>
    <mergeCell ref="A18:C18"/>
    <mergeCell ref="D18:E18"/>
    <mergeCell ref="G18:I18"/>
    <mergeCell ref="J18:K18"/>
    <mergeCell ref="A19:C19"/>
    <mergeCell ref="G19:I19"/>
    <mergeCell ref="A20:C20"/>
    <mergeCell ref="D20:F20"/>
    <mergeCell ref="G20:I20"/>
    <mergeCell ref="J20:L20"/>
    <mergeCell ref="A21:L21"/>
    <mergeCell ref="A22:C22"/>
    <mergeCell ref="D22:F22"/>
    <mergeCell ref="G22:I22"/>
    <mergeCell ref="J22:L22"/>
    <mergeCell ref="A23:C23"/>
    <mergeCell ref="G23:I23"/>
    <mergeCell ref="A24:C24"/>
    <mergeCell ref="D24:E24"/>
    <mergeCell ref="G24:I24"/>
    <mergeCell ref="J24:K24"/>
    <mergeCell ref="A25:C25"/>
    <mergeCell ref="D25:E25"/>
    <mergeCell ref="G25:I25"/>
    <mergeCell ref="J25:K25"/>
    <mergeCell ref="A26:C26"/>
    <mergeCell ref="D26:E26"/>
    <mergeCell ref="G26:I26"/>
    <mergeCell ref="J26:K26"/>
    <mergeCell ref="A27:C27"/>
    <mergeCell ref="D27:E27"/>
    <mergeCell ref="G27:I27"/>
    <mergeCell ref="J27:K27"/>
    <mergeCell ref="A28:C28"/>
    <mergeCell ref="D28:E28"/>
    <mergeCell ref="G28:I28"/>
    <mergeCell ref="J28:K28"/>
    <mergeCell ref="A29:C29"/>
    <mergeCell ref="D29:F29"/>
    <mergeCell ref="G29:I29"/>
    <mergeCell ref="J29:L29"/>
    <mergeCell ref="A30:C30"/>
    <mergeCell ref="D30:F30"/>
    <mergeCell ref="G30:I30"/>
    <mergeCell ref="J30:L30"/>
    <mergeCell ref="A31:C31"/>
    <mergeCell ref="D31:E31"/>
    <mergeCell ref="G31:I31"/>
    <mergeCell ref="J31:K31"/>
    <mergeCell ref="A32:C32"/>
    <mergeCell ref="D32:E32"/>
    <mergeCell ref="G32:I32"/>
    <mergeCell ref="J32:K32"/>
    <mergeCell ref="A33:C33"/>
    <mergeCell ref="D33:E33"/>
    <mergeCell ref="G33:I33"/>
    <mergeCell ref="J33:K33"/>
    <mergeCell ref="A34:C34"/>
    <mergeCell ref="D34:E34"/>
    <mergeCell ref="G34:I34"/>
    <mergeCell ref="J34:K34"/>
    <mergeCell ref="A35:C35"/>
    <mergeCell ref="D35:F35"/>
    <mergeCell ref="G35:I35"/>
    <mergeCell ref="J35:L35"/>
    <mergeCell ref="A36:C36"/>
    <mergeCell ref="D36:F36"/>
    <mergeCell ref="G36:I36"/>
    <mergeCell ref="J36:L36"/>
    <mergeCell ref="A37:C37"/>
    <mergeCell ref="D37:F37"/>
    <mergeCell ref="G37:I37"/>
    <mergeCell ref="J37:L37"/>
    <mergeCell ref="A38:C38"/>
    <mergeCell ref="D38:F38"/>
    <mergeCell ref="G38:I38"/>
    <mergeCell ref="J38:L38"/>
    <mergeCell ref="A39:C39"/>
    <mergeCell ref="D39:E39"/>
    <mergeCell ref="G39:I39"/>
    <mergeCell ref="J39:K39"/>
    <mergeCell ref="A40:C40"/>
    <mergeCell ref="D40:E40"/>
    <mergeCell ref="G40:I40"/>
    <mergeCell ref="J40:K40"/>
    <mergeCell ref="A41:C41"/>
    <mergeCell ref="D41:E41"/>
    <mergeCell ref="G41:I41"/>
    <mergeCell ref="J41:K41"/>
    <mergeCell ref="A42:C42"/>
    <mergeCell ref="D42:E42"/>
    <mergeCell ref="G42:I42"/>
    <mergeCell ref="J42:K42"/>
    <mergeCell ref="A43:C43"/>
    <mergeCell ref="G43:I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88"/>
  <sheetViews>
    <sheetView showGridLines="0" tabSelected="1" topLeftCell="B72" workbookViewId="0">
      <selection activeCell="T20" sqref="T20"/>
    </sheetView>
  </sheetViews>
  <sheetFormatPr defaultColWidth="8.88888888888889" defaultRowHeight="14.4"/>
  <cols>
    <col min="1" max="1" width="2.5" style="84" customWidth="1"/>
    <col min="2" max="2" width="11.5092592592593" style="84" customWidth="1"/>
    <col min="3" max="3" width="13.0555555555556" style="84" customWidth="1"/>
    <col min="4" max="4" width="8.88888888888889" style="84"/>
    <col min="5" max="5" width="12.8888888888889" style="84"/>
    <col min="6" max="6" width="8.88888888888889" style="84"/>
    <col min="7" max="7" width="10.4444444444444" style="84" customWidth="1"/>
    <col min="8" max="9" width="8.88888888888889" style="84"/>
    <col min="10" max="20" width="10.3518518518519" style="84" customWidth="1"/>
    <col min="21" max="16384" width="8.88888888888889" style="84"/>
  </cols>
  <sheetData>
    <row r="2" s="84" customFormat="1" ht="18" spans="2:2">
      <c r="B2" s="85" t="s">
        <v>110</v>
      </c>
    </row>
    <row r="3" s="84" customFormat="1" spans="1:20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5" s="84" customFormat="1" spans="2:13">
      <c r="B5" s="84" t="s">
        <v>111</v>
      </c>
      <c r="C5" s="87" t="s">
        <v>112</v>
      </c>
      <c r="E5" s="84" t="s">
        <v>113</v>
      </c>
      <c r="I5" s="106">
        <v>222.13</v>
      </c>
      <c r="L5" s="84" t="s">
        <v>114</v>
      </c>
      <c r="M5" s="107">
        <f>CHOOSE(E20,J20,O20,T20)</f>
        <v>0.0725379842097857</v>
      </c>
    </row>
    <row r="6" s="84" customFormat="1" spans="2:13">
      <c r="B6" s="84" t="s">
        <v>115</v>
      </c>
      <c r="C6" s="88">
        <v>45745</v>
      </c>
      <c r="E6" s="84" t="s">
        <v>116</v>
      </c>
      <c r="I6" s="108">
        <f>S88</f>
        <v>181.043970499597</v>
      </c>
      <c r="L6" s="84" t="s">
        <v>117</v>
      </c>
      <c r="M6" s="107">
        <f>CHOOSE(E21,J21,O21,T21)</f>
        <v>0.03</v>
      </c>
    </row>
    <row r="7" s="84" customFormat="1" spans="2:9">
      <c r="B7" s="84" t="s">
        <v>118</v>
      </c>
      <c r="C7" s="88">
        <v>45929</v>
      </c>
      <c r="E7" s="84" t="s">
        <v>119</v>
      </c>
      <c r="I7" s="107">
        <f>I5/I6-1</f>
        <v>0.226939507496575</v>
      </c>
    </row>
    <row r="9" s="84" customFormat="1" spans="1:20">
      <c r="A9" s="89"/>
      <c r="B9" s="90" t="s">
        <v>120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</row>
    <row r="11" s="84" customFormat="1" spans="2:20">
      <c r="B11" s="92" t="s">
        <v>121</v>
      </c>
      <c r="C11" s="93"/>
      <c r="D11" s="93"/>
      <c r="E11" s="93"/>
      <c r="G11" s="94" t="s">
        <v>122</v>
      </c>
      <c r="H11" s="93"/>
      <c r="I11" s="93"/>
      <c r="J11" s="93"/>
      <c r="L11" s="94" t="s">
        <v>123</v>
      </c>
      <c r="M11" s="93"/>
      <c r="N11" s="93"/>
      <c r="O11" s="93"/>
      <c r="Q11" s="94" t="s">
        <v>124</v>
      </c>
      <c r="R11" s="93"/>
      <c r="S11" s="93"/>
      <c r="T11" s="93"/>
    </row>
    <row r="12" s="84" customFormat="1" spans="2:20">
      <c r="B12" s="95"/>
      <c r="G12" s="95"/>
      <c r="I12" s="109" t="s">
        <v>125</v>
      </c>
      <c r="J12" s="109" t="s">
        <v>126</v>
      </c>
      <c r="L12" s="95"/>
      <c r="N12" s="109" t="s">
        <v>125</v>
      </c>
      <c r="O12" s="109" t="s">
        <v>126</v>
      </c>
      <c r="Q12" s="95"/>
      <c r="S12" s="109" t="s">
        <v>125</v>
      </c>
      <c r="T12" s="109" t="s">
        <v>126</v>
      </c>
    </row>
    <row r="14" s="84" customFormat="1" spans="2:20">
      <c r="B14" s="1" t="s">
        <v>127</v>
      </c>
      <c r="E14" s="96">
        <v>2</v>
      </c>
      <c r="G14" s="1" t="s">
        <v>128</v>
      </c>
      <c r="I14" s="84">
        <v>2025</v>
      </c>
      <c r="J14" s="110">
        <v>0.015</v>
      </c>
      <c r="L14" s="1" t="s">
        <v>128</v>
      </c>
      <c r="N14" s="84">
        <v>2025</v>
      </c>
      <c r="O14" s="110">
        <v>0.02</v>
      </c>
      <c r="Q14" s="1" t="s">
        <v>127</v>
      </c>
      <c r="S14" s="84">
        <v>2025</v>
      </c>
      <c r="T14" s="110">
        <v>0.025</v>
      </c>
    </row>
    <row r="15" s="84" customFormat="1" spans="2:20">
      <c r="B15" s="1" t="s">
        <v>129</v>
      </c>
      <c r="E15" s="96">
        <v>2</v>
      </c>
      <c r="G15" s="1" t="s">
        <v>128</v>
      </c>
      <c r="I15" s="111" t="s">
        <v>130</v>
      </c>
      <c r="J15" s="110">
        <v>0.025</v>
      </c>
      <c r="L15" s="1" t="s">
        <v>128</v>
      </c>
      <c r="N15" s="111" t="s">
        <v>130</v>
      </c>
      <c r="O15" s="110">
        <v>0.03</v>
      </c>
      <c r="Q15" s="1" t="s">
        <v>127</v>
      </c>
      <c r="S15" s="111" t="s">
        <v>130</v>
      </c>
      <c r="T15" s="110">
        <v>0.035</v>
      </c>
    </row>
    <row r="16" s="84" customFormat="1" spans="2:20">
      <c r="B16" s="1"/>
      <c r="G16" s="1" t="s">
        <v>128</v>
      </c>
      <c r="H16" s="1"/>
      <c r="I16" s="1">
        <v>2029</v>
      </c>
      <c r="J16" s="110">
        <v>0.035</v>
      </c>
      <c r="L16" s="1" t="s">
        <v>128</v>
      </c>
      <c r="M16" s="1"/>
      <c r="N16" s="1">
        <v>2029</v>
      </c>
      <c r="O16" s="110">
        <v>0.04</v>
      </c>
      <c r="Q16" s="1" t="s">
        <v>127</v>
      </c>
      <c r="R16" s="1"/>
      <c r="S16" s="1">
        <v>2029</v>
      </c>
      <c r="T16" s="121">
        <v>0.04</v>
      </c>
    </row>
    <row r="17" s="84" customFormat="1" spans="2:20">
      <c r="B17" s="1"/>
      <c r="G17" s="84" t="s">
        <v>129</v>
      </c>
      <c r="J17" s="112">
        <v>0.26</v>
      </c>
      <c r="L17" s="84" t="s">
        <v>129</v>
      </c>
      <c r="O17" s="112">
        <v>0.28</v>
      </c>
      <c r="Q17" s="84" t="s">
        <v>129</v>
      </c>
      <c r="T17" s="112">
        <v>0.3</v>
      </c>
    </row>
    <row r="18" s="84" customFormat="1" spans="2:12">
      <c r="B18" s="1"/>
      <c r="G18" s="1"/>
      <c r="L18" s="1"/>
    </row>
    <row r="19" s="84" customFormat="1" spans="2:17">
      <c r="B19" s="95" t="s">
        <v>131</v>
      </c>
      <c r="G19" s="95"/>
      <c r="L19" s="95"/>
      <c r="Q19" s="95"/>
    </row>
    <row r="20" s="84" customFormat="1" spans="2:20">
      <c r="B20" s="1" t="s">
        <v>114</v>
      </c>
      <c r="E20" s="97">
        <v>2</v>
      </c>
      <c r="G20" s="1" t="s">
        <v>114</v>
      </c>
      <c r="J20" s="110">
        <v>0.0775</v>
      </c>
      <c r="L20" s="1" t="s">
        <v>114</v>
      </c>
      <c r="O20" s="110">
        <f>WACC!F25</f>
        <v>0.0725379842097857</v>
      </c>
      <c r="Q20" s="1" t="s">
        <v>114</v>
      </c>
      <c r="T20" s="110">
        <v>0.0675</v>
      </c>
    </row>
    <row r="21" s="84" customFormat="1" spans="2:20">
      <c r="B21" s="1" t="s">
        <v>117</v>
      </c>
      <c r="E21" s="98">
        <v>2</v>
      </c>
      <c r="G21" s="1" t="s">
        <v>117</v>
      </c>
      <c r="J21" s="113">
        <v>0.0275</v>
      </c>
      <c r="L21" s="1" t="s">
        <v>117</v>
      </c>
      <c r="O21" s="112">
        <v>0.03</v>
      </c>
      <c r="Q21" s="1" t="s">
        <v>117</v>
      </c>
      <c r="T21" s="110">
        <v>0.0325</v>
      </c>
    </row>
    <row r="23" spans="2:19">
      <c r="B23" s="90" t="s">
        <v>132</v>
      </c>
      <c r="C23" s="91"/>
      <c r="D23" s="91"/>
      <c r="E23" s="91"/>
      <c r="F23" s="91"/>
      <c r="G23" s="91"/>
      <c r="H23" s="91"/>
      <c r="I23" s="91"/>
      <c r="J23" s="90" t="s">
        <v>133</v>
      </c>
      <c r="K23" s="90" t="s">
        <v>134</v>
      </c>
      <c r="L23" s="90" t="s">
        <v>135</v>
      </c>
      <c r="M23" s="90" t="s">
        <v>136</v>
      </c>
      <c r="N23" s="90" t="s">
        <v>137</v>
      </c>
      <c r="O23" s="90" t="s">
        <v>138</v>
      </c>
      <c r="P23" s="90" t="s">
        <v>139</v>
      </c>
      <c r="Q23" s="90" t="s">
        <v>140</v>
      </c>
      <c r="R23" s="90" t="s">
        <v>141</v>
      </c>
      <c r="S23" s="90" t="s">
        <v>142</v>
      </c>
    </row>
    <row r="25" spans="2:14">
      <c r="B25" s="1" t="s">
        <v>127</v>
      </c>
      <c r="J25" s="114">
        <f>'IS1'!P6</f>
        <v>274515</v>
      </c>
      <c r="K25" s="114">
        <f>'IS1'!J6</f>
        <v>365817</v>
      </c>
      <c r="L25" s="114">
        <f>'IS1'!D6</f>
        <v>394328</v>
      </c>
      <c r="M25" s="114">
        <f>'IS2'!F7</f>
        <v>383285</v>
      </c>
      <c r="N25" s="114">
        <f>'IS2'!D7</f>
        <v>391035</v>
      </c>
    </row>
    <row r="26" spans="2:14">
      <c r="B26" s="99" t="s">
        <v>143</v>
      </c>
      <c r="K26" s="115">
        <f>K25/J25-1</f>
        <v>0.332593847330747</v>
      </c>
      <c r="L26" s="115">
        <f>L25/K25-1</f>
        <v>0.0779378760418461</v>
      </c>
      <c r="M26" s="115">
        <f>M25/L25-1</f>
        <v>-0.0280046053031994</v>
      </c>
      <c r="N26" s="115">
        <f>N25/M25-1</f>
        <v>0.0202199407751411</v>
      </c>
    </row>
    <row r="27" spans="2:2">
      <c r="B27" s="1"/>
    </row>
    <row r="28" spans="2:14">
      <c r="B28" s="1" t="s">
        <v>129</v>
      </c>
      <c r="J28" s="116">
        <f>'IS1'!P21</f>
        <v>67091</v>
      </c>
      <c r="K28" s="116">
        <f>'IS1'!J21</f>
        <v>109207</v>
      </c>
      <c r="L28" s="116">
        <f>'IS1'!D21</f>
        <v>119103</v>
      </c>
      <c r="M28" s="116">
        <f>'IS2'!F22</f>
        <v>113736</v>
      </c>
      <c r="N28" s="116">
        <f>'IS2'!D22</f>
        <v>123485</v>
      </c>
    </row>
    <row r="29" spans="2:14">
      <c r="B29" s="99" t="s">
        <v>144</v>
      </c>
      <c r="J29" s="115">
        <f>J28/J25</f>
        <v>0.244398302460703</v>
      </c>
      <c r="K29" s="115">
        <f>K28/K25</f>
        <v>0.298529045943737</v>
      </c>
      <c r="L29" s="115">
        <f>L28/L25</f>
        <v>0.30204043334483</v>
      </c>
      <c r="M29" s="115">
        <f>M28/M25</f>
        <v>0.296740023742124</v>
      </c>
      <c r="N29" s="115">
        <f>N28/N25</f>
        <v>0.315790146662064</v>
      </c>
    </row>
    <row r="30" spans="2:2">
      <c r="B30" s="1"/>
    </row>
    <row r="31" spans="2:14">
      <c r="B31" s="1" t="s">
        <v>145</v>
      </c>
      <c r="J31" s="116">
        <f>'IS1'!P22</f>
        <v>9680</v>
      </c>
      <c r="K31" s="116">
        <f>'IS1'!J22</f>
        <v>14527</v>
      </c>
      <c r="L31" s="116">
        <f>'IS1'!D22</f>
        <v>19300</v>
      </c>
      <c r="M31" s="116">
        <f>'IS2'!F23</f>
        <v>16741</v>
      </c>
      <c r="N31" s="116">
        <f>'IS2'!D23</f>
        <v>29749</v>
      </c>
    </row>
    <row r="32" spans="2:14">
      <c r="B32" s="99" t="s">
        <v>146</v>
      </c>
      <c r="J32" s="115">
        <f>J31/J28</f>
        <v>0.144281647314841</v>
      </c>
      <c r="K32" s="115">
        <f>K31/K28</f>
        <v>0.133022608440851</v>
      </c>
      <c r="L32" s="115">
        <f>L31/L28</f>
        <v>0.162044616844244</v>
      </c>
      <c r="M32" s="115">
        <f>M31/M28</f>
        <v>0.147191742280369</v>
      </c>
      <c r="N32" s="115">
        <f>N31/N28</f>
        <v>0.2409118516419</v>
      </c>
    </row>
    <row r="34" spans="2:20">
      <c r="B34" s="90" t="s">
        <v>147</v>
      </c>
      <c r="C34" s="91"/>
      <c r="D34" s="91"/>
      <c r="E34" s="91"/>
      <c r="F34" s="91"/>
      <c r="G34" s="91"/>
      <c r="H34" s="91"/>
      <c r="I34" s="91"/>
      <c r="J34" s="90" t="s">
        <v>133</v>
      </c>
      <c r="K34" s="90" t="s">
        <v>134</v>
      </c>
      <c r="L34" s="90" t="s">
        <v>135</v>
      </c>
      <c r="M34" s="90" t="s">
        <v>136</v>
      </c>
      <c r="N34" s="90" t="s">
        <v>137</v>
      </c>
      <c r="O34" s="90" t="s">
        <v>138</v>
      </c>
      <c r="P34" s="90" t="s">
        <v>139</v>
      </c>
      <c r="Q34" s="90" t="s">
        <v>140</v>
      </c>
      <c r="R34" s="90" t="s">
        <v>141</v>
      </c>
      <c r="S34" s="90" t="s">
        <v>142</v>
      </c>
      <c r="T34" s="122"/>
    </row>
    <row r="36" spans="2:14">
      <c r="B36" s="1" t="s">
        <v>148</v>
      </c>
      <c r="J36" s="116">
        <f>CF1!H7</f>
        <v>11056</v>
      </c>
      <c r="K36" s="116">
        <f>CF1!F7</f>
        <v>11284</v>
      </c>
      <c r="L36" s="116">
        <f>CF1!D7</f>
        <v>11104</v>
      </c>
      <c r="M36" s="116">
        <f>CF2!J9</f>
        <v>11519</v>
      </c>
      <c r="N36" s="116">
        <f>CF2!D9</f>
        <v>11445</v>
      </c>
    </row>
    <row r="37" spans="2:14">
      <c r="B37" s="100" t="s">
        <v>144</v>
      </c>
      <c r="J37" s="115">
        <f>J36/J25</f>
        <v>0.0402746662295321</v>
      </c>
      <c r="K37" s="115">
        <f>K36/K25</f>
        <v>0.0308460241049487</v>
      </c>
      <c r="L37" s="115">
        <f>L36/L25</f>
        <v>0.0281592988578037</v>
      </c>
      <c r="M37" s="115">
        <f>M36/M25</f>
        <v>0.0300533545534002</v>
      </c>
      <c r="N37" s="115">
        <f>N36/N25</f>
        <v>0.0292684798035981</v>
      </c>
    </row>
    <row r="38" spans="2:2">
      <c r="B38" s="1"/>
    </row>
    <row r="39" spans="2:14">
      <c r="B39" s="1" t="s">
        <v>149</v>
      </c>
      <c r="J39" s="116">
        <f>CF1!H24</f>
        <v>-7309</v>
      </c>
      <c r="K39" s="116">
        <f>CF1!F24</f>
        <v>-11085</v>
      </c>
      <c r="L39" s="116">
        <f>CF1!D24</f>
        <v>-10708</v>
      </c>
      <c r="M39" s="116">
        <f>CF2!J26</f>
        <v>-10959</v>
      </c>
      <c r="N39" s="116">
        <f>CF2!D26</f>
        <v>-9447</v>
      </c>
    </row>
    <row r="40" spans="2:14">
      <c r="B40" s="100" t="s">
        <v>144</v>
      </c>
      <c r="J40" s="115">
        <f>J39/J25</f>
        <v>-0.0266251388812997</v>
      </c>
      <c r="K40" s="115">
        <f>K39/K25</f>
        <v>-0.0303020362640337</v>
      </c>
      <c r="L40" s="115">
        <f>L39/L25</f>
        <v>-0.0271550587328316</v>
      </c>
      <c r="M40" s="115">
        <f>M39/M25</f>
        <v>-0.0285923007683578</v>
      </c>
      <c r="N40" s="115">
        <f>N39/N25</f>
        <v>-0.0241589627526948</v>
      </c>
    </row>
    <row r="41" spans="2:2">
      <c r="B41" s="1"/>
    </row>
    <row r="42" spans="2:14">
      <c r="B42" s="1" t="s">
        <v>150</v>
      </c>
      <c r="J42" s="116">
        <f>'BS2'!S7</f>
        <v>-18780</v>
      </c>
      <c r="K42" s="116">
        <f>'BS2'!P8</f>
        <v>-28966</v>
      </c>
      <c r="L42" s="116">
        <f>'BS3'!O20-'BS3'!O19</f>
        <v>-27932</v>
      </c>
      <c r="M42" s="116">
        <f>'BS4'!P14-'BS3'!O20</f>
        <v>16835</v>
      </c>
      <c r="N42" s="116">
        <f>'BS4'!P15-'BS4'!P14</f>
        <v>-21663</v>
      </c>
    </row>
    <row r="43" spans="2:14">
      <c r="B43" s="100" t="s">
        <v>144</v>
      </c>
      <c r="J43" s="115">
        <f>J42/J25</f>
        <v>-0.0684115622097153</v>
      </c>
      <c r="K43" s="115">
        <f>K42/K25</f>
        <v>-0.0791816673364004</v>
      </c>
      <c r="L43" s="115">
        <f>L42/L25</f>
        <v>-0.070834432249295</v>
      </c>
      <c r="M43" s="115">
        <f>M42/M25</f>
        <v>0.043922929412839</v>
      </c>
      <c r="N43" s="115">
        <f>N42/N25</f>
        <v>-0.0553991330699298</v>
      </c>
    </row>
    <row r="45" spans="2:19">
      <c r="B45" s="90" t="s">
        <v>147</v>
      </c>
      <c r="C45" s="91"/>
      <c r="D45" s="91"/>
      <c r="E45" s="91"/>
      <c r="F45" s="91"/>
      <c r="G45" s="91"/>
      <c r="H45" s="91"/>
      <c r="I45" s="91"/>
      <c r="J45" s="90" t="s">
        <v>133</v>
      </c>
      <c r="K45" s="90" t="s">
        <v>134</v>
      </c>
      <c r="L45" s="90" t="s">
        <v>135</v>
      </c>
      <c r="M45" s="90" t="s">
        <v>136</v>
      </c>
      <c r="N45" s="90" t="s">
        <v>137</v>
      </c>
      <c r="O45" s="90" t="s">
        <v>138</v>
      </c>
      <c r="P45" s="90" t="s">
        <v>139</v>
      </c>
      <c r="Q45" s="90" t="s">
        <v>140</v>
      </c>
      <c r="R45" s="90" t="s">
        <v>141</v>
      </c>
      <c r="S45" s="90" t="s">
        <v>142</v>
      </c>
    </row>
    <row r="47" spans="2:19">
      <c r="B47" s="101" t="s">
        <v>127</v>
      </c>
      <c r="C47" s="1"/>
      <c r="J47" s="114">
        <f>J25</f>
        <v>274515</v>
      </c>
      <c r="K47" s="114">
        <f>K25</f>
        <v>365817</v>
      </c>
      <c r="L47" s="114">
        <f>L25</f>
        <v>394328</v>
      </c>
      <c r="M47" s="114">
        <f>M25</f>
        <v>383285</v>
      </c>
      <c r="N47" s="114">
        <f>N25</f>
        <v>391035</v>
      </c>
      <c r="O47" s="114">
        <f>N47*(1+O48)</f>
        <v>398855.7</v>
      </c>
      <c r="P47" s="114">
        <f>O47*(1+P48)</f>
        <v>410821.371</v>
      </c>
      <c r="Q47" s="114">
        <f>P47*(1+Q48)</f>
        <v>423146.01213</v>
      </c>
      <c r="R47" s="114">
        <f>Q47*(1+R48)</f>
        <v>435840.3924939</v>
      </c>
      <c r="S47" s="114">
        <f>R47*(1+S48)</f>
        <v>453274.008193656</v>
      </c>
    </row>
    <row r="48" spans="2:19">
      <c r="B48" s="99" t="s">
        <v>143</v>
      </c>
      <c r="C48" s="1"/>
      <c r="O48" s="117">
        <f>CHOOSE($E$14,O49,O50,O51)</f>
        <v>0.02</v>
      </c>
      <c r="P48" s="117">
        <f>CHOOSE($E$14,P49,P50,P51)</f>
        <v>0.03</v>
      </c>
      <c r="Q48" s="117">
        <f>CHOOSE($E$14,Q49,Q50,Q51)</f>
        <v>0.03</v>
      </c>
      <c r="R48" s="117">
        <f>CHOOSE($E$14,R49,R50,R51)</f>
        <v>0.03</v>
      </c>
      <c r="S48" s="117">
        <f>CHOOSE($E$14,S49,S50,S51)</f>
        <v>0.04</v>
      </c>
    </row>
    <row r="49" spans="2:19">
      <c r="B49" s="99" t="s">
        <v>122</v>
      </c>
      <c r="C49" s="1"/>
      <c r="O49" s="117">
        <v>0.015</v>
      </c>
      <c r="P49" s="117">
        <v>0.025</v>
      </c>
      <c r="Q49" s="117">
        <v>0.025</v>
      </c>
      <c r="R49" s="117">
        <v>0.025</v>
      </c>
      <c r="S49" s="117">
        <v>0.035</v>
      </c>
    </row>
    <row r="50" spans="2:19">
      <c r="B50" s="99" t="s">
        <v>151</v>
      </c>
      <c r="C50" s="1"/>
      <c r="O50" s="117">
        <v>0.02</v>
      </c>
      <c r="P50" s="117">
        <v>0.03</v>
      </c>
      <c r="Q50" s="117">
        <v>0.03</v>
      </c>
      <c r="R50" s="117">
        <v>0.03</v>
      </c>
      <c r="S50" s="117">
        <v>0.04</v>
      </c>
    </row>
    <row r="51" spans="2:19">
      <c r="B51" s="99" t="s">
        <v>124</v>
      </c>
      <c r="C51" s="1"/>
      <c r="O51" s="117">
        <v>0.025</v>
      </c>
      <c r="P51" s="117">
        <v>0.035</v>
      </c>
      <c r="Q51" s="117">
        <v>0.035</v>
      </c>
      <c r="R51" s="117">
        <v>0.035</v>
      </c>
      <c r="S51" s="117">
        <v>0.045</v>
      </c>
    </row>
    <row r="52" spans="2:3">
      <c r="B52" s="1"/>
      <c r="C52" s="1"/>
    </row>
    <row r="53" spans="2:19">
      <c r="B53" s="101" t="s">
        <v>129</v>
      </c>
      <c r="C53" s="1"/>
      <c r="J53" s="116">
        <f>J28</f>
        <v>67091</v>
      </c>
      <c r="K53" s="116">
        <f>K28</f>
        <v>109207</v>
      </c>
      <c r="L53" s="116">
        <f>L28</f>
        <v>119103</v>
      </c>
      <c r="M53" s="116">
        <f>M28</f>
        <v>113736</v>
      </c>
      <c r="N53" s="116">
        <f>N28</f>
        <v>123485</v>
      </c>
      <c r="O53" s="114">
        <f>O47*O54</f>
        <v>111679.596</v>
      </c>
      <c r="P53" s="114">
        <f>P47*P54</f>
        <v>115029.98388</v>
      </c>
      <c r="Q53" s="114">
        <f>Q47*Q54</f>
        <v>118480.8833964</v>
      </c>
      <c r="R53" s="114">
        <f>R47*R54</f>
        <v>122035.309898292</v>
      </c>
      <c r="S53" s="114">
        <f>S47*S54</f>
        <v>126916.722294224</v>
      </c>
    </row>
    <row r="54" spans="2:19">
      <c r="B54" s="99" t="s">
        <v>144</v>
      </c>
      <c r="C54" s="1"/>
      <c r="O54" s="115">
        <f>CHOOSE($E$15,O55,O56,O57)</f>
        <v>0.28</v>
      </c>
      <c r="P54" s="115">
        <f>CHOOSE($E$15,P55,P56,P57)</f>
        <v>0.28</v>
      </c>
      <c r="Q54" s="115">
        <f>CHOOSE($E$15,Q55,Q56,Q57)</f>
        <v>0.28</v>
      </c>
      <c r="R54" s="115">
        <f>CHOOSE($E$15,R55,R56,R57)</f>
        <v>0.28</v>
      </c>
      <c r="S54" s="115">
        <f>CHOOSE($E$15,S55,S56,S57)</f>
        <v>0.28</v>
      </c>
    </row>
    <row r="55" spans="2:19">
      <c r="B55" s="99" t="s">
        <v>122</v>
      </c>
      <c r="C55" s="1"/>
      <c r="O55" s="118">
        <v>0.26</v>
      </c>
      <c r="P55" s="118">
        <v>0.26</v>
      </c>
      <c r="Q55" s="118">
        <v>0.26</v>
      </c>
      <c r="R55" s="118">
        <v>0.26</v>
      </c>
      <c r="S55" s="118">
        <v>0.26</v>
      </c>
    </row>
    <row r="56" spans="2:19">
      <c r="B56" s="99" t="s">
        <v>151</v>
      </c>
      <c r="C56" s="1"/>
      <c r="O56" s="119">
        <v>0.28</v>
      </c>
      <c r="P56" s="119">
        <v>0.28</v>
      </c>
      <c r="Q56" s="119">
        <v>0.28</v>
      </c>
      <c r="R56" s="119">
        <v>0.28</v>
      </c>
      <c r="S56" s="119">
        <v>0.28</v>
      </c>
    </row>
    <row r="57" spans="2:19">
      <c r="B57" s="99" t="s">
        <v>124</v>
      </c>
      <c r="C57" s="1"/>
      <c r="O57" s="118">
        <v>0.3</v>
      </c>
      <c r="P57" s="118">
        <v>0.3</v>
      </c>
      <c r="Q57" s="118">
        <v>0.3</v>
      </c>
      <c r="R57" s="118">
        <v>0.3</v>
      </c>
      <c r="S57" s="118">
        <v>0.3</v>
      </c>
    </row>
    <row r="58" spans="2:3">
      <c r="B58" s="1"/>
      <c r="C58" s="1"/>
    </row>
    <row r="59" spans="2:19">
      <c r="B59" s="101" t="s">
        <v>145</v>
      </c>
      <c r="C59" s="1"/>
      <c r="J59" s="116">
        <f>J31</f>
        <v>9680</v>
      </c>
      <c r="K59" s="116">
        <f>K31</f>
        <v>14527</v>
      </c>
      <c r="L59" s="116">
        <f>L31</f>
        <v>19300</v>
      </c>
      <c r="M59" s="116">
        <f>M31</f>
        <v>16741</v>
      </c>
      <c r="N59" s="116">
        <f>N31</f>
        <v>29749</v>
      </c>
      <c r="O59" s="114">
        <f>O53*O60</f>
        <v>17868.73536</v>
      </c>
      <c r="P59" s="114">
        <f>P53*P60</f>
        <v>18404.7974208</v>
      </c>
      <c r="Q59" s="114">
        <f>Q53*Q60</f>
        <v>18956.941343424</v>
      </c>
      <c r="R59" s="114">
        <f>R53*R60</f>
        <v>19525.6495837267</v>
      </c>
      <c r="S59" s="114">
        <f>S53*S60</f>
        <v>20306.6755670758</v>
      </c>
    </row>
    <row r="60" spans="2:19">
      <c r="B60" s="99" t="s">
        <v>146</v>
      </c>
      <c r="C60" s="1"/>
      <c r="O60" s="119">
        <v>0.16</v>
      </c>
      <c r="P60" s="119">
        <v>0.16</v>
      </c>
      <c r="Q60" s="119">
        <v>0.16</v>
      </c>
      <c r="R60" s="119">
        <v>0.16</v>
      </c>
      <c r="S60" s="119">
        <v>0.16</v>
      </c>
    </row>
    <row r="61" spans="2:3">
      <c r="B61" s="1"/>
      <c r="C61" s="1"/>
    </row>
    <row r="62" spans="2:19">
      <c r="B62" s="102" t="s">
        <v>152</v>
      </c>
      <c r="C62" s="103"/>
      <c r="D62" s="104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20">
        <f>O53-O59</f>
        <v>93810.86064</v>
      </c>
      <c r="P62" s="120">
        <f>P53-P59</f>
        <v>96625.1864592</v>
      </c>
      <c r="Q62" s="120">
        <f>Q53-Q59</f>
        <v>99523.942052976</v>
      </c>
      <c r="R62" s="120">
        <f>R53-R59</f>
        <v>102509.660314565</v>
      </c>
      <c r="S62" s="123">
        <f>S53-S59</f>
        <v>106610.046727148</v>
      </c>
    </row>
    <row r="63" spans="2:3">
      <c r="B63" s="1"/>
      <c r="C63" s="1"/>
    </row>
    <row r="64" spans="2:19">
      <c r="B64" s="101" t="s">
        <v>148</v>
      </c>
      <c r="C64" s="1"/>
      <c r="J64" s="116">
        <f>J36</f>
        <v>11056</v>
      </c>
      <c r="K64" s="116">
        <f>K36</f>
        <v>11284</v>
      </c>
      <c r="L64" s="116">
        <f>L36</f>
        <v>11104</v>
      </c>
      <c r="M64" s="116">
        <f>M36</f>
        <v>11519</v>
      </c>
      <c r="N64" s="116">
        <f>N36</f>
        <v>11445</v>
      </c>
      <c r="O64" s="114">
        <f>O65*O47</f>
        <v>12651.8482706051</v>
      </c>
      <c r="P64" s="114">
        <f>P65*P47</f>
        <v>12152.8312491582</v>
      </c>
      <c r="Q64" s="114">
        <f>Q65*Q47</f>
        <v>12339.0975521523</v>
      </c>
      <c r="R64" s="114">
        <f>R65*R47</f>
        <v>12927.4257848061</v>
      </c>
      <c r="S64" s="114">
        <f>S65*S47</f>
        <v>13266.641154312</v>
      </c>
    </row>
    <row r="65" spans="2:19">
      <c r="B65" s="1" t="s">
        <v>144</v>
      </c>
      <c r="C65" s="1"/>
      <c r="J65" s="115">
        <f t="shared" ref="J65:J71" si="0">J37</f>
        <v>0.0402746662295321</v>
      </c>
      <c r="K65" s="115">
        <f t="shared" ref="K65:K71" si="1">K37</f>
        <v>0.0308460241049487</v>
      </c>
      <c r="L65" s="115">
        <f t="shared" ref="L65:L71" si="2">L37</f>
        <v>0.0281592988578037</v>
      </c>
      <c r="M65" s="115">
        <f t="shared" ref="M65:M71" si="3">M37</f>
        <v>0.0300533545534002</v>
      </c>
      <c r="N65" s="115">
        <f t="shared" ref="N65:N71" si="4">N37</f>
        <v>0.0292684798035981</v>
      </c>
      <c r="O65" s="115">
        <f>AVERAGE(J37:N37)</f>
        <v>0.0317203647098565</v>
      </c>
      <c r="P65" s="115">
        <f>AVERAGE(K37:O37)</f>
        <v>0.0295817893299377</v>
      </c>
      <c r="Q65" s="115">
        <f>AVERAGE(L37:P37)</f>
        <v>0.0291603777382673</v>
      </c>
      <c r="R65" s="115">
        <f>AVERAGE(M37:Q37)</f>
        <v>0.0296609171784992</v>
      </c>
      <c r="S65" s="115">
        <f>AVERAGE(N37:R37)</f>
        <v>0.0292684798035981</v>
      </c>
    </row>
    <row r="66" spans="2:14">
      <c r="B66" s="1"/>
      <c r="C66" s="1"/>
      <c r="J66" s="116"/>
      <c r="K66" s="116"/>
      <c r="L66" s="116"/>
      <c r="M66" s="116"/>
      <c r="N66" s="116"/>
    </row>
    <row r="67" spans="2:19">
      <c r="B67" s="101" t="s">
        <v>149</v>
      </c>
      <c r="C67" s="1"/>
      <c r="J67" s="114">
        <f>-J39</f>
        <v>7309</v>
      </c>
      <c r="K67" s="114">
        <f>-K39</f>
        <v>11085</v>
      </c>
      <c r="L67" s="114">
        <f>-L39</f>
        <v>10708</v>
      </c>
      <c r="M67" s="114">
        <f>-M39</f>
        <v>10959</v>
      </c>
      <c r="N67" s="114">
        <f>-N39</f>
        <v>9447</v>
      </c>
      <c r="O67" s="114">
        <f>O68*O47</f>
        <v>10915.3640777226</v>
      </c>
      <c r="P67" s="114">
        <f>P68*P47</f>
        <v>11318.9872354976</v>
      </c>
      <c r="Q67" s="114">
        <f>Q68*Q47</f>
        <v>11270.6805352352</v>
      </c>
      <c r="R67" s="114">
        <f>R68*R47</f>
        <v>11495.5656987823</v>
      </c>
      <c r="S67" s="114">
        <f>S68*S47</f>
        <v>10950.6298807152</v>
      </c>
    </row>
    <row r="68" spans="2:19">
      <c r="B68" s="124" t="s">
        <v>144</v>
      </c>
      <c r="C68" s="1"/>
      <c r="J68" s="115">
        <f>-J40</f>
        <v>0.0266251388812997</v>
      </c>
      <c r="K68" s="115">
        <f>-K40</f>
        <v>0.0303020362640337</v>
      </c>
      <c r="L68" s="115">
        <f>-L40</f>
        <v>0.0271550587328316</v>
      </c>
      <c r="M68" s="115">
        <f>-M40</f>
        <v>0.0285923007683578</v>
      </c>
      <c r="N68" s="115">
        <f>-N40</f>
        <v>0.0241589627526948</v>
      </c>
      <c r="O68" s="115">
        <f>-AVERAGE(J40:N40)</f>
        <v>0.0273666994798435</v>
      </c>
      <c r="P68" s="115">
        <f>-AVERAGE(K40:O40)</f>
        <v>0.0275520896294794</v>
      </c>
      <c r="Q68" s="115">
        <f>-AVERAGE(L40:P40)</f>
        <v>0.0266354407512947</v>
      </c>
      <c r="R68" s="115">
        <f>-AVERAGE(M40:Q40)</f>
        <v>0.0263756317605263</v>
      </c>
      <c r="S68" s="115">
        <f>-AVERAGE(N40:R40)</f>
        <v>0.0241589627526948</v>
      </c>
    </row>
    <row r="69" spans="2:14">
      <c r="B69" s="1"/>
      <c r="C69" s="1"/>
      <c r="J69" s="116"/>
      <c r="K69" s="116"/>
      <c r="L69" s="116"/>
      <c r="M69" s="116"/>
      <c r="N69" s="116"/>
    </row>
    <row r="70" spans="2:19">
      <c r="B70" s="101" t="s">
        <v>150</v>
      </c>
      <c r="C70" s="1"/>
      <c r="J70" s="114">
        <f t="shared" si="0"/>
        <v>-18780</v>
      </c>
      <c r="K70" s="114">
        <f t="shared" si="1"/>
        <v>-28966</v>
      </c>
      <c r="L70" s="114">
        <f t="shared" si="2"/>
        <v>-27932</v>
      </c>
      <c r="M70" s="114">
        <f t="shared" si="3"/>
        <v>16835</v>
      </c>
      <c r="N70" s="114">
        <f t="shared" si="4"/>
        <v>-21663</v>
      </c>
      <c r="O70" s="114">
        <f>O71*O47</f>
        <v>-15954.228</v>
      </c>
      <c r="P70" s="114">
        <f>P71*P47</f>
        <v>-16432.85484</v>
      </c>
      <c r="Q70" s="114">
        <f>Q71*Q47</f>
        <v>-12694.3803639</v>
      </c>
      <c r="R70" s="114">
        <f>R71*R47</f>
        <v>-20040.2781909366</v>
      </c>
      <c r="S70" s="114">
        <f>S71*S47</f>
        <v>-20841.8893185741</v>
      </c>
    </row>
    <row r="71" spans="2:19">
      <c r="B71" s="124" t="s">
        <v>144</v>
      </c>
      <c r="C71" s="1"/>
      <c r="J71" s="115">
        <f t="shared" si="0"/>
        <v>-0.0684115622097153</v>
      </c>
      <c r="K71" s="115">
        <f t="shared" si="1"/>
        <v>-0.0791816673364004</v>
      </c>
      <c r="L71" s="115">
        <f t="shared" si="2"/>
        <v>-0.070834432249295</v>
      </c>
      <c r="M71" s="115">
        <f t="shared" si="3"/>
        <v>0.043922929412839</v>
      </c>
      <c r="N71" s="115">
        <f t="shared" si="4"/>
        <v>-0.0553991330699298</v>
      </c>
      <c r="O71" s="115">
        <f>-4%</f>
        <v>-0.04</v>
      </c>
      <c r="P71" s="118">
        <v>-0.04</v>
      </c>
      <c r="Q71" s="118">
        <v>-0.03</v>
      </c>
      <c r="R71" s="115">
        <v>-0.0459807730905003</v>
      </c>
      <c r="S71" s="115">
        <v>-0.0459807730905003</v>
      </c>
    </row>
    <row r="72" spans="2:3">
      <c r="B72" s="1"/>
      <c r="C72" s="1"/>
    </row>
    <row r="73" spans="2:19">
      <c r="B73" s="125" t="s">
        <v>153</v>
      </c>
      <c r="C73" s="126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9">
        <f>O62+O64-O67-O70</f>
        <v>111501.572832883</v>
      </c>
      <c r="P73" s="129">
        <f>P62+P64-P67-P70</f>
        <v>113891.885312861</v>
      </c>
      <c r="Q73" s="129">
        <f>Q62+Q64-Q67-Q70</f>
        <v>113286.739433793</v>
      </c>
      <c r="R73" s="129">
        <f>R62+R64-R67-R70</f>
        <v>123981.798591526</v>
      </c>
      <c r="S73" s="131">
        <f>S62+S64-S67-S70</f>
        <v>129767.947319319</v>
      </c>
    </row>
    <row r="74" spans="2:19">
      <c r="B74" s="128" t="s">
        <v>154</v>
      </c>
      <c r="C74" s="2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130">
        <f>O73/(1+$M$5)^O77</f>
        <v>107665.026756249</v>
      </c>
      <c r="P74" s="130">
        <f>P73/(1+$M$5)^P77</f>
        <v>102535.383347125</v>
      </c>
      <c r="Q74" s="130">
        <f>Q73/(1+$M$5)^Q77</f>
        <v>95092.7425254737</v>
      </c>
      <c r="R74" s="130">
        <f>R73/(1+$M$5)^R77</f>
        <v>97031.6789510362</v>
      </c>
      <c r="S74" s="130">
        <f>S73/(1+$M$5)^S77</f>
        <v>94691.3627993705</v>
      </c>
    </row>
    <row r="75" spans="2:3">
      <c r="B75" s="1"/>
      <c r="C75" s="1"/>
    </row>
    <row r="76" spans="2:19">
      <c r="B76" s="101" t="s">
        <v>155</v>
      </c>
      <c r="C76" s="1"/>
      <c r="O76" s="84">
        <v>1</v>
      </c>
      <c r="P76" s="84">
        <v>2</v>
      </c>
      <c r="Q76" s="84">
        <v>3</v>
      </c>
      <c r="R76" s="84">
        <v>4</v>
      </c>
      <c r="S76" s="84">
        <v>5</v>
      </c>
    </row>
    <row r="77" spans="2:19">
      <c r="B77" s="101" t="s">
        <v>156</v>
      </c>
      <c r="C77" s="1"/>
      <c r="O77" s="84">
        <v>0.5</v>
      </c>
      <c r="P77" s="84">
        <v>1.5</v>
      </c>
      <c r="Q77" s="84">
        <v>2.5</v>
      </c>
      <c r="R77" s="84">
        <v>3.5</v>
      </c>
      <c r="S77" s="84">
        <v>4.5</v>
      </c>
    </row>
    <row r="78" spans="2:3">
      <c r="B78" s="1"/>
      <c r="C78" s="1"/>
    </row>
    <row r="79" spans="2:19">
      <c r="B79" s="1" t="s">
        <v>157</v>
      </c>
      <c r="C79" s="1"/>
      <c r="S79" s="114">
        <f>S73*(1+$M$6)/($M$5-$M$6)</f>
        <v>3142156.08054484</v>
      </c>
    </row>
    <row r="80" spans="2:19">
      <c r="B80" s="1" t="s">
        <v>158</v>
      </c>
      <c r="C80" s="1"/>
      <c r="S80" s="114">
        <f>S79/(1+$M$5)^4.5</f>
        <v>2292823.82546268</v>
      </c>
    </row>
    <row r="81" spans="2:3">
      <c r="B81" s="1"/>
      <c r="C81" s="1"/>
    </row>
    <row r="82" spans="2:19">
      <c r="B82" s="101" t="s">
        <v>159</v>
      </c>
      <c r="C82" s="1"/>
      <c r="S82" s="114">
        <f>SUM(O74,P74,Q74,R74,S74,S80)</f>
        <v>2789840.01984193</v>
      </c>
    </row>
    <row r="83" spans="2:19">
      <c r="B83" s="1" t="s">
        <v>160</v>
      </c>
      <c r="C83" s="1"/>
      <c r="S83" s="116">
        <f>'BS5'!E6</f>
        <v>28162</v>
      </c>
    </row>
    <row r="84" spans="2:19">
      <c r="B84" s="1" t="s">
        <v>161</v>
      </c>
      <c r="C84" s="1"/>
      <c r="S84" s="116">
        <f>WACC!F18</f>
        <v>92204</v>
      </c>
    </row>
    <row r="85" spans="2:19">
      <c r="B85" s="101" t="s">
        <v>162</v>
      </c>
      <c r="C85" s="1"/>
      <c r="S85" s="114">
        <f>S82+S83-S84</f>
        <v>2725798.01984193</v>
      </c>
    </row>
    <row r="86" spans="2:3">
      <c r="B86" s="1"/>
      <c r="C86" s="1"/>
    </row>
    <row r="87" spans="2:19">
      <c r="B87" s="101" t="s">
        <v>163</v>
      </c>
      <c r="C87" s="1"/>
      <c r="S87" s="116">
        <v>15056</v>
      </c>
    </row>
    <row r="88" spans="2:19">
      <c r="B88" s="101" t="s">
        <v>164</v>
      </c>
      <c r="C88" s="1"/>
      <c r="S88" s="132">
        <f>S85/S87</f>
        <v>181.043970499597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workbookViewId="0">
      <selection activeCell="S8" sqref="S8"/>
    </sheetView>
  </sheetViews>
  <sheetFormatPr defaultColWidth="8.88888888888889" defaultRowHeight="14.4"/>
  <sheetData>
    <row r="1" customHeight="1" spans="4:12">
      <c r="D1" s="47" t="s">
        <v>58</v>
      </c>
      <c r="E1" s="47"/>
      <c r="F1" s="47"/>
      <c r="J1" s="47" t="s">
        <v>59</v>
      </c>
      <c r="K1" s="47"/>
      <c r="L1" s="47"/>
    </row>
    <row r="2" ht="15.9" customHeight="1" spans="4:12">
      <c r="D2" s="48">
        <v>2021</v>
      </c>
      <c r="E2" s="48"/>
      <c r="F2" s="48"/>
      <c r="J2" s="48">
        <v>2020</v>
      </c>
      <c r="K2" s="48"/>
      <c r="L2" s="48"/>
    </row>
    <row r="3" customHeight="1" spans="1:12">
      <c r="A3" s="49" t="s">
        <v>75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customHeight="1" spans="1:12">
      <c r="A4" s="50" t="s">
        <v>76</v>
      </c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</row>
    <row r="5" customHeight="1" spans="1:12">
      <c r="A5" s="52" t="s">
        <v>77</v>
      </c>
      <c r="B5" s="52"/>
      <c r="C5" s="52"/>
      <c r="D5" s="53" t="s">
        <v>5</v>
      </c>
      <c r="E5" s="54">
        <v>34940</v>
      </c>
      <c r="F5" s="55"/>
      <c r="G5" s="56"/>
      <c r="H5" s="56"/>
      <c r="I5" s="56"/>
      <c r="J5" s="53" t="s">
        <v>5</v>
      </c>
      <c r="K5" s="54">
        <v>38016</v>
      </c>
      <c r="L5" s="55"/>
    </row>
    <row r="6" customHeight="1" spans="1:12">
      <c r="A6" s="57" t="s">
        <v>78</v>
      </c>
      <c r="B6" s="57"/>
      <c r="C6" s="57"/>
      <c r="D6" s="58">
        <v>27699</v>
      </c>
      <c r="E6" s="59"/>
      <c r="F6" s="60"/>
      <c r="G6" s="51"/>
      <c r="H6" s="51"/>
      <c r="I6" s="51"/>
      <c r="J6" s="58">
        <v>52927</v>
      </c>
      <c r="K6" s="59"/>
      <c r="L6" s="60"/>
    </row>
    <row r="7" customHeight="1" spans="1:19">
      <c r="A7" s="52" t="s">
        <v>32</v>
      </c>
      <c r="B7" s="52"/>
      <c r="C7" s="52"/>
      <c r="D7" s="54">
        <v>26278</v>
      </c>
      <c r="E7" s="61"/>
      <c r="F7" s="55"/>
      <c r="G7" s="56"/>
      <c r="H7" s="56"/>
      <c r="I7" s="56"/>
      <c r="J7" s="54">
        <v>16120</v>
      </c>
      <c r="K7" s="61"/>
      <c r="L7" s="55"/>
      <c r="R7" t="s">
        <v>165</v>
      </c>
      <c r="S7" s="38">
        <f>P12-'BS1'!L13</f>
        <v>-18780</v>
      </c>
    </row>
    <row r="8" customHeight="1" spans="1:16">
      <c r="A8" s="57" t="s">
        <v>34</v>
      </c>
      <c r="B8" s="57"/>
      <c r="C8" s="57"/>
      <c r="D8" s="58">
        <v>6580</v>
      </c>
      <c r="E8" s="59"/>
      <c r="F8" s="60"/>
      <c r="G8" s="51"/>
      <c r="H8" s="51"/>
      <c r="I8" s="51"/>
      <c r="J8" s="58">
        <v>4061</v>
      </c>
      <c r="K8" s="59"/>
      <c r="L8" s="60"/>
      <c r="O8" t="s">
        <v>166</v>
      </c>
      <c r="P8" s="38">
        <f>P11-P12</f>
        <v>-28966</v>
      </c>
    </row>
    <row r="9" customHeight="1" spans="1:12">
      <c r="A9" s="52" t="s">
        <v>33</v>
      </c>
      <c r="B9" s="52"/>
      <c r="C9" s="52"/>
      <c r="D9" s="54">
        <v>25228</v>
      </c>
      <c r="E9" s="61"/>
      <c r="F9" s="55"/>
      <c r="G9" s="56"/>
      <c r="H9" s="56"/>
      <c r="I9" s="56"/>
      <c r="J9" s="54">
        <v>21325</v>
      </c>
      <c r="K9" s="61"/>
      <c r="L9" s="55"/>
    </row>
    <row r="10" ht="15.9" customHeight="1" spans="1:12">
      <c r="A10" s="57" t="s">
        <v>79</v>
      </c>
      <c r="B10" s="57"/>
      <c r="C10" s="57"/>
      <c r="D10" s="58">
        <v>14111</v>
      </c>
      <c r="E10" s="59"/>
      <c r="F10" s="60"/>
      <c r="G10" s="51"/>
      <c r="H10" s="51"/>
      <c r="I10" s="51"/>
      <c r="J10" s="58">
        <v>11264</v>
      </c>
      <c r="K10" s="59"/>
      <c r="L10" s="60"/>
    </row>
    <row r="11" customHeight="1" spans="1:17">
      <c r="A11" s="52" t="s">
        <v>80</v>
      </c>
      <c r="B11" s="52"/>
      <c r="C11" s="52"/>
      <c r="D11" s="62">
        <v>134836</v>
      </c>
      <c r="E11" s="63"/>
      <c r="F11" s="64"/>
      <c r="G11" s="56"/>
      <c r="H11" s="56"/>
      <c r="I11" s="56"/>
      <c r="J11" s="62">
        <v>143713</v>
      </c>
      <c r="K11" s="63"/>
      <c r="L11" s="64"/>
      <c r="N11" t="s">
        <v>81</v>
      </c>
      <c r="O11">
        <v>2021</v>
      </c>
      <c r="P11" s="38">
        <f>D11-D27</f>
        <v>9355</v>
      </c>
      <c r="Q11" t="e" cm="1">
        <f t="array" ref="Q11">_xleta.N</f>
        <v>#NAME?</v>
      </c>
    </row>
    <row r="12" customHeight="1" spans="1:16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O12">
        <v>2020</v>
      </c>
      <c r="P12" s="38">
        <f>J11-J27</f>
        <v>38321</v>
      </c>
    </row>
    <row r="13" customHeight="1" spans="1:12">
      <c r="A13" s="65" t="s">
        <v>82</v>
      </c>
      <c r="B13" s="65"/>
      <c r="C13" s="65"/>
      <c r="D13" s="56"/>
      <c r="E13" s="56"/>
      <c r="F13" s="56"/>
      <c r="G13" s="56"/>
      <c r="H13" s="56"/>
      <c r="I13" s="56"/>
      <c r="J13" s="56"/>
      <c r="K13" s="56"/>
      <c r="L13" s="56"/>
    </row>
    <row r="14" customHeight="1" spans="1:12">
      <c r="A14" s="57" t="s">
        <v>78</v>
      </c>
      <c r="B14" s="57"/>
      <c r="C14" s="57"/>
      <c r="D14" s="58">
        <v>127877</v>
      </c>
      <c r="E14" s="59"/>
      <c r="F14" s="60"/>
      <c r="G14" s="51"/>
      <c r="H14" s="51"/>
      <c r="I14" s="51"/>
      <c r="J14" s="58">
        <v>100887</v>
      </c>
      <c r="K14" s="59"/>
      <c r="L14" s="60"/>
    </row>
    <row r="15" ht="22.8" customHeight="1" spans="1:12">
      <c r="A15" s="52" t="s">
        <v>83</v>
      </c>
      <c r="B15" s="52"/>
      <c r="C15" s="52"/>
      <c r="D15" s="54">
        <v>39440</v>
      </c>
      <c r="E15" s="61"/>
      <c r="F15" s="55"/>
      <c r="G15" s="56"/>
      <c r="H15" s="56"/>
      <c r="I15" s="56"/>
      <c r="J15" s="54">
        <v>36766</v>
      </c>
      <c r="K15" s="61"/>
      <c r="L15" s="55"/>
    </row>
    <row r="16" ht="15.9" customHeight="1" spans="1:12">
      <c r="A16" s="57" t="s">
        <v>84</v>
      </c>
      <c r="B16" s="57"/>
      <c r="C16" s="57"/>
      <c r="D16" s="58">
        <v>48849</v>
      </c>
      <c r="E16" s="59"/>
      <c r="F16" s="60"/>
      <c r="G16" s="51"/>
      <c r="H16" s="51"/>
      <c r="I16" s="51"/>
      <c r="J16" s="58">
        <v>42522</v>
      </c>
      <c r="K16" s="59"/>
      <c r="L16" s="60"/>
    </row>
    <row r="17" ht="15.9" customHeight="1" spans="1:12">
      <c r="A17" s="52" t="s">
        <v>85</v>
      </c>
      <c r="B17" s="52"/>
      <c r="C17" s="52"/>
      <c r="D17" s="62">
        <v>216166</v>
      </c>
      <c r="E17" s="63"/>
      <c r="F17" s="64"/>
      <c r="G17" s="56"/>
      <c r="H17" s="56"/>
      <c r="I17" s="56"/>
      <c r="J17" s="62">
        <v>180175</v>
      </c>
      <c r="K17" s="63"/>
      <c r="L17" s="64"/>
    </row>
    <row r="18" ht="15.9" customHeight="1" spans="1:12">
      <c r="A18" s="66" t="s">
        <v>86</v>
      </c>
      <c r="B18" s="66"/>
      <c r="C18" s="66"/>
      <c r="D18" s="67" t="s">
        <v>5</v>
      </c>
      <c r="E18" s="68">
        <v>351002</v>
      </c>
      <c r="F18" s="69"/>
      <c r="G18" s="51"/>
      <c r="H18" s="51"/>
      <c r="I18" s="51"/>
      <c r="J18" s="67" t="s">
        <v>5</v>
      </c>
      <c r="K18" s="68">
        <v>323888</v>
      </c>
      <c r="L18" s="69"/>
    </row>
    <row r="19" ht="15.9" customHeight="1" spans="1:12">
      <c r="A19" s="56"/>
      <c r="B19" s="56"/>
      <c r="C19" s="56"/>
      <c r="D19" s="70"/>
      <c r="E19" s="70"/>
      <c r="F19" s="70"/>
      <c r="G19" s="56"/>
      <c r="H19" s="56"/>
      <c r="I19" s="56"/>
      <c r="J19" s="70"/>
      <c r="K19" s="70"/>
      <c r="L19" s="70"/>
    </row>
    <row r="20" customHeight="1" spans="1:12">
      <c r="A20" s="71" t="s">
        <v>87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</row>
    <row r="21" customHeight="1" spans="1:12">
      <c r="A21" s="65" t="s">
        <v>88</v>
      </c>
      <c r="B21" s="65"/>
      <c r="C21" s="65"/>
      <c r="D21" s="56"/>
      <c r="E21" s="56"/>
      <c r="F21" s="56"/>
      <c r="G21" s="56"/>
      <c r="H21" s="56"/>
      <c r="I21" s="56"/>
      <c r="J21" s="56"/>
      <c r="K21" s="56"/>
      <c r="L21" s="56"/>
    </row>
    <row r="22" customHeight="1" spans="1:12">
      <c r="A22" s="57" t="s">
        <v>36</v>
      </c>
      <c r="B22" s="57"/>
      <c r="C22" s="57"/>
      <c r="D22" s="72" t="s">
        <v>5</v>
      </c>
      <c r="E22" s="58">
        <v>54763</v>
      </c>
      <c r="F22" s="60"/>
      <c r="G22" s="51"/>
      <c r="H22" s="51"/>
      <c r="I22" s="51"/>
      <c r="J22" s="72" t="s">
        <v>5</v>
      </c>
      <c r="K22" s="58">
        <v>42296</v>
      </c>
      <c r="L22" s="60"/>
    </row>
    <row r="23" customHeight="1" spans="1:12">
      <c r="A23" s="52" t="s">
        <v>89</v>
      </c>
      <c r="B23" s="52"/>
      <c r="C23" s="52"/>
      <c r="D23" s="54">
        <v>47493</v>
      </c>
      <c r="E23" s="61"/>
      <c r="F23" s="55"/>
      <c r="G23" s="56"/>
      <c r="H23" s="56"/>
      <c r="I23" s="56"/>
      <c r="J23" s="54">
        <v>42684</v>
      </c>
      <c r="K23" s="61"/>
      <c r="L23" s="55"/>
    </row>
    <row r="24" customHeight="1" spans="1:12">
      <c r="A24" s="57" t="s">
        <v>62</v>
      </c>
      <c r="B24" s="57"/>
      <c r="C24" s="57"/>
      <c r="D24" s="58">
        <v>7612</v>
      </c>
      <c r="E24" s="59"/>
      <c r="F24" s="60"/>
      <c r="G24" s="51"/>
      <c r="H24" s="51"/>
      <c r="I24" s="51"/>
      <c r="J24" s="58">
        <v>6643</v>
      </c>
      <c r="K24" s="59"/>
      <c r="L24" s="60"/>
    </row>
    <row r="25" customHeight="1" spans="1:12">
      <c r="A25" s="73" t="s">
        <v>90</v>
      </c>
      <c r="B25" s="73"/>
      <c r="C25" s="73"/>
      <c r="D25" s="54">
        <v>6000</v>
      </c>
      <c r="E25" s="61"/>
      <c r="F25" s="55"/>
      <c r="G25" s="56"/>
      <c r="H25" s="56"/>
      <c r="I25" s="56"/>
      <c r="J25" s="54">
        <v>4996</v>
      </c>
      <c r="K25" s="61"/>
      <c r="L25" s="55"/>
    </row>
    <row r="26" ht="15.9" customHeight="1" spans="1:12">
      <c r="A26" s="57" t="s">
        <v>91</v>
      </c>
      <c r="B26" s="57"/>
      <c r="C26" s="57"/>
      <c r="D26" s="58">
        <v>9613</v>
      </c>
      <c r="E26" s="59"/>
      <c r="F26" s="60"/>
      <c r="G26" s="51"/>
      <c r="H26" s="51"/>
      <c r="I26" s="51"/>
      <c r="J26" s="58">
        <v>8773</v>
      </c>
      <c r="K26" s="59"/>
      <c r="L26" s="60"/>
    </row>
    <row r="27" customHeight="1" spans="1:12">
      <c r="A27" s="52" t="s">
        <v>92</v>
      </c>
      <c r="B27" s="52"/>
      <c r="C27" s="52"/>
      <c r="D27" s="62">
        <v>125481</v>
      </c>
      <c r="E27" s="63"/>
      <c r="F27" s="64"/>
      <c r="G27" s="56"/>
      <c r="H27" s="56"/>
      <c r="I27" s="56"/>
      <c r="J27" s="62">
        <v>105392</v>
      </c>
      <c r="K27" s="63"/>
      <c r="L27" s="64"/>
    </row>
    <row r="28" customHeight="1" spans="1:1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29" customHeight="1" spans="1:12">
      <c r="A29" s="65" t="s">
        <v>93</v>
      </c>
      <c r="B29" s="65"/>
      <c r="C29" s="65"/>
      <c r="D29" s="56"/>
      <c r="E29" s="56"/>
      <c r="F29" s="56"/>
      <c r="G29" s="56"/>
      <c r="H29" s="56"/>
      <c r="I29" s="56"/>
      <c r="J29" s="56"/>
      <c r="K29" s="56"/>
      <c r="L29" s="56"/>
    </row>
    <row r="30" customHeight="1" spans="1:12">
      <c r="A30" s="57" t="s">
        <v>91</v>
      </c>
      <c r="B30" s="57"/>
      <c r="C30" s="57"/>
      <c r="D30" s="58">
        <v>109106</v>
      </c>
      <c r="E30" s="59"/>
      <c r="F30" s="60"/>
      <c r="G30" s="51"/>
      <c r="H30" s="51"/>
      <c r="I30" s="51"/>
      <c r="J30" s="58">
        <v>98667</v>
      </c>
      <c r="K30" s="59"/>
      <c r="L30" s="60"/>
    </row>
    <row r="31" ht="15.9" customHeight="1" spans="1:12">
      <c r="A31" s="52" t="s">
        <v>94</v>
      </c>
      <c r="B31" s="52"/>
      <c r="C31" s="52"/>
      <c r="D31" s="54">
        <v>53325</v>
      </c>
      <c r="E31" s="61"/>
      <c r="F31" s="55"/>
      <c r="G31" s="56"/>
      <c r="H31" s="56"/>
      <c r="I31" s="56"/>
      <c r="J31" s="54">
        <v>54490</v>
      </c>
      <c r="K31" s="61"/>
      <c r="L31" s="55"/>
    </row>
    <row r="32" ht="15.9" customHeight="1" spans="1:12">
      <c r="A32" s="57" t="s">
        <v>95</v>
      </c>
      <c r="B32" s="57"/>
      <c r="C32" s="57"/>
      <c r="D32" s="68">
        <v>162431</v>
      </c>
      <c r="E32" s="74"/>
      <c r="F32" s="69"/>
      <c r="G32" s="51"/>
      <c r="H32" s="51"/>
      <c r="I32" s="51"/>
      <c r="J32" s="68">
        <v>153157</v>
      </c>
      <c r="K32" s="74"/>
      <c r="L32" s="69"/>
    </row>
    <row r="33" ht="15.9" customHeight="1" spans="1:12">
      <c r="A33" s="75" t="s">
        <v>96</v>
      </c>
      <c r="B33" s="75"/>
      <c r="C33" s="75"/>
      <c r="D33" s="62">
        <v>287912</v>
      </c>
      <c r="E33" s="63"/>
      <c r="F33" s="64"/>
      <c r="G33" s="56"/>
      <c r="H33" s="56"/>
      <c r="I33" s="56"/>
      <c r="J33" s="62">
        <v>258549</v>
      </c>
      <c r="K33" s="63"/>
      <c r="L33" s="64"/>
    </row>
    <row r="34" customHeight="1" spans="1:12">
      <c r="A34" s="51"/>
      <c r="B34" s="51"/>
      <c r="C34" s="51"/>
      <c r="D34" s="76"/>
      <c r="E34" s="76"/>
      <c r="F34" s="76"/>
      <c r="G34" s="51"/>
      <c r="H34" s="51"/>
      <c r="I34" s="51"/>
      <c r="J34" s="76"/>
      <c r="K34" s="76"/>
      <c r="L34" s="76"/>
    </row>
    <row r="35" customHeight="1" spans="1:12">
      <c r="A35" s="65" t="s">
        <v>97</v>
      </c>
      <c r="B35" s="65"/>
      <c r="C35" s="65"/>
      <c r="D35" s="56"/>
      <c r="E35" s="56"/>
      <c r="F35" s="56"/>
      <c r="G35" s="56"/>
      <c r="H35" s="56"/>
      <c r="I35" s="56"/>
      <c r="J35" s="56"/>
      <c r="K35" s="56"/>
      <c r="L35" s="56"/>
    </row>
    <row r="36" customHeight="1" spans="1:1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7" customHeight="1" spans="1:12">
      <c r="A37" s="65" t="s">
        <v>98</v>
      </c>
      <c r="B37" s="65"/>
      <c r="C37" s="65"/>
      <c r="D37" s="56"/>
      <c r="E37" s="56"/>
      <c r="F37" s="56"/>
      <c r="G37" s="56"/>
      <c r="H37" s="56"/>
      <c r="I37" s="56"/>
      <c r="J37" s="56"/>
      <c r="K37" s="56"/>
      <c r="L37" s="56"/>
    </row>
    <row r="38" ht="68.4" customHeight="1" spans="1:12">
      <c r="A38" s="77" t="s">
        <v>167</v>
      </c>
      <c r="B38" s="77"/>
      <c r="C38" s="77"/>
      <c r="D38" s="58">
        <v>57365</v>
      </c>
      <c r="E38" s="59"/>
      <c r="F38" s="60"/>
      <c r="G38" s="51"/>
      <c r="H38" s="51"/>
      <c r="I38" s="51"/>
      <c r="J38" s="58">
        <v>50779</v>
      </c>
      <c r="K38" s="59"/>
      <c r="L38" s="60"/>
    </row>
    <row r="39" customHeight="1" spans="1:12">
      <c r="A39" s="52" t="s">
        <v>168</v>
      </c>
      <c r="B39" s="52"/>
      <c r="C39" s="52"/>
      <c r="D39" s="54">
        <v>5562</v>
      </c>
      <c r="E39" s="61"/>
      <c r="F39" s="55"/>
      <c r="G39" s="56"/>
      <c r="H39" s="56"/>
      <c r="I39" s="56"/>
      <c r="J39" s="54">
        <v>14966</v>
      </c>
      <c r="K39" s="61"/>
      <c r="L39" s="55"/>
    </row>
    <row r="40" ht="23.55" customHeight="1" spans="1:12">
      <c r="A40" s="57" t="s">
        <v>108</v>
      </c>
      <c r="B40" s="57"/>
      <c r="C40" s="57"/>
      <c r="D40" s="78">
        <v>163</v>
      </c>
      <c r="E40" s="59"/>
      <c r="F40" s="60"/>
      <c r="G40" s="51"/>
      <c r="H40" s="51"/>
      <c r="I40" s="51"/>
      <c r="J40" s="59">
        <v>-406</v>
      </c>
      <c r="K40" s="59"/>
      <c r="L40" s="60"/>
    </row>
    <row r="41" ht="15.9" customHeight="1" spans="1:12">
      <c r="A41" s="52" t="s">
        <v>102</v>
      </c>
      <c r="B41" s="52"/>
      <c r="C41" s="52"/>
      <c r="D41" s="62">
        <v>63090</v>
      </c>
      <c r="E41" s="63"/>
      <c r="F41" s="64"/>
      <c r="G41" s="56"/>
      <c r="H41" s="56"/>
      <c r="I41" s="56"/>
      <c r="J41" s="62">
        <v>65339</v>
      </c>
      <c r="K41" s="63"/>
      <c r="L41" s="64"/>
    </row>
    <row r="42" ht="23.55" customHeight="1" spans="1:12">
      <c r="A42" s="66" t="s">
        <v>103</v>
      </c>
      <c r="B42" s="66"/>
      <c r="C42" s="66"/>
      <c r="D42" s="79" t="s">
        <v>5</v>
      </c>
      <c r="E42" s="80">
        <v>351002</v>
      </c>
      <c r="F42" s="81"/>
      <c r="G42" s="51"/>
      <c r="H42" s="51"/>
      <c r="I42" s="51"/>
      <c r="J42" s="79" t="s">
        <v>5</v>
      </c>
      <c r="K42" s="80">
        <v>323888</v>
      </c>
      <c r="L42" s="81"/>
    </row>
    <row r="43" ht="103.35" spans="1:1">
      <c r="A43" s="82" t="s">
        <v>109</v>
      </c>
    </row>
    <row r="44" ht="30.6" spans="1:1">
      <c r="A44" s="83" t="s">
        <v>169</v>
      </c>
    </row>
  </sheetData>
  <mergeCells count="150">
    <mergeCell ref="D1:F1"/>
    <mergeCell ref="J1:L1"/>
    <mergeCell ref="D2:F2"/>
    <mergeCell ref="J2:L2"/>
    <mergeCell ref="A3:L3"/>
    <mergeCell ref="A4:C4"/>
    <mergeCell ref="D4:F4"/>
    <mergeCell ref="G4:I4"/>
    <mergeCell ref="J4:L4"/>
    <mergeCell ref="A5:C5"/>
    <mergeCell ref="G5:I5"/>
    <mergeCell ref="A6:C6"/>
    <mergeCell ref="D6:E6"/>
    <mergeCell ref="G6:I6"/>
    <mergeCell ref="J6:K6"/>
    <mergeCell ref="A7:C7"/>
    <mergeCell ref="D7:E7"/>
    <mergeCell ref="G7:I7"/>
    <mergeCell ref="J7:K7"/>
    <mergeCell ref="A8:C8"/>
    <mergeCell ref="D8:E8"/>
    <mergeCell ref="G8:I8"/>
    <mergeCell ref="J8:K8"/>
    <mergeCell ref="A9:C9"/>
    <mergeCell ref="D9:E9"/>
    <mergeCell ref="G9:I9"/>
    <mergeCell ref="J9:K9"/>
    <mergeCell ref="A10:C10"/>
    <mergeCell ref="D10:E10"/>
    <mergeCell ref="G10:I10"/>
    <mergeCell ref="J10:K10"/>
    <mergeCell ref="A11:C11"/>
    <mergeCell ref="D11:E11"/>
    <mergeCell ref="G11:I11"/>
    <mergeCell ref="J11:K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E14"/>
    <mergeCell ref="G14:I14"/>
    <mergeCell ref="J14:K14"/>
    <mergeCell ref="A15:C15"/>
    <mergeCell ref="D15:E15"/>
    <mergeCell ref="G15:I15"/>
    <mergeCell ref="J15:K15"/>
    <mergeCell ref="A16:C16"/>
    <mergeCell ref="D16:E16"/>
    <mergeCell ref="G16:I16"/>
    <mergeCell ref="J16:K16"/>
    <mergeCell ref="A17:C17"/>
    <mergeCell ref="D17:E17"/>
    <mergeCell ref="G17:I17"/>
    <mergeCell ref="J17:K17"/>
    <mergeCell ref="A18:C18"/>
    <mergeCell ref="G18:I18"/>
    <mergeCell ref="A19:C19"/>
    <mergeCell ref="D19:F19"/>
    <mergeCell ref="G19:I19"/>
    <mergeCell ref="J19:L19"/>
    <mergeCell ref="A20:L20"/>
    <mergeCell ref="A21:C21"/>
    <mergeCell ref="D21:F21"/>
    <mergeCell ref="G21:I21"/>
    <mergeCell ref="J21:L21"/>
    <mergeCell ref="A22:C22"/>
    <mergeCell ref="G22:I22"/>
    <mergeCell ref="A23:C23"/>
    <mergeCell ref="D23:E23"/>
    <mergeCell ref="G23:I23"/>
    <mergeCell ref="J23:K23"/>
    <mergeCell ref="A24:C24"/>
    <mergeCell ref="D24:E24"/>
    <mergeCell ref="G24:I24"/>
    <mergeCell ref="J24:K24"/>
    <mergeCell ref="A25:C25"/>
    <mergeCell ref="D25:E25"/>
    <mergeCell ref="G25:I25"/>
    <mergeCell ref="J25:K25"/>
    <mergeCell ref="A26:C26"/>
    <mergeCell ref="D26:E26"/>
    <mergeCell ref="G26:I26"/>
    <mergeCell ref="J26:K26"/>
    <mergeCell ref="A27:C27"/>
    <mergeCell ref="D27:E27"/>
    <mergeCell ref="G27:I27"/>
    <mergeCell ref="J27:K27"/>
    <mergeCell ref="A28:C28"/>
    <mergeCell ref="D28:F28"/>
    <mergeCell ref="G28:I28"/>
    <mergeCell ref="J28:L28"/>
    <mergeCell ref="A29:C29"/>
    <mergeCell ref="D29:F29"/>
    <mergeCell ref="G29:I29"/>
    <mergeCell ref="J29:L29"/>
    <mergeCell ref="A30:C30"/>
    <mergeCell ref="D30:E30"/>
    <mergeCell ref="G30:I30"/>
    <mergeCell ref="J30:K30"/>
    <mergeCell ref="A31:C31"/>
    <mergeCell ref="D31:E31"/>
    <mergeCell ref="G31:I31"/>
    <mergeCell ref="J31:K31"/>
    <mergeCell ref="A32:C32"/>
    <mergeCell ref="D32:E32"/>
    <mergeCell ref="G32:I32"/>
    <mergeCell ref="J32:K32"/>
    <mergeCell ref="A33:C33"/>
    <mergeCell ref="D33:E33"/>
    <mergeCell ref="G33:I33"/>
    <mergeCell ref="J33:K33"/>
    <mergeCell ref="A34:C34"/>
    <mergeCell ref="D34:F34"/>
    <mergeCell ref="G34:I34"/>
    <mergeCell ref="J34:L34"/>
    <mergeCell ref="A35:C35"/>
    <mergeCell ref="D35:F35"/>
    <mergeCell ref="G35:I35"/>
    <mergeCell ref="J35:L35"/>
    <mergeCell ref="A36:C36"/>
    <mergeCell ref="D36:F36"/>
    <mergeCell ref="G36:I36"/>
    <mergeCell ref="J36:L36"/>
    <mergeCell ref="A37:C37"/>
    <mergeCell ref="D37:F37"/>
    <mergeCell ref="G37:I37"/>
    <mergeCell ref="J37:L37"/>
    <mergeCell ref="A38:C38"/>
    <mergeCell ref="D38:E38"/>
    <mergeCell ref="G38:I38"/>
    <mergeCell ref="J38:K38"/>
    <mergeCell ref="A39:C39"/>
    <mergeCell ref="D39:E39"/>
    <mergeCell ref="G39:I39"/>
    <mergeCell ref="J39:K39"/>
    <mergeCell ref="A40:C40"/>
    <mergeCell ref="D40:E40"/>
    <mergeCell ref="G40:I40"/>
    <mergeCell ref="J40:K40"/>
    <mergeCell ref="A41:C41"/>
    <mergeCell ref="D41:E41"/>
    <mergeCell ref="G41:I41"/>
    <mergeCell ref="J41:K41"/>
    <mergeCell ref="A42:C42"/>
    <mergeCell ref="G42:I4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workbookViewId="0">
      <selection activeCell="K13" sqref="K13"/>
    </sheetView>
  </sheetViews>
  <sheetFormatPr defaultColWidth="8.88888888888889" defaultRowHeight="14.4"/>
  <cols>
    <col min="1" max="1" width="47.5555555555556" customWidth="1"/>
  </cols>
  <sheetData>
    <row r="1" customHeight="1" spans="1:8">
      <c r="A1" s="14"/>
      <c r="B1" s="14"/>
      <c r="C1" s="14"/>
      <c r="D1" s="14"/>
      <c r="E1" s="14"/>
      <c r="F1" s="14"/>
      <c r="G1" s="14"/>
      <c r="H1" s="14"/>
    </row>
    <row r="2" spans="1:8">
      <c r="A2" s="14"/>
      <c r="B2" s="14"/>
      <c r="C2" s="14"/>
      <c r="D2" s="14"/>
      <c r="E2" s="14"/>
      <c r="F2" s="14"/>
      <c r="G2" s="14"/>
      <c r="H2" s="14"/>
    </row>
    <row r="3" customHeight="1" spans="1:8">
      <c r="A3" s="15"/>
      <c r="B3" s="16" t="s">
        <v>170</v>
      </c>
      <c r="C3" s="16"/>
      <c r="D3" s="16"/>
      <c r="E3" s="15"/>
      <c r="F3" s="16" t="s">
        <v>171</v>
      </c>
      <c r="G3" s="16"/>
      <c r="H3" s="16"/>
    </row>
    <row r="4" ht="15.9" customHeight="1" spans="1:8">
      <c r="A4" s="15"/>
      <c r="B4" s="17">
        <v>2019</v>
      </c>
      <c r="C4" s="17"/>
      <c r="D4" s="17"/>
      <c r="E4" s="15"/>
      <c r="F4" s="17">
        <v>2018</v>
      </c>
      <c r="G4" s="17"/>
      <c r="H4" s="17"/>
    </row>
    <row r="5" customHeight="1" spans="1:8">
      <c r="A5" s="18" t="s">
        <v>75</v>
      </c>
      <c r="B5" s="18"/>
      <c r="C5" s="18"/>
      <c r="D5" s="18"/>
      <c r="E5" s="18"/>
      <c r="F5" s="18"/>
      <c r="G5" s="18"/>
      <c r="H5" s="18"/>
    </row>
    <row r="6" ht="22.8" customHeight="1" spans="1:8">
      <c r="A6" s="19" t="s">
        <v>76</v>
      </c>
      <c r="B6" s="20"/>
      <c r="C6" s="20"/>
      <c r="D6" s="20"/>
      <c r="E6" s="20"/>
      <c r="F6" s="20"/>
      <c r="G6" s="20"/>
      <c r="H6" s="20"/>
    </row>
    <row r="7" ht="19.8" customHeight="1" spans="1:7">
      <c r="A7" s="21" t="s">
        <v>77</v>
      </c>
      <c r="B7" s="22" t="s">
        <v>5</v>
      </c>
      <c r="C7" s="23">
        <v>48844</v>
      </c>
      <c r="E7" s="15"/>
      <c r="F7" s="22" t="s">
        <v>5</v>
      </c>
      <c r="G7" s="23">
        <v>25913</v>
      </c>
    </row>
    <row r="8" spans="1:7">
      <c r="A8" s="21"/>
      <c r="B8" s="22"/>
      <c r="C8" s="23"/>
      <c r="E8" s="15"/>
      <c r="F8" s="22"/>
      <c r="G8" s="23"/>
    </row>
    <row r="9" customHeight="1" spans="1:8">
      <c r="A9" s="19" t="s">
        <v>78</v>
      </c>
      <c r="B9" s="24">
        <v>51713</v>
      </c>
      <c r="C9" s="24"/>
      <c r="D9" s="25"/>
      <c r="E9" s="20"/>
      <c r="F9" s="24">
        <v>40388</v>
      </c>
      <c r="G9" s="24"/>
      <c r="H9" s="25"/>
    </row>
    <row r="10" spans="1:8">
      <c r="A10" s="19"/>
      <c r="B10" s="24"/>
      <c r="C10" s="24"/>
      <c r="D10" s="25"/>
      <c r="E10" s="20"/>
      <c r="F10" s="24"/>
      <c r="G10" s="24"/>
      <c r="H10" s="25"/>
    </row>
    <row r="11" ht="19.8" customHeight="1" spans="1:7">
      <c r="A11" s="21" t="s">
        <v>32</v>
      </c>
      <c r="B11" s="23">
        <v>22926</v>
      </c>
      <c r="C11" s="23"/>
      <c r="E11" s="15"/>
      <c r="F11" s="23">
        <v>23186</v>
      </c>
      <c r="G11" s="23"/>
    </row>
    <row r="12" spans="1:7">
      <c r="A12" s="21"/>
      <c r="B12" s="23"/>
      <c r="C12" s="23"/>
      <c r="E12" s="15"/>
      <c r="F12" s="23"/>
      <c r="G12" s="23"/>
    </row>
    <row r="13" customHeight="1" spans="1:12">
      <c r="A13" s="19" t="s">
        <v>34</v>
      </c>
      <c r="B13" s="24">
        <v>4106</v>
      </c>
      <c r="C13" s="24"/>
      <c r="D13" s="25"/>
      <c r="E13" s="20"/>
      <c r="F13" s="24">
        <v>3956</v>
      </c>
      <c r="G13" s="24"/>
      <c r="H13" s="25"/>
      <c r="K13" t="s">
        <v>172</v>
      </c>
      <c r="L13" s="38">
        <f>B19-B46</f>
        <v>57101</v>
      </c>
    </row>
    <row r="14" spans="1:8">
      <c r="A14" s="19"/>
      <c r="B14" s="24"/>
      <c r="C14" s="24"/>
      <c r="D14" s="25"/>
      <c r="E14" s="20"/>
      <c r="F14" s="24"/>
      <c r="G14" s="24"/>
      <c r="H14" s="25"/>
    </row>
    <row r="15" ht="19.8" customHeight="1" spans="1:7">
      <c r="A15" s="21" t="s">
        <v>33</v>
      </c>
      <c r="B15" s="23">
        <v>22878</v>
      </c>
      <c r="C15" s="23"/>
      <c r="E15" s="15"/>
      <c r="F15" s="23">
        <v>25809</v>
      </c>
      <c r="G15" s="23"/>
    </row>
    <row r="16" spans="1:7">
      <c r="A16" s="21"/>
      <c r="B16" s="23"/>
      <c r="C16" s="23"/>
      <c r="E16" s="15"/>
      <c r="F16" s="23"/>
      <c r="G16" s="23"/>
    </row>
    <row r="17" ht="19.8" customHeight="1" spans="1:8">
      <c r="A17" s="19" t="s">
        <v>79</v>
      </c>
      <c r="B17" s="26">
        <v>12352</v>
      </c>
      <c r="C17" s="26"/>
      <c r="D17" s="25"/>
      <c r="E17" s="20"/>
      <c r="F17" s="26">
        <v>12087</v>
      </c>
      <c r="G17" s="26"/>
      <c r="H17" s="25"/>
    </row>
    <row r="18" ht="15.15" spans="1:8">
      <c r="A18" s="19"/>
      <c r="B18" s="26"/>
      <c r="C18" s="26"/>
      <c r="D18" s="27"/>
      <c r="E18" s="20"/>
      <c r="F18" s="26"/>
      <c r="G18" s="26"/>
      <c r="H18" s="27"/>
    </row>
    <row r="19" ht="19.8" customHeight="1" spans="1:7">
      <c r="A19" s="21" t="s">
        <v>80</v>
      </c>
      <c r="B19" s="23">
        <v>162819</v>
      </c>
      <c r="C19" s="23"/>
      <c r="E19" s="15"/>
      <c r="F19" s="23">
        <v>131339</v>
      </c>
      <c r="G19" s="23"/>
    </row>
    <row r="20" spans="1:7">
      <c r="A20" s="21"/>
      <c r="B20" s="23"/>
      <c r="C20" s="23"/>
      <c r="E20" s="15"/>
      <c r="F20" s="23"/>
      <c r="G20" s="23"/>
    </row>
    <row r="21" customHeight="1" spans="1:8">
      <c r="A21" s="20"/>
      <c r="B21" s="20"/>
      <c r="C21" s="20"/>
      <c r="D21" s="20"/>
      <c r="E21" s="20"/>
      <c r="F21" s="20"/>
      <c r="G21" s="20"/>
      <c r="H21" s="20"/>
    </row>
    <row r="22" ht="34.2" customHeight="1" spans="1:8">
      <c r="A22" s="21" t="s">
        <v>82</v>
      </c>
      <c r="B22" s="15"/>
      <c r="C22" s="15"/>
      <c r="D22" s="15"/>
      <c r="E22" s="15"/>
      <c r="F22" s="15"/>
      <c r="G22" s="15"/>
      <c r="H22" s="15"/>
    </row>
    <row r="23" customHeight="1" spans="1:8">
      <c r="A23" s="19" t="s">
        <v>78</v>
      </c>
      <c r="B23" s="24">
        <v>105341</v>
      </c>
      <c r="C23" s="24"/>
      <c r="D23" s="25"/>
      <c r="E23" s="20"/>
      <c r="F23" s="24">
        <v>170799</v>
      </c>
      <c r="G23" s="24"/>
      <c r="H23" s="25"/>
    </row>
    <row r="24" spans="1:8">
      <c r="A24" s="19"/>
      <c r="B24" s="24"/>
      <c r="C24" s="24"/>
      <c r="D24" s="25"/>
      <c r="E24" s="20"/>
      <c r="F24" s="24"/>
      <c r="G24" s="24"/>
      <c r="H24" s="25"/>
    </row>
    <row r="25" ht="31.2" customHeight="1" spans="1:7">
      <c r="A25" s="21" t="s">
        <v>83</v>
      </c>
      <c r="B25" s="23">
        <v>37378</v>
      </c>
      <c r="C25" s="23"/>
      <c r="E25" s="15"/>
      <c r="F25" s="23">
        <v>41304</v>
      </c>
      <c r="G25" s="23"/>
    </row>
    <row r="26" spans="1:7">
      <c r="A26" s="21"/>
      <c r="B26" s="23"/>
      <c r="C26" s="23"/>
      <c r="E26" s="15"/>
      <c r="F26" s="23"/>
      <c r="G26" s="23"/>
    </row>
    <row r="27" ht="19.8" customHeight="1" spans="1:8">
      <c r="A27" s="19" t="s">
        <v>84</v>
      </c>
      <c r="B27" s="26">
        <v>32978</v>
      </c>
      <c r="C27" s="26"/>
      <c r="D27" s="25"/>
      <c r="E27" s="20"/>
      <c r="F27" s="26">
        <v>22283</v>
      </c>
      <c r="G27" s="26"/>
      <c r="H27" s="25"/>
    </row>
    <row r="28" ht="15.15" spans="1:8">
      <c r="A28" s="19"/>
      <c r="B28" s="26"/>
      <c r="C28" s="26"/>
      <c r="D28" s="27"/>
      <c r="E28" s="20"/>
      <c r="F28" s="26"/>
      <c r="G28" s="26"/>
      <c r="H28" s="27"/>
    </row>
    <row r="29" ht="19.8" customHeight="1" spans="1:7">
      <c r="A29" s="21" t="s">
        <v>85</v>
      </c>
      <c r="B29" s="28">
        <v>175697</v>
      </c>
      <c r="C29" s="28"/>
      <c r="E29" s="15"/>
      <c r="F29" s="28">
        <v>234386</v>
      </c>
      <c r="G29" s="28"/>
    </row>
    <row r="30" ht="15.15" spans="1:8">
      <c r="A30" s="21"/>
      <c r="B30" s="28"/>
      <c r="C30" s="28"/>
      <c r="D30" s="29"/>
      <c r="E30" s="15"/>
      <c r="F30" s="28"/>
      <c r="G30" s="28"/>
      <c r="H30" s="29"/>
    </row>
    <row r="31" ht="15.9" customHeight="1" spans="1:8">
      <c r="A31" s="19" t="s">
        <v>86</v>
      </c>
      <c r="B31" s="30" t="s">
        <v>5</v>
      </c>
      <c r="C31" s="31">
        <v>338516</v>
      </c>
      <c r="D31" s="25"/>
      <c r="E31" s="20"/>
      <c r="F31" s="30" t="s">
        <v>5</v>
      </c>
      <c r="G31" s="31">
        <v>365725</v>
      </c>
      <c r="H31" s="25"/>
    </row>
    <row r="32" ht="15.9" spans="1:8">
      <c r="A32" s="19"/>
      <c r="B32" s="30"/>
      <c r="C32" s="31"/>
      <c r="D32" s="32"/>
      <c r="E32" s="20"/>
      <c r="F32" s="30"/>
      <c r="G32" s="31"/>
      <c r="H32" s="32"/>
    </row>
    <row r="33" ht="15.9" customHeight="1" spans="1:8">
      <c r="A33" s="15"/>
      <c r="B33" s="15"/>
      <c r="C33" s="15"/>
      <c r="D33" s="15"/>
      <c r="E33" s="15"/>
      <c r="F33" s="15"/>
      <c r="G33" s="15"/>
      <c r="H33" s="15"/>
    </row>
    <row r="34" customHeight="1" spans="1:8">
      <c r="A34" s="33" t="s">
        <v>87</v>
      </c>
      <c r="B34" s="33"/>
      <c r="C34" s="33"/>
      <c r="D34" s="33"/>
      <c r="E34" s="33"/>
      <c r="F34" s="33"/>
      <c r="G34" s="33"/>
      <c r="H34" s="33"/>
    </row>
    <row r="35" ht="22.8" customHeight="1" spans="1:8">
      <c r="A35" s="21" t="s">
        <v>88</v>
      </c>
      <c r="B35" s="15"/>
      <c r="C35" s="15"/>
      <c r="D35" s="15"/>
      <c r="E35" s="15"/>
      <c r="F35" s="15"/>
      <c r="G35" s="15"/>
      <c r="H35" s="15"/>
    </row>
    <row r="36" customHeight="1" spans="1:8">
      <c r="A36" s="19" t="s">
        <v>36</v>
      </c>
      <c r="B36" s="34" t="s">
        <v>5</v>
      </c>
      <c r="C36" s="24">
        <v>46236</v>
      </c>
      <c r="D36" s="25"/>
      <c r="E36" s="20"/>
      <c r="F36" s="34" t="s">
        <v>5</v>
      </c>
      <c r="G36" s="24">
        <v>55888</v>
      </c>
      <c r="H36" s="25"/>
    </row>
    <row r="37" spans="1:8">
      <c r="A37" s="19"/>
      <c r="B37" s="34"/>
      <c r="C37" s="24"/>
      <c r="D37" s="25"/>
      <c r="E37" s="20"/>
      <c r="F37" s="34"/>
      <c r="G37" s="24"/>
      <c r="H37" s="25"/>
    </row>
    <row r="38" ht="19.8" customHeight="1" spans="1:7">
      <c r="A38" s="21" t="s">
        <v>89</v>
      </c>
      <c r="B38" s="23">
        <v>37720</v>
      </c>
      <c r="C38" s="23"/>
      <c r="E38" s="15"/>
      <c r="F38" s="23">
        <v>33327</v>
      </c>
      <c r="G38" s="23"/>
    </row>
    <row r="39" spans="1:7">
      <c r="A39" s="21"/>
      <c r="B39" s="23"/>
      <c r="C39" s="23"/>
      <c r="E39" s="15"/>
      <c r="F39" s="23"/>
      <c r="G39" s="23"/>
    </row>
    <row r="40" customHeight="1" spans="1:8">
      <c r="A40" s="19" t="s">
        <v>62</v>
      </c>
      <c r="B40" s="24">
        <v>5522</v>
      </c>
      <c r="C40" s="24"/>
      <c r="D40" s="25"/>
      <c r="E40" s="20"/>
      <c r="F40" s="24">
        <v>5966</v>
      </c>
      <c r="G40" s="24"/>
      <c r="H40" s="25"/>
    </row>
    <row r="41" spans="1:8">
      <c r="A41" s="19"/>
      <c r="B41" s="24"/>
      <c r="C41" s="24"/>
      <c r="D41" s="25"/>
      <c r="E41" s="20"/>
      <c r="F41" s="24"/>
      <c r="G41" s="24"/>
      <c r="H41" s="25"/>
    </row>
    <row r="42" customHeight="1" spans="1:7">
      <c r="A42" s="21" t="s">
        <v>90</v>
      </c>
      <c r="B42" s="23">
        <v>5980</v>
      </c>
      <c r="C42" s="23"/>
      <c r="E42" s="15"/>
      <c r="F42" s="23">
        <v>11964</v>
      </c>
      <c r="G42" s="23"/>
    </row>
    <row r="43" spans="1:7">
      <c r="A43" s="21"/>
      <c r="B43" s="23"/>
      <c r="C43" s="23"/>
      <c r="E43" s="15"/>
      <c r="F43" s="23"/>
      <c r="G43" s="23"/>
    </row>
    <row r="44" customHeight="1" spans="1:8">
      <c r="A44" s="19" t="s">
        <v>91</v>
      </c>
      <c r="B44" s="24">
        <v>10260</v>
      </c>
      <c r="C44" s="24"/>
      <c r="D44" s="25"/>
      <c r="E44" s="20"/>
      <c r="F44" s="24">
        <v>8784</v>
      </c>
      <c r="G44" s="24"/>
      <c r="H44" s="25"/>
    </row>
    <row r="45" ht="15.15" spans="1:8">
      <c r="A45" s="19"/>
      <c r="B45" s="24"/>
      <c r="C45" s="24"/>
      <c r="D45" s="25"/>
      <c r="E45" s="20"/>
      <c r="F45" s="24"/>
      <c r="G45" s="24"/>
      <c r="H45" s="25"/>
    </row>
    <row r="46" ht="20.55" customHeight="1" spans="1:8">
      <c r="A46" s="21" t="s">
        <v>92</v>
      </c>
      <c r="B46" s="35">
        <v>105718</v>
      </c>
      <c r="C46" s="35"/>
      <c r="D46" s="36"/>
      <c r="E46" s="15"/>
      <c r="F46" s="35">
        <v>115929</v>
      </c>
      <c r="G46" s="35"/>
      <c r="H46" s="36"/>
    </row>
    <row r="47" spans="1:7">
      <c r="A47" s="21"/>
      <c r="B47" s="35"/>
      <c r="C47" s="35"/>
      <c r="E47" s="15"/>
      <c r="F47" s="35"/>
      <c r="G47" s="35"/>
    </row>
    <row r="48" customHeight="1" spans="1:8">
      <c r="A48" s="20"/>
      <c r="B48" s="20"/>
      <c r="C48" s="20"/>
      <c r="D48" s="20"/>
      <c r="E48" s="20"/>
      <c r="F48" s="20"/>
      <c r="G48" s="20"/>
      <c r="H48" s="20"/>
    </row>
    <row r="49" ht="34.2" customHeight="1" spans="1:8">
      <c r="A49" s="21" t="s">
        <v>93</v>
      </c>
      <c r="B49" s="15"/>
      <c r="C49" s="15"/>
      <c r="D49" s="15"/>
      <c r="E49" s="15"/>
      <c r="F49" s="15"/>
      <c r="G49" s="15"/>
      <c r="H49" s="15"/>
    </row>
    <row r="50" customHeight="1" spans="1:8">
      <c r="A50" s="19" t="s">
        <v>91</v>
      </c>
      <c r="B50" s="24">
        <v>91807</v>
      </c>
      <c r="C50" s="24"/>
      <c r="D50" s="25"/>
      <c r="E50" s="20"/>
      <c r="F50" s="24">
        <v>93735</v>
      </c>
      <c r="G50" s="24"/>
      <c r="H50" s="25"/>
    </row>
    <row r="51" spans="1:8">
      <c r="A51" s="19"/>
      <c r="B51" s="24"/>
      <c r="C51" s="24"/>
      <c r="D51" s="25"/>
      <c r="E51" s="20"/>
      <c r="F51" s="24"/>
      <c r="G51" s="24"/>
      <c r="H51" s="25"/>
    </row>
    <row r="52" ht="19.8" customHeight="1" spans="1:7">
      <c r="A52" s="21" t="s">
        <v>94</v>
      </c>
      <c r="B52" s="28">
        <v>50503</v>
      </c>
      <c r="C52" s="28"/>
      <c r="E52" s="15"/>
      <c r="F52" s="28">
        <v>48914</v>
      </c>
      <c r="G52" s="28"/>
    </row>
    <row r="53" ht="15.15" spans="1:8">
      <c r="A53" s="21"/>
      <c r="B53" s="28"/>
      <c r="C53" s="28"/>
      <c r="D53" s="29"/>
      <c r="E53" s="15"/>
      <c r="F53" s="28"/>
      <c r="G53" s="28"/>
      <c r="H53" s="29"/>
    </row>
    <row r="54" ht="19.8" customHeight="1" spans="1:8">
      <c r="A54" s="19" t="s">
        <v>95</v>
      </c>
      <c r="B54" s="26">
        <v>142310</v>
      </c>
      <c r="C54" s="26"/>
      <c r="D54" s="25"/>
      <c r="E54" s="20"/>
      <c r="F54" s="26">
        <v>142649</v>
      </c>
      <c r="G54" s="26"/>
      <c r="H54" s="25"/>
    </row>
    <row r="55" ht="15.15" spans="1:8">
      <c r="A55" s="19"/>
      <c r="B55" s="26"/>
      <c r="C55" s="26"/>
      <c r="D55" s="27"/>
      <c r="E55" s="20"/>
      <c r="F55" s="26"/>
      <c r="G55" s="26"/>
      <c r="H55" s="27"/>
    </row>
    <row r="56" ht="15.9" customHeight="1" spans="1:7">
      <c r="A56" s="21" t="s">
        <v>96</v>
      </c>
      <c r="B56" s="28">
        <v>248028</v>
      </c>
      <c r="C56" s="28"/>
      <c r="E56" s="15"/>
      <c r="F56" s="28">
        <v>258578</v>
      </c>
      <c r="G56" s="28"/>
    </row>
    <row r="57" ht="15.15" spans="1:8">
      <c r="A57" s="21"/>
      <c r="B57" s="28"/>
      <c r="C57" s="28"/>
      <c r="D57" s="29"/>
      <c r="E57" s="15"/>
      <c r="F57" s="28"/>
      <c r="G57" s="28"/>
      <c r="H57" s="29"/>
    </row>
    <row r="58" customHeight="1" spans="1:8">
      <c r="A58" s="20"/>
      <c r="B58" s="20"/>
      <c r="C58" s="20"/>
      <c r="D58" s="20"/>
      <c r="E58" s="20"/>
      <c r="F58" s="20"/>
      <c r="G58" s="20"/>
      <c r="H58" s="20"/>
    </row>
    <row r="59" ht="31.2" customHeight="1" spans="1:5">
      <c r="A59" s="21" t="s">
        <v>97</v>
      </c>
      <c r="E59" s="15"/>
    </row>
    <row r="60" spans="1:5">
      <c r="A60" s="21"/>
      <c r="E60" s="15"/>
    </row>
    <row r="61" customHeight="1" spans="1:8">
      <c r="A61" s="20"/>
      <c r="B61" s="20"/>
      <c r="C61" s="20"/>
      <c r="D61" s="20"/>
      <c r="E61" s="20"/>
      <c r="F61" s="20"/>
      <c r="G61" s="20"/>
      <c r="H61" s="20"/>
    </row>
    <row r="62" ht="22.8" customHeight="1" spans="1:8">
      <c r="A62" s="21" t="s">
        <v>98</v>
      </c>
      <c r="B62" s="15"/>
      <c r="C62" s="15"/>
      <c r="D62" s="15"/>
      <c r="E62" s="15"/>
      <c r="F62" s="15"/>
      <c r="G62" s="15"/>
      <c r="H62" s="15"/>
    </row>
    <row r="63" ht="202.2" customHeight="1" spans="1:8">
      <c r="A63" s="37" t="s">
        <v>173</v>
      </c>
      <c r="B63" s="24">
        <v>45174</v>
      </c>
      <c r="C63" s="24"/>
      <c r="D63" s="25"/>
      <c r="E63" s="20"/>
      <c r="F63" s="24">
        <v>40201</v>
      </c>
      <c r="G63" s="24"/>
      <c r="H63" s="25"/>
    </row>
    <row r="64" spans="1:8">
      <c r="A64" s="37"/>
      <c r="B64" s="24"/>
      <c r="C64" s="24"/>
      <c r="D64" s="25"/>
      <c r="E64" s="20"/>
      <c r="F64" s="24"/>
      <c r="G64" s="24"/>
      <c r="H64" s="25"/>
    </row>
    <row r="65" customHeight="1" spans="1:7">
      <c r="A65" s="21" t="s">
        <v>168</v>
      </c>
      <c r="B65" s="23">
        <v>45898</v>
      </c>
      <c r="C65" s="23"/>
      <c r="E65" s="15"/>
      <c r="F65" s="23">
        <v>70400</v>
      </c>
      <c r="G65" s="23"/>
    </row>
    <row r="66" spans="1:7">
      <c r="A66" s="21"/>
      <c r="B66" s="23"/>
      <c r="C66" s="23"/>
      <c r="E66" s="15"/>
      <c r="F66" s="23"/>
      <c r="G66" s="23"/>
    </row>
    <row r="67" ht="69.9" customHeight="1" spans="1:8">
      <c r="A67" s="19" t="s">
        <v>108</v>
      </c>
      <c r="B67" s="39" t="s">
        <v>174</v>
      </c>
      <c r="C67" s="39"/>
      <c r="D67" s="40" t="s">
        <v>175</v>
      </c>
      <c r="E67" s="20"/>
      <c r="F67" s="39" t="s">
        <v>176</v>
      </c>
      <c r="G67" s="39"/>
      <c r="H67" s="40" t="s">
        <v>175</v>
      </c>
    </row>
    <row r="68" ht="19.8" customHeight="1" spans="1:8">
      <c r="A68" s="21" t="s">
        <v>102</v>
      </c>
      <c r="B68" s="41">
        <v>90488</v>
      </c>
      <c r="C68" s="41"/>
      <c r="D68" s="36"/>
      <c r="E68" s="15"/>
      <c r="F68" s="41">
        <v>107147</v>
      </c>
      <c r="G68" s="41"/>
      <c r="H68" s="36"/>
    </row>
    <row r="69" ht="15.15" spans="1:8">
      <c r="A69" s="21"/>
      <c r="B69" s="41"/>
      <c r="C69" s="41"/>
      <c r="D69" s="29"/>
      <c r="E69" s="15"/>
      <c r="F69" s="41"/>
      <c r="G69" s="41"/>
      <c r="H69" s="29"/>
    </row>
    <row r="70" ht="41.85" customHeight="1" spans="1:8">
      <c r="A70" s="19" t="s">
        <v>103</v>
      </c>
      <c r="B70" s="42" t="s">
        <v>5</v>
      </c>
      <c r="C70" s="43">
        <v>338516</v>
      </c>
      <c r="D70" s="44"/>
      <c r="E70" s="25"/>
      <c r="F70" s="42" t="s">
        <v>5</v>
      </c>
      <c r="G70" s="43">
        <v>365725</v>
      </c>
      <c r="H70" s="44"/>
    </row>
    <row r="71" ht="15.9" spans="1:8">
      <c r="A71" s="19"/>
      <c r="B71" s="42"/>
      <c r="C71" s="43"/>
      <c r="D71" s="32"/>
      <c r="E71" s="25"/>
      <c r="F71" s="42"/>
      <c r="G71" s="43"/>
      <c r="H71" s="32"/>
    </row>
    <row r="72" ht="15.15" spans="1:1">
      <c r="A72" s="45" t="s">
        <v>109</v>
      </c>
    </row>
    <row r="74" spans="1:1">
      <c r="A74" s="46" t="s">
        <v>177</v>
      </c>
    </row>
  </sheetData>
  <mergeCells count="199">
    <mergeCell ref="A1:H1"/>
    <mergeCell ref="B3:D3"/>
    <mergeCell ref="F3:H3"/>
    <mergeCell ref="B4:D4"/>
    <mergeCell ref="F4:H4"/>
    <mergeCell ref="A5:H5"/>
    <mergeCell ref="B6:D6"/>
    <mergeCell ref="F6:H6"/>
    <mergeCell ref="B21:D21"/>
    <mergeCell ref="F21:H21"/>
    <mergeCell ref="B22:D22"/>
    <mergeCell ref="F22:H22"/>
    <mergeCell ref="B33:D33"/>
    <mergeCell ref="F33:H33"/>
    <mergeCell ref="A34:H34"/>
    <mergeCell ref="B35:D35"/>
    <mergeCell ref="F35:H35"/>
    <mergeCell ref="B48:D48"/>
    <mergeCell ref="F48:H48"/>
    <mergeCell ref="B49:D49"/>
    <mergeCell ref="F49:H49"/>
    <mergeCell ref="B58:D58"/>
    <mergeCell ref="F58:H58"/>
    <mergeCell ref="B61:D61"/>
    <mergeCell ref="F61:H61"/>
    <mergeCell ref="B62:D62"/>
    <mergeCell ref="F62:H62"/>
    <mergeCell ref="B67:C67"/>
    <mergeCell ref="F67:G67"/>
    <mergeCell ref="A3:A4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6:A37"/>
    <mergeCell ref="A38:A39"/>
    <mergeCell ref="A40:A41"/>
    <mergeCell ref="A42:A43"/>
    <mergeCell ref="A44:A45"/>
    <mergeCell ref="A46:A47"/>
    <mergeCell ref="A50:A51"/>
    <mergeCell ref="A52:A53"/>
    <mergeCell ref="A54:A55"/>
    <mergeCell ref="A56:A57"/>
    <mergeCell ref="A59:A60"/>
    <mergeCell ref="A63:A64"/>
    <mergeCell ref="A65:A66"/>
    <mergeCell ref="A68:A69"/>
    <mergeCell ref="A70:A71"/>
    <mergeCell ref="B7:B8"/>
    <mergeCell ref="B31:B32"/>
    <mergeCell ref="B36:B37"/>
    <mergeCell ref="B70:B71"/>
    <mergeCell ref="C7:C8"/>
    <mergeCell ref="C31:C32"/>
    <mergeCell ref="C36:C37"/>
    <mergeCell ref="C70:C71"/>
    <mergeCell ref="D7:D8"/>
    <mergeCell ref="D9:D10"/>
    <mergeCell ref="D11:D12"/>
    <mergeCell ref="D13:D14"/>
    <mergeCell ref="D15:D16"/>
    <mergeCell ref="D17:D18"/>
    <mergeCell ref="D19:D20"/>
    <mergeCell ref="D23:D24"/>
    <mergeCell ref="D25:D26"/>
    <mergeCell ref="D27:D28"/>
    <mergeCell ref="D29:D30"/>
    <mergeCell ref="D31:D32"/>
    <mergeCell ref="D36:D37"/>
    <mergeCell ref="D38:D39"/>
    <mergeCell ref="D40:D41"/>
    <mergeCell ref="D42:D43"/>
    <mergeCell ref="D44:D45"/>
    <mergeCell ref="D46:D47"/>
    <mergeCell ref="D50:D51"/>
    <mergeCell ref="D52:D53"/>
    <mergeCell ref="D54:D55"/>
    <mergeCell ref="D56:D57"/>
    <mergeCell ref="D63:D64"/>
    <mergeCell ref="D65:D66"/>
    <mergeCell ref="D68:D69"/>
    <mergeCell ref="D70:D71"/>
    <mergeCell ref="E3:E4"/>
    <mergeCell ref="E7:E8"/>
    <mergeCell ref="E9:E10"/>
    <mergeCell ref="E11:E12"/>
    <mergeCell ref="E13:E14"/>
    <mergeCell ref="E15:E16"/>
    <mergeCell ref="E17:E18"/>
    <mergeCell ref="E19:E20"/>
    <mergeCell ref="E23:E24"/>
    <mergeCell ref="E25:E26"/>
    <mergeCell ref="E27:E28"/>
    <mergeCell ref="E29:E30"/>
    <mergeCell ref="E31:E32"/>
    <mergeCell ref="E36:E37"/>
    <mergeCell ref="E38:E39"/>
    <mergeCell ref="E40:E41"/>
    <mergeCell ref="E42:E43"/>
    <mergeCell ref="E44:E45"/>
    <mergeCell ref="E46:E47"/>
    <mergeCell ref="E50:E51"/>
    <mergeCell ref="E52:E53"/>
    <mergeCell ref="E54:E55"/>
    <mergeCell ref="E56:E57"/>
    <mergeCell ref="E59:E60"/>
    <mergeCell ref="E63:E64"/>
    <mergeCell ref="E65:E66"/>
    <mergeCell ref="E68:E69"/>
    <mergeCell ref="E70:E71"/>
    <mergeCell ref="F7:F8"/>
    <mergeCell ref="F31:F32"/>
    <mergeCell ref="F36:F37"/>
    <mergeCell ref="F70:F71"/>
    <mergeCell ref="G7:G8"/>
    <mergeCell ref="G31:G32"/>
    <mergeCell ref="G36:G37"/>
    <mergeCell ref="G70:G71"/>
    <mergeCell ref="H7:H8"/>
    <mergeCell ref="H9:H10"/>
    <mergeCell ref="H11:H12"/>
    <mergeCell ref="H13:H14"/>
    <mergeCell ref="H15:H16"/>
    <mergeCell ref="H17:H18"/>
    <mergeCell ref="H19:H20"/>
    <mergeCell ref="H23:H24"/>
    <mergeCell ref="H25:H26"/>
    <mergeCell ref="H27:H28"/>
    <mergeCell ref="H29:H30"/>
    <mergeCell ref="H31:H32"/>
    <mergeCell ref="H36:H37"/>
    <mergeCell ref="H38:H39"/>
    <mergeCell ref="H40:H41"/>
    <mergeCell ref="H42:H43"/>
    <mergeCell ref="H44:H45"/>
    <mergeCell ref="H46:H47"/>
    <mergeCell ref="H50:H51"/>
    <mergeCell ref="H52:H53"/>
    <mergeCell ref="H54:H55"/>
    <mergeCell ref="H56:H57"/>
    <mergeCell ref="H63:H64"/>
    <mergeCell ref="H65:H66"/>
    <mergeCell ref="H68:H69"/>
    <mergeCell ref="H70:H71"/>
    <mergeCell ref="B9:C10"/>
    <mergeCell ref="F9:G10"/>
    <mergeCell ref="B11:C12"/>
    <mergeCell ref="F11:G12"/>
    <mergeCell ref="B13:C14"/>
    <mergeCell ref="F13:G14"/>
    <mergeCell ref="B15:C16"/>
    <mergeCell ref="F15:G16"/>
    <mergeCell ref="B17:C18"/>
    <mergeCell ref="F17:G18"/>
    <mergeCell ref="B19:C20"/>
    <mergeCell ref="F19:G20"/>
    <mergeCell ref="B23:C24"/>
    <mergeCell ref="F23:G24"/>
    <mergeCell ref="B25:C26"/>
    <mergeCell ref="F25:G26"/>
    <mergeCell ref="B27:C28"/>
    <mergeCell ref="F27:G28"/>
    <mergeCell ref="B29:C30"/>
    <mergeCell ref="F29:G30"/>
    <mergeCell ref="B38:C39"/>
    <mergeCell ref="F38:G39"/>
    <mergeCell ref="B40:C41"/>
    <mergeCell ref="F40:G41"/>
    <mergeCell ref="B42:C43"/>
    <mergeCell ref="F42:G43"/>
    <mergeCell ref="B44:C45"/>
    <mergeCell ref="F44:G45"/>
    <mergeCell ref="B46:C47"/>
    <mergeCell ref="F46:G47"/>
    <mergeCell ref="B50:C51"/>
    <mergeCell ref="F50:G51"/>
    <mergeCell ref="B52:C53"/>
    <mergeCell ref="F52:G53"/>
    <mergeCell ref="B54:C55"/>
    <mergeCell ref="F54:G55"/>
    <mergeCell ref="B56:C57"/>
    <mergeCell ref="F56:G57"/>
    <mergeCell ref="B59:D60"/>
    <mergeCell ref="F59:H60"/>
    <mergeCell ref="B63:C64"/>
    <mergeCell ref="F63:G64"/>
    <mergeCell ref="B65:C66"/>
    <mergeCell ref="F65:G66"/>
    <mergeCell ref="B68:C69"/>
    <mergeCell ref="F68:G6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showGridLines="0" workbookViewId="0">
      <selection activeCell="K20" sqref="K20"/>
    </sheetView>
  </sheetViews>
  <sheetFormatPr defaultColWidth="9" defaultRowHeight="14.4"/>
  <cols>
    <col min="1" max="1" width="3.5462962962963" style="1" customWidth="1"/>
    <col min="2" max="5" width="9" style="1"/>
    <col min="6" max="6" width="12.5462962962963" style="1" customWidth="1"/>
    <col min="7" max="16384" width="9" style="1"/>
  </cols>
  <sheetData>
    <row r="1" s="1" customFormat="1" spans="1: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2" customFormat="1" ht="21" spans="1:25">
      <c r="A2" s="3"/>
      <c r="B2" s="4" t="s">
        <v>114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="2" customFormat="1"/>
    <row r="5" s="1" customFormat="1" spans="2:2">
      <c r="B5" s="1" t="s">
        <v>178</v>
      </c>
    </row>
    <row r="7" s="1" customFormat="1" spans="2:2">
      <c r="B7" s="1" t="s">
        <v>179</v>
      </c>
    </row>
    <row r="9" s="1" customFormat="1" spans="2:6">
      <c r="B9" s="5" t="s">
        <v>114</v>
      </c>
      <c r="C9" s="6"/>
      <c r="D9" s="6"/>
      <c r="E9" s="6"/>
      <c r="F9" s="6"/>
    </row>
    <row r="10" s="1" customFormat="1" spans="7:7">
      <c r="G10" s="7"/>
    </row>
    <row r="11" s="1" customFormat="1" spans="2:7">
      <c r="B11" s="1" t="s">
        <v>180</v>
      </c>
      <c r="F11" s="8">
        <v>3320000</v>
      </c>
      <c r="G11" s="7"/>
    </row>
    <row r="12" s="1" customFormat="1" spans="2:6">
      <c r="B12" s="1" t="s">
        <v>181</v>
      </c>
      <c r="F12" s="9">
        <f>F11/$F$23</f>
        <v>0.972978168948867</v>
      </c>
    </row>
    <row r="13" s="1" customFormat="1" spans="2:6">
      <c r="B13" s="1" t="s">
        <v>182</v>
      </c>
      <c r="F13" s="10">
        <f>F14+F15*F16</f>
        <v>0.073899</v>
      </c>
    </row>
    <row r="14" s="1" customFormat="1" spans="2:6">
      <c r="B14" s="1" t="s">
        <v>183</v>
      </c>
      <c r="F14" s="10">
        <v>0.04377</v>
      </c>
    </row>
    <row r="15" s="1" customFormat="1" spans="2:6">
      <c r="B15" s="1" t="s">
        <v>184</v>
      </c>
      <c r="F15" s="11">
        <v>1.21</v>
      </c>
    </row>
    <row r="16" s="1" customFormat="1" spans="2:8">
      <c r="B16" s="1" t="s">
        <v>185</v>
      </c>
      <c r="F16" s="10">
        <v>0.0249</v>
      </c>
      <c r="H16" s="12"/>
    </row>
    <row r="18" s="1" customFormat="1" spans="2:6">
      <c r="B18" s="1" t="s">
        <v>186</v>
      </c>
      <c r="F18" s="8">
        <f>'BS5'!D31+'BS5'!D27</f>
        <v>92204</v>
      </c>
    </row>
    <row r="19" s="1" customFormat="1" spans="2:6">
      <c r="B19" s="1" t="s">
        <v>187</v>
      </c>
      <c r="F19" s="9">
        <f>F18/$F$23</f>
        <v>0.0270218310511329</v>
      </c>
    </row>
    <row r="20" s="1" customFormat="1" spans="2:6">
      <c r="B20" s="1" t="s">
        <v>188</v>
      </c>
      <c r="F20" s="10">
        <v>0.031</v>
      </c>
    </row>
    <row r="21" s="1" customFormat="1" spans="2:6">
      <c r="B21" s="1" t="s">
        <v>189</v>
      </c>
      <c r="F21" s="10">
        <f>DCF!N32</f>
        <v>0.2409118516419</v>
      </c>
    </row>
    <row r="23" s="1" customFormat="1" spans="2:6">
      <c r="B23" s="1" t="s">
        <v>190</v>
      </c>
      <c r="F23" s="13">
        <f>F11+F18</f>
        <v>3412204</v>
      </c>
    </row>
    <row r="25" s="1" customFormat="1" spans="2:6">
      <c r="B25" s="1" t="s">
        <v>114</v>
      </c>
      <c r="F25" s="10">
        <f>F12*F13+(F19*F20*(1-F21))</f>
        <v>0.0725379842097857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IS2</vt:lpstr>
      <vt:lpstr>CF2</vt:lpstr>
      <vt:lpstr>IS1</vt:lpstr>
      <vt:lpstr>CF1</vt:lpstr>
      <vt:lpstr>IS3</vt:lpstr>
      <vt:lpstr>CF3</vt:lpstr>
      <vt:lpstr>BS5</vt:lpstr>
      <vt:lpstr>BS4</vt:lpstr>
      <vt:lpstr>BS3</vt:lpstr>
      <vt:lpstr>DCF</vt:lpstr>
      <vt:lpstr>BS2</vt:lpstr>
      <vt:lpstr>BS1</vt:lpstr>
      <vt:lpstr>WACC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2025-06-21T05:22:00Z</dcterms:created>
  <dcterms:modified xsi:type="dcterms:W3CDTF">2025-06-23T09:20:01Z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6B2A7F8136BB467198AFF8EE83C75C89_11</vt:lpwstr>
  </property>
  <property fmtid="{D5CDD505-2E9C-101B-9397-08002B2CF9AE}" pid="3" name="KSOProductBuildVer">
    <vt:lpwstr>1033-12.2.0.21546</vt:lpwstr>
  </property>
</Properties>
</file>