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UK\Downloads\"/>
    </mc:Choice>
  </mc:AlternateContent>
  <bookViews>
    <workbookView xWindow="0" yWindow="0" windowWidth="19368" windowHeight="9192" activeTab="4"/>
  </bookViews>
  <sheets>
    <sheet name="Dashboard" sheetId="3" r:id="rId1"/>
    <sheet name="Data" sheetId="1" r:id="rId2"/>
    <sheet name="Analysis" sheetId="2" r:id="rId3"/>
    <sheet name="List" sheetId="4" r:id="rId4"/>
    <sheet name="Pivot Table" sheetId="5" r:id="rId5"/>
  </sheets>
  <externalReferences>
    <externalReference r:id="rId6"/>
    <externalReference r:id="rId7"/>
  </externalReferences>
  <definedNames>
    <definedName name="_xlcn.WorksheetConnection_Project.xlsxsales" hidden="1">[2]!sales[#Data]</definedName>
    <definedName name="Picture">INDEX(Analysis!$J$77:$J$81,MATCH(Analysis!$I$1,Analysis!$I$77:$I$81,0))</definedName>
  </definedNames>
  <calcPr calcId="162913"/>
  <pivotCaches>
    <pivotCache cacheId="0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-de0a0853-72da-4baa-9f7c-3f1095fea27b" name="sales" connection="WorksheetConnection_Project.xlsx!sales"/>
        </x15:modelTables>
      </x15:dataModel>
    </ext>
  </extLst>
</workbook>
</file>

<file path=xl/calcChain.xml><?xml version="1.0" encoding="utf-8"?>
<calcChain xmlns="http://schemas.openxmlformats.org/spreadsheetml/2006/main">
  <c r="H18" i="5" l="1"/>
  <c r="H17" i="5"/>
  <c r="H16" i="5"/>
  <c r="H14" i="5"/>
  <c r="H13" i="5"/>
  <c r="H12" i="5"/>
  <c r="H11" i="5"/>
  <c r="B9" i="5"/>
  <c r="I1" i="2" l="1"/>
  <c r="H50" i="2" s="1"/>
  <c r="F1" i="4"/>
  <c r="I8" i="2" l="1"/>
  <c r="H35" i="2"/>
  <c r="H28" i="2"/>
  <c r="H16" i="2"/>
  <c r="I17" i="2" s="1"/>
  <c r="H22" i="2"/>
  <c r="H29" i="2" s="1"/>
  <c r="H10" i="2"/>
  <c r="I7" i="2"/>
  <c r="I5" i="2"/>
  <c r="I6" i="2"/>
  <c r="K55" i="2" l="1"/>
  <c r="K59" i="2"/>
  <c r="K51" i="2"/>
  <c r="K52" i="2"/>
  <c r="K56" i="2"/>
  <c r="K60" i="2"/>
  <c r="J51" i="2"/>
  <c r="K53" i="2"/>
  <c r="K57" i="2"/>
  <c r="K61" i="2"/>
  <c r="K54" i="2"/>
  <c r="K58" i="2"/>
  <c r="K62" i="2"/>
  <c r="K37" i="2"/>
  <c r="K41" i="2"/>
  <c r="K45" i="2"/>
  <c r="I36" i="2"/>
  <c r="K38" i="2"/>
  <c r="K42" i="2"/>
  <c r="K46" i="2"/>
  <c r="K39" i="2"/>
  <c r="K43" i="2"/>
  <c r="K47" i="2"/>
  <c r="K40" i="2"/>
  <c r="K44" i="2"/>
  <c r="K36" i="2"/>
  <c r="I52" i="2"/>
  <c r="I56" i="2"/>
  <c r="I60" i="2"/>
  <c r="H61" i="2"/>
  <c r="H59" i="2"/>
  <c r="H57" i="2"/>
  <c r="H55" i="2"/>
  <c r="H53" i="2"/>
  <c r="H51" i="2"/>
  <c r="I53" i="2"/>
  <c r="I57" i="2"/>
  <c r="I61" i="2"/>
  <c r="J62" i="2"/>
  <c r="J60" i="2"/>
  <c r="J58" i="2"/>
  <c r="J56" i="2"/>
  <c r="J54" i="2"/>
  <c r="J52" i="2"/>
  <c r="I54" i="2"/>
  <c r="I58" i="2"/>
  <c r="I62" i="2"/>
  <c r="H62" i="2"/>
  <c r="H60" i="2"/>
  <c r="H58" i="2"/>
  <c r="H56" i="2"/>
  <c r="H54" i="2"/>
  <c r="H52" i="2"/>
  <c r="I55" i="2"/>
  <c r="I59" i="2"/>
  <c r="I51" i="2"/>
  <c r="J61" i="2"/>
  <c r="J59" i="2"/>
  <c r="J57" i="2"/>
  <c r="J55" i="2"/>
  <c r="J53" i="2"/>
  <c r="J37" i="2"/>
  <c r="J41" i="2"/>
  <c r="J45" i="2"/>
  <c r="I37" i="2"/>
  <c r="I41" i="2"/>
  <c r="I45" i="2"/>
  <c r="H36" i="2"/>
  <c r="H40" i="2"/>
  <c r="H44" i="2"/>
  <c r="J38" i="2"/>
  <c r="J42" i="2"/>
  <c r="J46" i="2"/>
  <c r="I38" i="2"/>
  <c r="I42" i="2"/>
  <c r="I46" i="2"/>
  <c r="H37" i="2"/>
  <c r="H41" i="2"/>
  <c r="H45" i="2"/>
  <c r="J39" i="2"/>
  <c r="J43" i="2"/>
  <c r="J47" i="2"/>
  <c r="I39" i="2"/>
  <c r="I43" i="2"/>
  <c r="I47" i="2"/>
  <c r="H38" i="2"/>
  <c r="H42" i="2"/>
  <c r="H46" i="2"/>
  <c r="J40" i="2"/>
  <c r="J44" i="2"/>
  <c r="J36" i="2"/>
  <c r="I40" i="2"/>
  <c r="I44" i="2"/>
  <c r="H39" i="2"/>
  <c r="H43" i="2"/>
  <c r="H47" i="2"/>
  <c r="I30" i="2"/>
  <c r="I31" i="2"/>
  <c r="I32" i="2"/>
  <c r="I29" i="2"/>
  <c r="H30" i="2"/>
  <c r="I23" i="2"/>
  <c r="H26" i="2"/>
  <c r="I24" i="2"/>
  <c r="H23" i="2"/>
  <c r="H32" i="2"/>
  <c r="I25" i="2"/>
  <c r="H24" i="2"/>
  <c r="H31" i="2"/>
  <c r="I26" i="2"/>
  <c r="H25" i="2"/>
  <c r="I11" i="2"/>
  <c r="H11" i="2"/>
  <c r="I20" i="2"/>
  <c r="H19" i="2"/>
  <c r="H20" i="2"/>
  <c r="I18" i="2"/>
  <c r="H17" i="2"/>
  <c r="I19" i="2"/>
  <c r="H18" i="2"/>
  <c r="I14" i="2"/>
  <c r="I13" i="2"/>
  <c r="H12" i="2"/>
  <c r="I12" i="2"/>
  <c r="H13" i="2"/>
  <c r="H14" i="2"/>
  <c r="K48" i="2" l="1"/>
  <c r="K63" i="2"/>
  <c r="I63" i="2"/>
  <c r="M40" i="2"/>
  <c r="M39" i="2"/>
  <c r="Q337" i="1"/>
  <c r="Q336" i="1"/>
  <c r="Q335" i="1"/>
  <c r="Q334" i="1"/>
  <c r="Q333" i="1"/>
  <c r="Q332" i="1"/>
  <c r="Q331" i="1"/>
  <c r="Q330" i="1"/>
  <c r="Q329" i="1"/>
  <c r="Q328" i="1"/>
  <c r="H327" i="1"/>
  <c r="J327" i="1" s="1"/>
  <c r="L327" i="1" s="1"/>
  <c r="Q327" i="1" s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63" i="2" l="1"/>
</calcChain>
</file>

<file path=xl/comments1.xml><?xml version="1.0" encoding="utf-8"?>
<comments xmlns="http://schemas.openxmlformats.org/spreadsheetml/2006/main">
  <authors>
    <author>tc={106E62EC-91C5-484B-8526-96D6548CF5D5}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refresh all after loading new data.. ignore the error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roject.xlsx!sales" type="102" refreshedVersion="6" minRefreshableVersion="5">
    <extLst>
      <ext xmlns:x15="http://schemas.microsoft.com/office/spreadsheetml/2010/11/main" uri="{DE250136-89BD-433C-8126-D09CA5730AF9}">
        <x15:connection id="sales-de0a0853-72da-4baa-9f7c-3f1095fea27b" autoDelete="1">
          <x15:rangePr sourceName="_xlcn.WorksheetConnection_Project.xlsxsales"/>
        </x15:connection>
      </ext>
    </extLst>
  </connection>
</connections>
</file>

<file path=xl/sharedStrings.xml><?xml version="1.0" encoding="utf-8"?>
<sst xmlns="http://schemas.openxmlformats.org/spreadsheetml/2006/main" count="2254" uniqueCount="79">
  <si>
    <t>Segment</t>
  </si>
  <si>
    <t>Employee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</si>
  <si>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</si>
  <si>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</si>
  <si>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</si>
  <si>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</si>
  <si>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</si>
  <si>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</si>
  <si>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</si>
  <si>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</si>
  <si>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</si>
  <si>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</si>
  <si>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</si>
  <si>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</si>
  <si>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</si>
  <si>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</si>
  <si>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Profit per Unit</t>
  </si>
  <si>
    <t>Government</t>
  </si>
  <si>
    <t>Peter Jones</t>
  </si>
  <si>
    <t>Computer</t>
  </si>
  <si>
    <t>None</t>
  </si>
  <si>
    <t>January</t>
  </si>
  <si>
    <t>2014</t>
  </si>
  <si>
    <t>Shane Bond</t>
  </si>
  <si>
    <t>Midmarket</t>
  </si>
  <si>
    <t>Leo Paul</t>
  </si>
  <si>
    <t>June</t>
  </si>
  <si>
    <t>Ashley Thomas</t>
  </si>
  <si>
    <t>December</t>
  </si>
  <si>
    <t>Printer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</si>
  <si>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</si>
  <si>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</si>
  <si>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</si>
  <si>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</si>
  <si>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</si>
  <si>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</si>
  <si>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</si>
  <si>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John Terry</t>
  </si>
  <si>
    <t>Projector</t>
  </si>
  <si>
    <t>February</t>
  </si>
  <si>
    <t>October</t>
  </si>
  <si>
    <t>Phone</t>
  </si>
  <si>
    <t>April</t>
  </si>
  <si>
    <t>Low</t>
  </si>
  <si>
    <t>May</t>
  </si>
  <si>
    <t>November</t>
  </si>
  <si>
    <t>Medium</t>
  </si>
  <si>
    <t>High</t>
  </si>
  <si>
    <t>Row Labels</t>
  </si>
  <si>
    <t>Grand Total</t>
  </si>
  <si>
    <t>Sum of  Sales</t>
  </si>
  <si>
    <t>Sum of Profit</t>
  </si>
  <si>
    <t>Average of Profit per Unit</t>
  </si>
  <si>
    <t>Employees</t>
  </si>
  <si>
    <t>Products</t>
  </si>
  <si>
    <t>Customer Category</t>
  </si>
  <si>
    <t>No of Employee&gt;</t>
  </si>
  <si>
    <t>Cell Link</t>
  </si>
  <si>
    <t>pjones@companyx.com</t>
  </si>
  <si>
    <t>Employee Name</t>
  </si>
  <si>
    <t>sbond@companyx.com</t>
  </si>
  <si>
    <t>lpaul@companyx.com</t>
  </si>
  <si>
    <t>Athomas@companyx.com</t>
  </si>
  <si>
    <t>jterry@companyx.com</t>
  </si>
  <si>
    <t>Sales</t>
  </si>
  <si>
    <t xml:space="preserve">Profit </t>
  </si>
  <si>
    <t>AP/unit</t>
  </si>
  <si>
    <t>Sum of Units Sold</t>
  </si>
  <si>
    <t>unit sold</t>
  </si>
  <si>
    <t>Row</t>
  </si>
  <si>
    <t xml:space="preserve">Row </t>
  </si>
  <si>
    <t>Unit sold</t>
  </si>
  <si>
    <t>Margin</t>
  </si>
  <si>
    <t>Profit/unit</t>
  </si>
  <si>
    <t>Picture</t>
  </si>
  <si>
    <t>Column Labels</t>
  </si>
  <si>
    <t>Max Averge Profit</t>
  </si>
  <si>
    <t>Avg Averge Profit</t>
  </si>
  <si>
    <t>Min Averge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</si>
</sst>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Tahoma"/>
      <family val="2"/>
    </font>
    <font>
      <sz val="11"/>
      <color theme="4" tint="-0.249977111117893"/>
      <name val="Tahoma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44" fontId="1" fillId="0" borderId="0" xfId="2" applyFont="1"/>
    <xf numFmtId="44" fontId="0" fillId="0" borderId="0" xfId="2" applyFont="1"/>
    <xf numFmtId="14" fontId="1" fillId="0" borderId="0" xfId="2" applyNumberFormat="1" applyFont="1"/>
    <xf numFmtId="1" fontId="1" fillId="0" borderId="0" xfId="2" applyNumberFormat="1" applyFont="1"/>
    <xf numFmtId="49" fontId="1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2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3" fillId="0" borderId="0" xfId="0" applyFont="1"/>
    <xf numFmtId="0" fontId="0" fillId="4" borderId="0" xfId="0" applyFont="1" applyFill="1"/>
    <xf numFmtId="0" fontId="7" fillId="0" borderId="0" xfId="3"/>
    <xf numFmtId="2" fontId="0" fillId="0" borderId="0" xfId="0" applyNumberFormat="1"/>
    <xf numFmtId="165" fontId="0" fillId="0" borderId="0" xfId="2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horizontal="left"/>
    </xf>
    <xf numFmtId="37" fontId="9" fillId="0" borderId="0" xfId="1" applyNumberFormat="1" applyFont="1" applyAlignment="1">
      <alignment horizontal="left"/>
    </xf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/>
    <xf numFmtId="0" fontId="10" fillId="0" borderId="0" xfId="0" applyFont="1" applyFill="1" applyBorder="1"/>
    <xf numFmtId="2" fontId="11" fillId="0" borderId="0" xfId="0" applyNumberFormat="1" applyFont="1" applyFill="1" applyBorder="1"/>
    <xf numFmtId="166" fontId="11" fillId="0" borderId="0" xfId="0" applyNumberFormat="1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32">
    <dxf>
      <numFmt numFmtId="166" formatCode="&quot;₹&quot;\ #,##0.0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"/>
    </dxf>
    <dxf>
      <numFmt numFmtId="165" formatCode="&quot;$&quot;#,##0"/>
    </dxf>
    <dxf>
      <numFmt numFmtId="164" formatCode="&quot;$&quot;#,##0.00"/>
    </dxf>
    <dxf>
      <numFmt numFmtId="164" formatCode="&quot;$&quot;#,##0.00"/>
    </dxf>
    <dxf>
      <numFmt numFmtId="165" formatCode="&quot;$&quot;#,##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np</c:v>
          </c:tx>
          <c:spPr>
            <a:solidFill>
              <a:srgbClr val="4D515D"/>
            </a:solidFill>
          </c:spPr>
          <c:invertIfNegative val="0"/>
          <c:val>
            <c:numRef>
              <c:f>[1]Analysis!$G$3</c:f>
              <c:numCache>
                <c:formatCode>General</c:formatCode>
                <c:ptCount val="1"/>
                <c:pt idx="0">
                  <c:v>0.83751138686604032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2-41F4-8A7A-1840F69EA0BB}"/>
            </c:ext>
          </c:extLst>
        </c:ser>
        <c:ser>
          <c:idx val="1"/>
          <c:order val="1"/>
          <c:tx>
            <c:v>actuak</c:v>
          </c:tx>
          <c:spPr>
            <a:solidFill>
              <a:srgbClr val="0193AB"/>
            </a:solidFill>
          </c:spPr>
          <c:invertIfNegative val="0"/>
          <c:val>
            <c:numRef>
              <c:f>[1]Analysis!$F$3</c:f>
              <c:numCache>
                <c:formatCode>General</c:formatCode>
                <c:ptCount val="1"/>
                <c:pt idx="0">
                  <c:v>0.16248861313395971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2-41F4-8A7A-1840F69E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overlap val="100"/>
        <c:axId val="383941632"/>
        <c:axId val="383963904"/>
      </c:barChart>
      <c:catAx>
        <c:axId val="383941632"/>
        <c:scaling>
          <c:orientation val="minMax"/>
        </c:scaling>
        <c:delete val="1"/>
        <c:axPos val="l"/>
        <c:majorTickMark val="out"/>
        <c:minorTickMark val="none"/>
        <c:tickLblPos val="nextTo"/>
        <c:crossAx val="383963904"/>
        <c:crosses val="autoZero"/>
        <c:auto val="1"/>
        <c:lblAlgn val="ctr"/>
        <c:lblOffset val="100"/>
        <c:noMultiLvlLbl val="0"/>
      </c:catAx>
      <c:valAx>
        <c:axId val="383963904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3839416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477657885357"/>
          <c:y val="0.33875098086965932"/>
          <c:w val="0.79241709601114663"/>
          <c:h val="0.48205049111129156"/>
        </c:manualLayout>
      </c:layout>
      <c:scatterChart>
        <c:scatterStyle val="smoothMarker"/>
        <c:varyColors val="0"/>
        <c:ser>
          <c:idx val="0"/>
          <c:order val="0"/>
          <c:tx>
            <c:v>Unit Sold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Analysis!$H$36:$H$47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Analysis!$I$36:$I$47</c:f>
              <c:numCache>
                <c:formatCode>General</c:formatCode>
                <c:ptCount val="12"/>
                <c:pt idx="0">
                  <c:v>7033.5</c:v>
                </c:pt>
                <c:pt idx="1">
                  <c:v>7581</c:v>
                </c:pt>
                <c:pt idx="2">
                  <c:v>6404</c:v>
                </c:pt>
                <c:pt idx="3">
                  <c:v>12421.5</c:v>
                </c:pt>
                <c:pt idx="4">
                  <c:v>9301</c:v>
                </c:pt>
                <c:pt idx="5">
                  <c:v>13633</c:v>
                </c:pt>
                <c:pt idx="6">
                  <c:v>10548</c:v>
                </c:pt>
                <c:pt idx="7">
                  <c:v>5017</c:v>
                </c:pt>
                <c:pt idx="8">
                  <c:v>9169</c:v>
                </c:pt>
                <c:pt idx="9">
                  <c:v>11843</c:v>
                </c:pt>
                <c:pt idx="10">
                  <c:v>10071</c:v>
                </c:pt>
                <c:pt idx="11">
                  <c:v>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7-468F-B169-C1110719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69104"/>
        <c:axId val="268869520"/>
      </c:scatterChart>
      <c:scatterChart>
        <c:scatterStyle val="smoothMarker"/>
        <c:varyColors val="0"/>
        <c:ser>
          <c:idx val="1"/>
          <c:order val="1"/>
          <c:tx>
            <c:v>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Analysis!$H$36:$H$47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Analysis!$J$36:$J$47</c:f>
              <c:numCache>
                <c:formatCode>0%</c:formatCode>
                <c:ptCount val="12"/>
                <c:pt idx="0">
                  <c:v>8.3134781769731242E-2</c:v>
                </c:pt>
                <c:pt idx="1">
                  <c:v>0.31810781886585626</c:v>
                </c:pt>
                <c:pt idx="2">
                  <c:v>0.13164467327030838</c:v>
                </c:pt>
                <c:pt idx="3">
                  <c:v>0.18754306674938145</c:v>
                </c:pt>
                <c:pt idx="4">
                  <c:v>0.15763312962199766</c:v>
                </c:pt>
                <c:pt idx="5">
                  <c:v>0.17253558876476988</c:v>
                </c:pt>
                <c:pt idx="6">
                  <c:v>0.23444746598370292</c:v>
                </c:pt>
                <c:pt idx="7">
                  <c:v>0.4792311628543891</c:v>
                </c:pt>
                <c:pt idx="8">
                  <c:v>0.21059304297138334</c:v>
                </c:pt>
                <c:pt idx="9">
                  <c:v>0.19566899169006</c:v>
                </c:pt>
                <c:pt idx="10">
                  <c:v>0.17493655593732385</c:v>
                </c:pt>
                <c:pt idx="11">
                  <c:v>0.18345193007355221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7-468F-B169-C1110719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74416"/>
        <c:axId val="442674000"/>
      </c:scatterChart>
      <c:valAx>
        <c:axId val="26886910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9520"/>
        <c:crosses val="autoZero"/>
        <c:crossBetween val="midCat"/>
      </c:valAx>
      <c:valAx>
        <c:axId val="268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9104"/>
        <c:crosses val="autoZero"/>
        <c:crossBetween val="midCat"/>
      </c:valAx>
      <c:valAx>
        <c:axId val="442674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416"/>
        <c:crosses val="max"/>
        <c:crossBetween val="midCat"/>
      </c:valAx>
      <c:valAx>
        <c:axId val="442674416"/>
        <c:scaling>
          <c:orientation val="minMax"/>
          <c:max val="12"/>
          <c:min val="1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0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81118563883217"/>
          <c:y val="5.4939524312038312E-3"/>
          <c:w val="0.37626711780390848"/>
          <c:h val="0.10739929280456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Margin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Analysis!$H$51:$H$62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Analysis!$J$51:$J$62</c:f>
              <c:numCache>
                <c:formatCode>0%</c:formatCode>
                <c:ptCount val="12"/>
                <c:pt idx="0">
                  <c:v>8.3134781769731242E-2</c:v>
                </c:pt>
                <c:pt idx="1">
                  <c:v>0.31810781886585626</c:v>
                </c:pt>
                <c:pt idx="2">
                  <c:v>0.13164467327030838</c:v>
                </c:pt>
                <c:pt idx="3">
                  <c:v>0.18754306674938145</c:v>
                </c:pt>
                <c:pt idx="4">
                  <c:v>0.15763312962199766</c:v>
                </c:pt>
                <c:pt idx="5">
                  <c:v>0.17253558876476988</c:v>
                </c:pt>
                <c:pt idx="6">
                  <c:v>0.23444746598370292</c:v>
                </c:pt>
                <c:pt idx="7">
                  <c:v>0.4792311628543891</c:v>
                </c:pt>
                <c:pt idx="8">
                  <c:v>0.21059304297138334</c:v>
                </c:pt>
                <c:pt idx="9">
                  <c:v>0.19566899169006</c:v>
                </c:pt>
                <c:pt idx="10">
                  <c:v>0.17493655593732385</c:v>
                </c:pt>
                <c:pt idx="11">
                  <c:v>0.18345193007355221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F-41AD-B584-C9A00145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14800"/>
        <c:axId val="442814384"/>
      </c:barChart>
      <c:scatterChart>
        <c:scatterStyle val="smoothMarker"/>
        <c:varyColors val="0"/>
        <c:ser>
          <c:idx val="0"/>
          <c:order val="0"/>
          <c:tx>
            <c:v>Sale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Analysis!$H$51:$H$62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Analysis!$I$51:$I$62</c:f>
              <c:numCache>
                <c:formatCode>0</c:formatCode>
                <c:ptCount val="12"/>
                <c:pt idx="0">
                  <c:v>1251620.7150000001</c:v>
                </c:pt>
                <c:pt idx="1">
                  <c:v>181574.16</c:v>
                </c:pt>
                <c:pt idx="2">
                  <c:v>1407960.5</c:v>
                </c:pt>
                <c:pt idx="3">
                  <c:v>788129.77500000002</c:v>
                </c:pt>
                <c:pt idx="4">
                  <c:v>1614433.1500000001</c:v>
                </c:pt>
                <c:pt idx="5">
                  <c:v>981259.12</c:v>
                </c:pt>
                <c:pt idx="6">
                  <c:v>1235380.2749999999</c:v>
                </c:pt>
                <c:pt idx="7">
                  <c:v>61050.12</c:v>
                </c:pt>
                <c:pt idx="8">
                  <c:v>740012.4800000001</c:v>
                </c:pt>
                <c:pt idx="9">
                  <c:v>383677.86</c:v>
                </c:pt>
                <c:pt idx="10">
                  <c:v>1300626.04</c:v>
                </c:pt>
                <c:pt idx="11">
                  <c:v>649076.30000000005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F-41AD-B584-C9A00145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4352"/>
        <c:axId val="351943936"/>
      </c:scatterChart>
      <c:catAx>
        <c:axId val="4428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4384"/>
        <c:crosses val="autoZero"/>
        <c:auto val="1"/>
        <c:lblAlgn val="ctr"/>
        <c:lblOffset val="100"/>
        <c:noMultiLvlLbl val="0"/>
      </c:catAx>
      <c:valAx>
        <c:axId val="442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4800"/>
        <c:crosses val="autoZero"/>
        <c:crossBetween val="between"/>
      </c:valAx>
      <c:valAx>
        <c:axId val="3519439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4352"/>
        <c:crosses val="max"/>
        <c:crossBetween val="midCat"/>
      </c:valAx>
      <c:valAx>
        <c:axId val="3519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519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792854776648065"/>
          <c:y val="1.8079278551719497E-2"/>
          <c:w val="0.297217191601049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Unit Sold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Analysis!$H$36:$H$47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Analysis!$I$36:$I$47</c:f>
              <c:numCache>
                <c:formatCode>General</c:formatCode>
                <c:ptCount val="12"/>
                <c:pt idx="0">
                  <c:v>7033.5</c:v>
                </c:pt>
                <c:pt idx="1">
                  <c:v>7581</c:v>
                </c:pt>
                <c:pt idx="2">
                  <c:v>6404</c:v>
                </c:pt>
                <c:pt idx="3">
                  <c:v>12421.5</c:v>
                </c:pt>
                <c:pt idx="4">
                  <c:v>9301</c:v>
                </c:pt>
                <c:pt idx="5">
                  <c:v>13633</c:v>
                </c:pt>
                <c:pt idx="6">
                  <c:v>10548</c:v>
                </c:pt>
                <c:pt idx="7">
                  <c:v>5017</c:v>
                </c:pt>
                <c:pt idx="8">
                  <c:v>9169</c:v>
                </c:pt>
                <c:pt idx="9">
                  <c:v>11843</c:v>
                </c:pt>
                <c:pt idx="10">
                  <c:v>10071</c:v>
                </c:pt>
                <c:pt idx="11">
                  <c:v>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4-4755-B594-26C889DA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69104"/>
        <c:axId val="268869520"/>
      </c:scatterChart>
      <c:scatterChart>
        <c:scatterStyle val="smoothMarker"/>
        <c:varyColors val="0"/>
        <c:ser>
          <c:idx val="1"/>
          <c:order val="1"/>
          <c:tx>
            <c:v>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Analysis!$H$36:$H$47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Analysis!$J$36:$J$47</c:f>
              <c:numCache>
                <c:formatCode>0%</c:formatCode>
                <c:ptCount val="12"/>
                <c:pt idx="0">
                  <c:v>8.3134781769731242E-2</c:v>
                </c:pt>
                <c:pt idx="1">
                  <c:v>0.31810781886585626</c:v>
                </c:pt>
                <c:pt idx="2">
                  <c:v>0.13164467327030838</c:v>
                </c:pt>
                <c:pt idx="3">
                  <c:v>0.18754306674938145</c:v>
                </c:pt>
                <c:pt idx="4">
                  <c:v>0.15763312962199766</c:v>
                </c:pt>
                <c:pt idx="5">
                  <c:v>0.17253558876476988</c:v>
                </c:pt>
                <c:pt idx="6">
                  <c:v>0.23444746598370292</c:v>
                </c:pt>
                <c:pt idx="7">
                  <c:v>0.4792311628543891</c:v>
                </c:pt>
                <c:pt idx="8">
                  <c:v>0.21059304297138334</c:v>
                </c:pt>
                <c:pt idx="9">
                  <c:v>0.19566899169006</c:v>
                </c:pt>
                <c:pt idx="10">
                  <c:v>0.17493655593732385</c:v>
                </c:pt>
                <c:pt idx="11">
                  <c:v>0.18345193007355221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4-4755-B594-26C889DA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74416"/>
        <c:axId val="442674000"/>
      </c:scatterChart>
      <c:valAx>
        <c:axId val="26886910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9520"/>
        <c:crosses val="autoZero"/>
        <c:crossBetween val="midCat"/>
      </c:valAx>
      <c:valAx>
        <c:axId val="268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9104"/>
        <c:crosses val="autoZero"/>
        <c:crossBetween val="midCat"/>
      </c:valAx>
      <c:valAx>
        <c:axId val="442674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416"/>
        <c:crosses val="max"/>
        <c:crossBetween val="midCat"/>
      </c:valAx>
      <c:valAx>
        <c:axId val="442674416"/>
        <c:scaling>
          <c:orientation val="minMax"/>
          <c:max val="12"/>
          <c:min val="1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0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73315835520571"/>
          <c:y val="3.2985564304461902E-2"/>
          <c:w val="0.37626711780390848"/>
          <c:h val="0.10739929280456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Margin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Analysis!$H$51:$H$62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Analysis!$J$51:$J$62</c:f>
              <c:numCache>
                <c:formatCode>0%</c:formatCode>
                <c:ptCount val="12"/>
                <c:pt idx="0">
                  <c:v>8.3134781769731242E-2</c:v>
                </c:pt>
                <c:pt idx="1">
                  <c:v>0.31810781886585626</c:v>
                </c:pt>
                <c:pt idx="2">
                  <c:v>0.13164467327030838</c:v>
                </c:pt>
                <c:pt idx="3">
                  <c:v>0.18754306674938145</c:v>
                </c:pt>
                <c:pt idx="4">
                  <c:v>0.15763312962199766</c:v>
                </c:pt>
                <c:pt idx="5">
                  <c:v>0.17253558876476988</c:v>
                </c:pt>
                <c:pt idx="6">
                  <c:v>0.23444746598370292</c:v>
                </c:pt>
                <c:pt idx="7">
                  <c:v>0.4792311628543891</c:v>
                </c:pt>
                <c:pt idx="8">
                  <c:v>0.21059304297138334</c:v>
                </c:pt>
                <c:pt idx="9">
                  <c:v>0.19566899169006</c:v>
                </c:pt>
                <c:pt idx="10">
                  <c:v>0.17493655593732385</c:v>
                </c:pt>
                <c:pt idx="11">
                  <c:v>0.18345193007355221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A-4F1C-80EB-36A4A9A3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14800"/>
        <c:axId val="442814384"/>
      </c:barChart>
      <c:scatterChart>
        <c:scatterStyle val="smoothMarker"/>
        <c:varyColors val="0"/>
        <c:ser>
          <c:idx val="0"/>
          <c:order val="0"/>
          <c:tx>
            <c:v>Sale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Analysis!$H$51:$H$62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Analysis!$I$51:$I$62</c:f>
              <c:numCache>
                <c:formatCode>0</c:formatCode>
                <c:ptCount val="12"/>
                <c:pt idx="0">
                  <c:v>1251620.7150000001</c:v>
                </c:pt>
                <c:pt idx="1">
                  <c:v>181574.16</c:v>
                </c:pt>
                <c:pt idx="2">
                  <c:v>1407960.5</c:v>
                </c:pt>
                <c:pt idx="3">
                  <c:v>788129.77500000002</c:v>
                </c:pt>
                <c:pt idx="4">
                  <c:v>1614433.1500000001</c:v>
                </c:pt>
                <c:pt idx="5">
                  <c:v>981259.12</c:v>
                </c:pt>
                <c:pt idx="6">
                  <c:v>1235380.2749999999</c:v>
                </c:pt>
                <c:pt idx="7">
                  <c:v>61050.12</c:v>
                </c:pt>
                <c:pt idx="8">
                  <c:v>740012.4800000001</c:v>
                </c:pt>
                <c:pt idx="9">
                  <c:v>383677.86</c:v>
                </c:pt>
                <c:pt idx="10">
                  <c:v>1300626.04</c:v>
                </c:pt>
                <c:pt idx="11">
                  <c:v>649076.30000000005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A-4F1C-80EB-36A4A9A3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4352"/>
        <c:axId val="351943936"/>
      </c:scatterChart>
      <c:catAx>
        <c:axId val="4428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4384"/>
        <c:crosses val="autoZero"/>
        <c:auto val="1"/>
        <c:lblAlgn val="ctr"/>
        <c:lblOffset val="100"/>
        <c:noMultiLvlLbl val="0"/>
      </c:catAx>
      <c:valAx>
        <c:axId val="442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4800"/>
        <c:crosses val="autoZero"/>
        <c:crossBetween val="between"/>
      </c:valAx>
      <c:valAx>
        <c:axId val="3519439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4352"/>
        <c:crosses val="max"/>
        <c:crossBetween val="midCat"/>
      </c:valAx>
      <c:valAx>
        <c:axId val="3519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519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796150481185"/>
          <c:y val="3.7615193934091531E-2"/>
          <c:w val="0.2646832132996362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Analysis!$H$1" fmlaRange="List!$B$2:$B$6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emf"/><Relationship Id="rId18" Type="http://schemas.openxmlformats.org/officeDocument/2006/relationships/image" Target="../media/image1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10.emf"/><Relationship Id="rId17" Type="http://schemas.openxmlformats.org/officeDocument/2006/relationships/image" Target="../media/image13.emf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image" Target="../media/image1.emf"/><Relationship Id="rId6" Type="http://schemas.microsoft.com/office/2007/relationships/hdphoto" Target="../media/hdphoto1.wdp"/><Relationship Id="rId11" Type="http://schemas.openxmlformats.org/officeDocument/2006/relationships/image" Target="../media/image9.emf"/><Relationship Id="rId5" Type="http://schemas.openxmlformats.org/officeDocument/2006/relationships/image" Target="../media/image4.png"/><Relationship Id="rId15" Type="http://schemas.openxmlformats.org/officeDocument/2006/relationships/chart" Target="../charts/chart2.xml"/><Relationship Id="rId10" Type="http://schemas.openxmlformats.org/officeDocument/2006/relationships/image" Target="../media/image8.emf"/><Relationship Id="rId19" Type="http://schemas.openxmlformats.org/officeDocument/2006/relationships/image" Target="../media/image15.emf"/><Relationship Id="rId4" Type="http://schemas.openxmlformats.org/officeDocument/2006/relationships/chart" Target="../charts/chart1.xml"/><Relationship Id="rId9" Type="http://schemas.openxmlformats.org/officeDocument/2006/relationships/image" Target="../media/image7.emf"/><Relationship Id="rId14" Type="http://schemas.openxmlformats.org/officeDocument/2006/relationships/image" Target="../media/image1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fif"/><Relationship Id="rId7" Type="http://schemas.openxmlformats.org/officeDocument/2006/relationships/image" Target="../media/image33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2.jpeg"/><Relationship Id="rId5" Type="http://schemas.openxmlformats.org/officeDocument/2006/relationships/image" Target="../media/image31.jpeg"/><Relationship Id="rId4" Type="http://schemas.openxmlformats.org/officeDocument/2006/relationships/image" Target="../media/image30.jfi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361950</xdr:colOff>
      <xdr:row>38</xdr:row>
      <xdr:rowOff>28574</xdr:rowOff>
    </xdr:to>
    <xdr:sp macro="" textlink="">
      <xdr:nvSpPr>
        <xdr:cNvPr id="1398" name="Rectangle 1397"/>
        <xdr:cNvSpPr/>
      </xdr:nvSpPr>
      <xdr:spPr>
        <a:xfrm>
          <a:off x="0" y="0"/>
          <a:ext cx="12553950" cy="7267574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16979</xdr:colOff>
      <xdr:row>38</xdr:row>
      <xdr:rowOff>85725</xdr:rowOff>
    </xdr:to>
    <xdr:sp macro="" textlink="">
      <xdr:nvSpPr>
        <xdr:cNvPr id="1678" name="Rectangle 1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845779" cy="7324725"/>
        </a:xfrm>
        <a:prstGeom prst="rect">
          <a:avLst/>
        </a:prstGeom>
        <a:solidFill>
          <a:srgbClr val="1514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311217</xdr:colOff>
          <xdr:row>4</xdr:row>
          <xdr:rowOff>13541</xdr:rowOff>
        </xdr:from>
        <xdr:to>
          <xdr:col>2</xdr:col>
          <xdr:colOff>481523</xdr:colOff>
          <xdr:row>11</xdr:row>
          <xdr:rowOff>15241</xdr:rowOff>
        </xdr:to>
        <xdr:pic>
          <xdr:nvPicPr>
            <xdr:cNvPr id="1679" name="Picture 1678">
              <a:extLst>
                <a:ext uri="{FF2B5EF4-FFF2-40B4-BE49-F238E27FC236}">
                  <a16:creationId xmlns:a16="http://schemas.microsoft.com/office/drawing/2014/main" id="{00000000-0008-0000-0000-00005A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" spid="_x0000_s34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1217" y="775541"/>
              <a:ext cx="1389506" cy="133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43069</xdr:colOff>
      <xdr:row>1</xdr:row>
      <xdr:rowOff>168555</xdr:rowOff>
    </xdr:from>
    <xdr:to>
      <xdr:col>16</xdr:col>
      <xdr:colOff>57150</xdr:colOff>
      <xdr:row>1</xdr:row>
      <xdr:rowOff>168555</xdr:rowOff>
    </xdr:to>
    <xdr:cxnSp macro="">
      <xdr:nvCxnSpPr>
        <xdr:cNvPr id="1680" name="Straight Connector 167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871869" y="359055"/>
          <a:ext cx="7938881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54658</xdr:colOff>
      <xdr:row>5</xdr:row>
      <xdr:rowOff>6237</xdr:rowOff>
    </xdr:from>
    <xdr:to>
      <xdr:col>16</xdr:col>
      <xdr:colOff>57150</xdr:colOff>
      <xdr:row>5</xdr:row>
      <xdr:rowOff>6237</xdr:rowOff>
    </xdr:to>
    <xdr:cxnSp macro="">
      <xdr:nvCxnSpPr>
        <xdr:cNvPr id="1681" name="Straight Connector 168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883458" y="958737"/>
          <a:ext cx="7927292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164823</xdr:colOff>
      <xdr:row>6</xdr:row>
      <xdr:rowOff>77437</xdr:rowOff>
    </xdr:from>
    <xdr:to>
      <xdr:col>9</xdr:col>
      <xdr:colOff>197953</xdr:colOff>
      <xdr:row>15</xdr:row>
      <xdr:rowOff>77438</xdr:rowOff>
    </xdr:to>
    <xdr:sp macro="" textlink="">
      <xdr:nvSpPr>
        <xdr:cNvPr id="1682" name="Rectangle 168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93623" y="1220437"/>
          <a:ext cx="3690730" cy="1714501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138319</xdr:colOff>
      <xdr:row>26</xdr:row>
      <xdr:rowOff>133763</xdr:rowOff>
    </xdr:from>
    <xdr:to>
      <xdr:col>9</xdr:col>
      <xdr:colOff>171449</xdr:colOff>
      <xdr:row>32</xdr:row>
      <xdr:rowOff>102290</xdr:rowOff>
    </xdr:to>
    <xdr:sp macro="" textlink="">
      <xdr:nvSpPr>
        <xdr:cNvPr id="1683" name="Rectangle 168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67119" y="5086763"/>
          <a:ext cx="3690730" cy="1111527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152944</xdr:colOff>
      <xdr:row>6</xdr:row>
      <xdr:rowOff>66101</xdr:rowOff>
    </xdr:from>
    <xdr:to>
      <xdr:col>9</xdr:col>
      <xdr:colOff>209550</xdr:colOff>
      <xdr:row>7</xdr:row>
      <xdr:rowOff>156547</xdr:rowOff>
    </xdr:to>
    <xdr:sp macro="" textlink="">
      <xdr:nvSpPr>
        <xdr:cNvPr id="1684" name="Rectangle 168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81744" y="1209101"/>
          <a:ext cx="3714206" cy="280946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152905</xdr:colOff>
      <xdr:row>7</xdr:row>
      <xdr:rowOff>142491</xdr:rowOff>
    </xdr:from>
    <xdr:to>
      <xdr:col>9</xdr:col>
      <xdr:colOff>197550</xdr:colOff>
      <xdr:row>7</xdr:row>
      <xdr:rowOff>143703</xdr:rowOff>
    </xdr:to>
    <xdr:cxnSp macro="">
      <xdr:nvCxnSpPr>
        <xdr:cNvPr id="1685" name="Straight Connector 168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981705" y="1475991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123092</xdr:colOff>
      <xdr:row>6</xdr:row>
      <xdr:rowOff>129687</xdr:rowOff>
    </xdr:from>
    <xdr:to>
      <xdr:col>5</xdr:col>
      <xdr:colOff>167053</xdr:colOff>
      <xdr:row>7</xdr:row>
      <xdr:rowOff>107706</xdr:rowOff>
    </xdr:to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951892" y="1272687"/>
          <a:ext cx="1263161" cy="16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</a:t>
          </a:r>
          <a:r>
            <a:rPr lang="en-US" sz="1000" b="1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ANALYSIS</a:t>
          </a:r>
        </a:p>
      </xdr:txBody>
    </xdr:sp>
    <xdr:clientData/>
  </xdr:twoCellAnchor>
  <xdr:twoCellAnchor>
    <xdr:from>
      <xdr:col>3</xdr:col>
      <xdr:colOff>152610</xdr:colOff>
      <xdr:row>13</xdr:row>
      <xdr:rowOff>73217</xdr:rowOff>
    </xdr:from>
    <xdr:to>
      <xdr:col>9</xdr:col>
      <xdr:colOff>197255</xdr:colOff>
      <xdr:row>13</xdr:row>
      <xdr:rowOff>74429</xdr:rowOff>
    </xdr:to>
    <xdr:cxnSp macro="">
      <xdr:nvCxnSpPr>
        <xdr:cNvPr id="1687" name="Straight Connector 168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1981410" y="2549717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121625</xdr:colOff>
      <xdr:row>8</xdr:row>
      <xdr:rowOff>3663</xdr:rowOff>
    </xdr:from>
    <xdr:to>
      <xdr:col>6</xdr:col>
      <xdr:colOff>545822</xdr:colOff>
      <xdr:row>8</xdr:row>
      <xdr:rowOff>160269</xdr:rowOff>
    </xdr:to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950425" y="1527663"/>
          <a:ext cx="2252997" cy="156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</a:t>
          </a:r>
          <a:r>
            <a:rPr lang="en-US" sz="10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Sales </a:t>
          </a:r>
          <a:endParaRPr lang="en-US" sz="10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157120</xdr:colOff>
      <xdr:row>12</xdr:row>
      <xdr:rowOff>41957</xdr:rowOff>
    </xdr:from>
    <xdr:to>
      <xdr:col>5</xdr:col>
      <xdr:colOff>61480</xdr:colOff>
      <xdr:row>13</xdr:row>
      <xdr:rowOff>11692</xdr:rowOff>
    </xdr:to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85920" y="2327957"/>
          <a:ext cx="1123560" cy="160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(USD)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529328</xdr:colOff>
      <xdr:row>11</xdr:row>
      <xdr:rowOff>9088</xdr:rowOff>
    </xdr:from>
    <xdr:to>
      <xdr:col>8</xdr:col>
      <xdr:colOff>426752</xdr:colOff>
      <xdr:row>14</xdr:row>
      <xdr:rowOff>42059</xdr:rowOff>
    </xdr:to>
    <xdr:sp macro="" textlink="[1]Analysis!B45">
      <xdr:nvSpPr>
        <xdr:cNvPr id="1690" name="TextBox 1689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967728" y="2104588"/>
          <a:ext cx="2335824" cy="60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24AE47C2-7039-4983-A35E-A68493609952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5.3M</a:t>
          </a:fld>
          <a:endParaRPr lang="en-US" sz="900" b="0" i="0" u="none" strike="noStrike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399281</xdr:colOff>
      <xdr:row>13</xdr:row>
      <xdr:rowOff>79610</xdr:rowOff>
    </xdr:from>
    <xdr:to>
      <xdr:col>4</xdr:col>
      <xdr:colOff>399281</xdr:colOff>
      <xdr:row>15</xdr:row>
      <xdr:rowOff>78398</xdr:rowOff>
    </xdr:to>
    <xdr:cxnSp macro="">
      <xdr:nvCxnSpPr>
        <xdr:cNvPr id="1691" name="Straight Connector 169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2837681" y="2556110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106668</xdr:colOff>
      <xdr:row>13</xdr:row>
      <xdr:rowOff>78144</xdr:rowOff>
    </xdr:from>
    <xdr:to>
      <xdr:col>6</xdr:col>
      <xdr:colOff>106668</xdr:colOff>
      <xdr:row>15</xdr:row>
      <xdr:rowOff>76932</xdr:rowOff>
    </xdr:to>
    <xdr:cxnSp macro="">
      <xdr:nvCxnSpPr>
        <xdr:cNvPr id="1692" name="Straight Connector 16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764268" y="2554644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15477</xdr:colOff>
      <xdr:row>6</xdr:row>
      <xdr:rowOff>121941</xdr:rowOff>
    </xdr:from>
    <xdr:to>
      <xdr:col>6</xdr:col>
      <xdr:colOff>328556</xdr:colOff>
      <xdr:row>7</xdr:row>
      <xdr:rowOff>128511</xdr:rowOff>
    </xdr:to>
    <xdr:sp macro="" textlink="[1]Analysis!A40">
      <xdr:nvSpPr>
        <xdr:cNvPr id="1693" name="TextBox 169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063477" y="1264941"/>
          <a:ext cx="922679" cy="197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2AB6A7F-831F-4A13-82ED-5DFA794B6A95}" type="TxLink">
            <a:rPr lang="en-US" sz="800" b="0" i="0" u="none" strike="noStrike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December</a:t>
          </a:fld>
          <a:endParaRPr lang="en-US" sz="800" b="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519003</xdr:colOff>
      <xdr:row>6</xdr:row>
      <xdr:rowOff>123127</xdr:rowOff>
    </xdr:from>
    <xdr:to>
      <xdr:col>6</xdr:col>
      <xdr:colOff>519055</xdr:colOff>
      <xdr:row>7</xdr:row>
      <xdr:rowOff>114845</xdr:rowOff>
    </xdr:to>
    <xdr:sp macro="" textlink="[1]Analysis!B40">
      <xdr:nvSpPr>
        <xdr:cNvPr id="1694" name="TextBox 169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567003" y="1266127"/>
          <a:ext cx="609652" cy="182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EAB55D6-81D2-4AF5-8118-2605DEA69FB1}" type="TxLink">
            <a:rPr lang="en-US" sz="1100" b="1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0.6M</a:t>
          </a:fld>
          <a:endParaRPr lang="en-US" sz="1050" b="1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605242</xdr:colOff>
      <xdr:row>13</xdr:row>
      <xdr:rowOff>74958</xdr:rowOff>
    </xdr:from>
    <xdr:to>
      <xdr:col>7</xdr:col>
      <xdr:colOff>605242</xdr:colOff>
      <xdr:row>15</xdr:row>
      <xdr:rowOff>73746</xdr:rowOff>
    </xdr:to>
    <xdr:cxnSp macro="">
      <xdr:nvCxnSpPr>
        <xdr:cNvPr id="1695" name="Straight Connector 169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4872442" y="2551458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194585</xdr:colOff>
      <xdr:row>13</xdr:row>
      <xdr:rowOff>70878</xdr:rowOff>
    </xdr:from>
    <xdr:to>
      <xdr:col>4</xdr:col>
      <xdr:colOff>496129</xdr:colOff>
      <xdr:row>14</xdr:row>
      <xdr:rowOff>69160</xdr:rowOff>
    </xdr:to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023385" y="2547378"/>
          <a:ext cx="911144" cy="18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Average</a:t>
          </a:r>
        </a:p>
      </xdr:txBody>
    </xdr:sp>
    <xdr:clientData/>
  </xdr:twoCellAnchor>
  <xdr:twoCellAnchor>
    <xdr:from>
      <xdr:col>4</xdr:col>
      <xdr:colOff>330448</xdr:colOff>
      <xdr:row>13</xdr:row>
      <xdr:rowOff>41051</xdr:rowOff>
    </xdr:from>
    <xdr:to>
      <xdr:col>6</xdr:col>
      <xdr:colOff>446430</xdr:colOff>
      <xdr:row>14</xdr:row>
      <xdr:rowOff>102288</xdr:rowOff>
    </xdr:to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768848" y="2517551"/>
          <a:ext cx="1335182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Ave. Sales Price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492291</xdr:colOff>
      <xdr:row>14</xdr:row>
      <xdr:rowOff>7870</xdr:rowOff>
    </xdr:from>
    <xdr:to>
      <xdr:col>4</xdr:col>
      <xdr:colOff>492343</xdr:colOff>
      <xdr:row>14</xdr:row>
      <xdr:rowOff>190088</xdr:rowOff>
    </xdr:to>
    <xdr:sp macro="" textlink="[1]Analysis!B40">
      <xdr:nvSpPr>
        <xdr:cNvPr id="1698" name="TextBox 169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321091" y="2674870"/>
          <a:ext cx="609652" cy="182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8C34897A-A728-422A-9474-2BFFC9F57F1A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0.6M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135707</xdr:colOff>
      <xdr:row>14</xdr:row>
      <xdr:rowOff>54294</xdr:rowOff>
    </xdr:from>
    <xdr:to>
      <xdr:col>6</xdr:col>
      <xdr:colOff>135758</xdr:colOff>
      <xdr:row>15</xdr:row>
      <xdr:rowOff>46012</xdr:rowOff>
    </xdr:to>
    <xdr:sp macro="" textlink="[1]Analysis!B42">
      <xdr:nvSpPr>
        <xdr:cNvPr id="1699" name="TextBox 1698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3183707" y="2721294"/>
          <a:ext cx="609651" cy="182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DEB44572-01A1-4A04-B792-D98E171962B1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 99 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505210</xdr:colOff>
      <xdr:row>14</xdr:row>
      <xdr:rowOff>25173</xdr:rowOff>
    </xdr:from>
    <xdr:to>
      <xdr:col>7</xdr:col>
      <xdr:colOff>566428</xdr:colOff>
      <xdr:row>15</xdr:row>
      <xdr:rowOff>55157</xdr:rowOff>
    </xdr:to>
    <xdr:sp macro="" textlink="[1]Analysis!B49">
      <xdr:nvSpPr>
        <xdr:cNvPr id="1700" name="TextBox 1699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162810" y="2692173"/>
          <a:ext cx="670818" cy="22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156685E-EC8D-4833-B047-60C2D0562863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18%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469674</xdr:colOff>
      <xdr:row>13</xdr:row>
      <xdr:rowOff>72513</xdr:rowOff>
    </xdr:from>
    <xdr:to>
      <xdr:col>10</xdr:col>
      <xdr:colOff>101913</xdr:colOff>
      <xdr:row>14</xdr:row>
      <xdr:rowOff>72465</xdr:rowOff>
    </xdr:to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736874" y="2549013"/>
          <a:ext cx="1461039" cy="190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149872</xdr:colOff>
      <xdr:row>17</xdr:row>
      <xdr:rowOff>176836</xdr:rowOff>
    </xdr:from>
    <xdr:to>
      <xdr:col>9</xdr:col>
      <xdr:colOff>183002</xdr:colOff>
      <xdr:row>25</xdr:row>
      <xdr:rowOff>103102</xdr:rowOff>
    </xdr:to>
    <xdr:sp macro="" textlink="">
      <xdr:nvSpPr>
        <xdr:cNvPr id="1702" name="Rectangle 170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978672" y="3415336"/>
          <a:ext cx="3690730" cy="1450266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147195</xdr:colOff>
      <xdr:row>23</xdr:row>
      <xdr:rowOff>99808</xdr:rowOff>
    </xdr:from>
    <xdr:to>
      <xdr:col>9</xdr:col>
      <xdr:colOff>191840</xdr:colOff>
      <xdr:row>23</xdr:row>
      <xdr:rowOff>101020</xdr:rowOff>
    </xdr:to>
    <xdr:cxnSp macro="">
      <xdr:nvCxnSpPr>
        <xdr:cNvPr id="1703" name="Straight Connector 170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V="1">
          <a:off x="1975995" y="4481308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393866</xdr:colOff>
      <xdr:row>23</xdr:row>
      <xdr:rowOff>106201</xdr:rowOff>
    </xdr:from>
    <xdr:to>
      <xdr:col>4</xdr:col>
      <xdr:colOff>393866</xdr:colOff>
      <xdr:row>25</xdr:row>
      <xdr:rowOff>104989</xdr:rowOff>
    </xdr:to>
    <xdr:cxnSp macro="">
      <xdr:nvCxnSpPr>
        <xdr:cNvPr id="1704" name="Straight Connector 170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2832266" y="4487701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101253</xdr:colOff>
      <xdr:row>23</xdr:row>
      <xdr:rowOff>104735</xdr:rowOff>
    </xdr:from>
    <xdr:to>
      <xdr:col>6</xdr:col>
      <xdr:colOff>101253</xdr:colOff>
      <xdr:row>25</xdr:row>
      <xdr:rowOff>103523</xdr:rowOff>
    </xdr:to>
    <xdr:cxnSp macro="">
      <xdr:nvCxnSpPr>
        <xdr:cNvPr id="1705" name="Straight Connector 170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3758853" y="4486235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550129</xdr:colOff>
      <xdr:row>23</xdr:row>
      <xdr:rowOff>101549</xdr:rowOff>
    </xdr:from>
    <xdr:to>
      <xdr:col>7</xdr:col>
      <xdr:colOff>550129</xdr:colOff>
      <xdr:row>25</xdr:row>
      <xdr:rowOff>100337</xdr:rowOff>
    </xdr:to>
    <xdr:cxnSp macro="">
      <xdr:nvCxnSpPr>
        <xdr:cNvPr id="1706" name="Straight Connector 170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4817329" y="4483049"/>
          <a:ext cx="0" cy="379788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116209</xdr:colOff>
      <xdr:row>18</xdr:row>
      <xdr:rowOff>17047</xdr:rowOff>
    </xdr:from>
    <xdr:to>
      <xdr:col>6</xdr:col>
      <xdr:colOff>198271</xdr:colOff>
      <xdr:row>19</xdr:row>
      <xdr:rowOff>18513</xdr:rowOff>
    </xdr:to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945009" y="3446047"/>
          <a:ext cx="1910862" cy="191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Profit </a:t>
          </a:r>
        </a:p>
      </xdr:txBody>
    </xdr:sp>
    <xdr:clientData/>
  </xdr:twoCellAnchor>
  <xdr:twoCellAnchor>
    <xdr:from>
      <xdr:col>3</xdr:col>
      <xdr:colOff>101108</xdr:colOff>
      <xdr:row>16</xdr:row>
      <xdr:rowOff>159633</xdr:rowOff>
    </xdr:from>
    <xdr:to>
      <xdr:col>5</xdr:col>
      <xdr:colOff>145069</xdr:colOff>
      <xdr:row>17</xdr:row>
      <xdr:rowOff>137652</xdr:rowOff>
    </xdr:to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929908" y="3207633"/>
          <a:ext cx="1263161" cy="16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1000" b="1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363524</xdr:colOff>
      <xdr:row>14</xdr:row>
      <xdr:rowOff>54443</xdr:rowOff>
    </xdr:from>
    <xdr:to>
      <xdr:col>6</xdr:col>
      <xdr:colOff>547559</xdr:colOff>
      <xdr:row>15</xdr:row>
      <xdr:rowOff>24278</xdr:rowOff>
    </xdr:to>
    <xdr:grpSp>
      <xdr:nvGrpSpPr>
        <xdr:cNvPr id="1709" name="Group 170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4021124" y="2614763"/>
          <a:ext cx="184035" cy="152715"/>
          <a:chOff x="1168380" y="3486162"/>
          <a:chExt cx="381000" cy="365126"/>
        </a:xfrm>
        <a:solidFill>
          <a:srgbClr val="4D515D"/>
        </a:solidFill>
      </xdr:grpSpPr>
      <xdr:sp macro="" textlink="">
        <xdr:nvSpPr>
          <xdr:cNvPr id="1710" name="Freeform 1709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/>
          </xdr:cNvSpPr>
        </xdr:nvSpPr>
        <xdr:spPr bwMode="auto">
          <a:xfrm>
            <a:off x="1223942" y="3643325"/>
            <a:ext cx="146050" cy="207963"/>
          </a:xfrm>
          <a:custGeom>
            <a:avLst/>
            <a:gdLst/>
            <a:ahLst/>
            <a:cxnLst>
              <a:cxn ang="0">
                <a:pos x="125" y="101"/>
              </a:cxn>
              <a:cxn ang="0">
                <a:pos x="125" y="231"/>
              </a:cxn>
              <a:cxn ang="0">
                <a:pos x="125" y="231"/>
              </a:cxn>
              <a:cxn ang="0">
                <a:pos x="124" y="237"/>
              </a:cxn>
              <a:cxn ang="0">
                <a:pos x="122" y="243"/>
              </a:cxn>
              <a:cxn ang="0">
                <a:pos x="119" y="248"/>
              </a:cxn>
              <a:cxn ang="0">
                <a:pos x="115" y="253"/>
              </a:cxn>
              <a:cxn ang="0">
                <a:pos x="110" y="257"/>
              </a:cxn>
              <a:cxn ang="0">
                <a:pos x="105" y="260"/>
              </a:cxn>
              <a:cxn ang="0">
                <a:pos x="99" y="262"/>
              </a:cxn>
              <a:cxn ang="0">
                <a:pos x="93" y="263"/>
              </a:cxn>
              <a:cxn ang="0">
                <a:pos x="93" y="263"/>
              </a:cxn>
              <a:cxn ang="0">
                <a:pos x="93" y="263"/>
              </a:cxn>
              <a:cxn ang="0">
                <a:pos x="87" y="262"/>
              </a:cxn>
              <a:cxn ang="0">
                <a:pos x="80" y="260"/>
              </a:cxn>
              <a:cxn ang="0">
                <a:pos x="74" y="257"/>
              </a:cxn>
              <a:cxn ang="0">
                <a:pos x="69" y="253"/>
              </a:cxn>
              <a:cxn ang="0">
                <a:pos x="66" y="248"/>
              </a:cxn>
              <a:cxn ang="0">
                <a:pos x="63" y="243"/>
              </a:cxn>
              <a:cxn ang="0">
                <a:pos x="61" y="237"/>
              </a:cxn>
              <a:cxn ang="0">
                <a:pos x="61" y="231"/>
              </a:cxn>
              <a:cxn ang="0">
                <a:pos x="61" y="101"/>
              </a:cxn>
              <a:cxn ang="0">
                <a:pos x="16" y="101"/>
              </a:cxn>
              <a:cxn ang="0">
                <a:pos x="16" y="101"/>
              </a:cxn>
              <a:cxn ang="0">
                <a:pos x="10" y="100"/>
              </a:cxn>
              <a:cxn ang="0">
                <a:pos x="5" y="99"/>
              </a:cxn>
              <a:cxn ang="0">
                <a:pos x="1" y="95"/>
              </a:cxn>
              <a:cxn ang="0">
                <a:pos x="0" y="91"/>
              </a:cxn>
              <a:cxn ang="0">
                <a:pos x="0" y="87"/>
              </a:cxn>
              <a:cxn ang="0">
                <a:pos x="0" y="82"/>
              </a:cxn>
              <a:cxn ang="0">
                <a:pos x="3" y="77"/>
              </a:cxn>
              <a:cxn ang="0">
                <a:pos x="7" y="73"/>
              </a:cxn>
              <a:cxn ang="0">
                <a:pos x="69" y="11"/>
              </a:cxn>
              <a:cxn ang="0">
                <a:pos x="69" y="11"/>
              </a:cxn>
              <a:cxn ang="0">
                <a:pos x="75" y="6"/>
              </a:cxn>
              <a:cxn ang="0">
                <a:pos x="80" y="2"/>
              </a:cxn>
              <a:cxn ang="0">
                <a:pos x="87" y="0"/>
              </a:cxn>
              <a:cxn ang="0">
                <a:pos x="93" y="0"/>
              </a:cxn>
              <a:cxn ang="0">
                <a:pos x="98" y="0"/>
              </a:cxn>
              <a:cxn ang="0">
                <a:pos x="104" y="2"/>
              </a:cxn>
              <a:cxn ang="0">
                <a:pos x="110" y="6"/>
              </a:cxn>
              <a:cxn ang="0">
                <a:pos x="115" y="11"/>
              </a:cxn>
              <a:cxn ang="0">
                <a:pos x="178" y="73"/>
              </a:cxn>
              <a:cxn ang="0">
                <a:pos x="178" y="73"/>
              </a:cxn>
              <a:cxn ang="0">
                <a:pos x="182" y="77"/>
              </a:cxn>
              <a:cxn ang="0">
                <a:pos x="184" y="82"/>
              </a:cxn>
              <a:cxn ang="0">
                <a:pos x="184" y="86"/>
              </a:cxn>
              <a:cxn ang="0">
                <a:pos x="184" y="91"/>
              </a:cxn>
              <a:cxn ang="0">
                <a:pos x="182" y="95"/>
              </a:cxn>
              <a:cxn ang="0">
                <a:pos x="178" y="97"/>
              </a:cxn>
              <a:cxn ang="0">
                <a:pos x="173" y="100"/>
              </a:cxn>
              <a:cxn ang="0">
                <a:pos x="166" y="101"/>
              </a:cxn>
              <a:cxn ang="0">
                <a:pos x="125" y="101"/>
              </a:cxn>
            </a:cxnLst>
            <a:rect l="0" t="0" r="r" b="b"/>
            <a:pathLst>
              <a:path w="184" h="263">
                <a:moveTo>
                  <a:pt x="125" y="101"/>
                </a:moveTo>
                <a:lnTo>
                  <a:pt x="125" y="231"/>
                </a:lnTo>
                <a:lnTo>
                  <a:pt x="125" y="231"/>
                </a:lnTo>
                <a:lnTo>
                  <a:pt x="124" y="237"/>
                </a:lnTo>
                <a:lnTo>
                  <a:pt x="122" y="243"/>
                </a:lnTo>
                <a:lnTo>
                  <a:pt x="119" y="248"/>
                </a:lnTo>
                <a:lnTo>
                  <a:pt x="115" y="253"/>
                </a:lnTo>
                <a:lnTo>
                  <a:pt x="110" y="257"/>
                </a:lnTo>
                <a:lnTo>
                  <a:pt x="105" y="260"/>
                </a:lnTo>
                <a:lnTo>
                  <a:pt x="99" y="262"/>
                </a:lnTo>
                <a:lnTo>
                  <a:pt x="93" y="263"/>
                </a:lnTo>
                <a:lnTo>
                  <a:pt x="93" y="263"/>
                </a:lnTo>
                <a:lnTo>
                  <a:pt x="93" y="263"/>
                </a:lnTo>
                <a:lnTo>
                  <a:pt x="87" y="262"/>
                </a:lnTo>
                <a:lnTo>
                  <a:pt x="80" y="260"/>
                </a:lnTo>
                <a:lnTo>
                  <a:pt x="74" y="257"/>
                </a:lnTo>
                <a:lnTo>
                  <a:pt x="69" y="253"/>
                </a:lnTo>
                <a:lnTo>
                  <a:pt x="66" y="248"/>
                </a:lnTo>
                <a:lnTo>
                  <a:pt x="63" y="243"/>
                </a:lnTo>
                <a:lnTo>
                  <a:pt x="61" y="237"/>
                </a:lnTo>
                <a:lnTo>
                  <a:pt x="61" y="231"/>
                </a:lnTo>
                <a:lnTo>
                  <a:pt x="61" y="101"/>
                </a:lnTo>
                <a:lnTo>
                  <a:pt x="16" y="101"/>
                </a:lnTo>
                <a:lnTo>
                  <a:pt x="16" y="101"/>
                </a:lnTo>
                <a:lnTo>
                  <a:pt x="10" y="100"/>
                </a:lnTo>
                <a:lnTo>
                  <a:pt x="5" y="99"/>
                </a:lnTo>
                <a:lnTo>
                  <a:pt x="1" y="95"/>
                </a:lnTo>
                <a:lnTo>
                  <a:pt x="0" y="91"/>
                </a:lnTo>
                <a:lnTo>
                  <a:pt x="0" y="87"/>
                </a:lnTo>
                <a:lnTo>
                  <a:pt x="0" y="82"/>
                </a:lnTo>
                <a:lnTo>
                  <a:pt x="3" y="77"/>
                </a:lnTo>
                <a:lnTo>
                  <a:pt x="7" y="73"/>
                </a:lnTo>
                <a:lnTo>
                  <a:pt x="69" y="11"/>
                </a:lnTo>
                <a:lnTo>
                  <a:pt x="69" y="11"/>
                </a:lnTo>
                <a:lnTo>
                  <a:pt x="75" y="6"/>
                </a:lnTo>
                <a:lnTo>
                  <a:pt x="80" y="2"/>
                </a:lnTo>
                <a:lnTo>
                  <a:pt x="87" y="0"/>
                </a:lnTo>
                <a:lnTo>
                  <a:pt x="93" y="0"/>
                </a:lnTo>
                <a:lnTo>
                  <a:pt x="98" y="0"/>
                </a:lnTo>
                <a:lnTo>
                  <a:pt x="104" y="2"/>
                </a:lnTo>
                <a:lnTo>
                  <a:pt x="110" y="6"/>
                </a:lnTo>
                <a:lnTo>
                  <a:pt x="115" y="11"/>
                </a:lnTo>
                <a:lnTo>
                  <a:pt x="178" y="73"/>
                </a:lnTo>
                <a:lnTo>
                  <a:pt x="178" y="73"/>
                </a:lnTo>
                <a:lnTo>
                  <a:pt x="182" y="77"/>
                </a:lnTo>
                <a:lnTo>
                  <a:pt x="184" y="82"/>
                </a:lnTo>
                <a:lnTo>
                  <a:pt x="184" y="86"/>
                </a:lnTo>
                <a:lnTo>
                  <a:pt x="184" y="91"/>
                </a:lnTo>
                <a:lnTo>
                  <a:pt x="182" y="95"/>
                </a:lnTo>
                <a:lnTo>
                  <a:pt x="178" y="97"/>
                </a:lnTo>
                <a:lnTo>
                  <a:pt x="173" y="100"/>
                </a:lnTo>
                <a:lnTo>
                  <a:pt x="166" y="101"/>
                </a:lnTo>
                <a:lnTo>
                  <a:pt x="125" y="101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11" name="Freeform 1710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/>
          </xdr:cNvSpPr>
        </xdr:nvSpPr>
        <xdr:spPr bwMode="auto">
          <a:xfrm>
            <a:off x="1168380" y="3486162"/>
            <a:ext cx="381000" cy="266700"/>
          </a:xfrm>
          <a:custGeom>
            <a:avLst/>
            <a:gdLst/>
            <a:ahLst/>
            <a:cxnLst>
              <a:cxn ang="0">
                <a:pos x="392" y="125"/>
              </a:cxn>
              <a:cxn ang="0">
                <a:pos x="420" y="136"/>
              </a:cxn>
              <a:cxn ang="0">
                <a:pos x="445" y="153"/>
              </a:cxn>
              <a:cxn ang="0">
                <a:pos x="463" y="175"/>
              </a:cxn>
              <a:cxn ang="0">
                <a:pos x="476" y="200"/>
              </a:cxn>
              <a:cxn ang="0">
                <a:pos x="480" y="227"/>
              </a:cxn>
              <a:cxn ang="0">
                <a:pos x="480" y="237"/>
              </a:cxn>
              <a:cxn ang="0">
                <a:pos x="472" y="264"/>
              </a:cxn>
              <a:cxn ang="0">
                <a:pos x="457" y="289"/>
              </a:cxn>
              <a:cxn ang="0">
                <a:pos x="435" y="310"/>
              </a:cxn>
              <a:cxn ang="0">
                <a:pos x="408" y="325"/>
              </a:cxn>
              <a:cxn ang="0">
                <a:pos x="376" y="334"/>
              </a:cxn>
              <a:cxn ang="0">
                <a:pos x="376" y="220"/>
              </a:cxn>
              <a:cxn ang="0">
                <a:pos x="362" y="195"/>
              </a:cxn>
              <a:cxn ang="0">
                <a:pos x="347" y="185"/>
              </a:cxn>
              <a:cxn ang="0">
                <a:pos x="329" y="182"/>
              </a:cxn>
              <a:cxn ang="0">
                <a:pos x="301" y="190"/>
              </a:cxn>
              <a:cxn ang="0">
                <a:pos x="288" y="203"/>
              </a:cxn>
              <a:cxn ang="0">
                <a:pos x="280" y="230"/>
              </a:cxn>
              <a:cxn ang="0">
                <a:pos x="210" y="315"/>
              </a:cxn>
              <a:cxn ang="0">
                <a:pos x="246" y="313"/>
              </a:cxn>
              <a:cxn ang="0">
                <a:pos x="259" y="306"/>
              </a:cxn>
              <a:cxn ang="0">
                <a:pos x="268" y="295"/>
              </a:cxn>
              <a:cxn ang="0">
                <a:pos x="268" y="277"/>
              </a:cxn>
              <a:cxn ang="0">
                <a:pos x="258" y="259"/>
              </a:cxn>
              <a:cxn ang="0">
                <a:pos x="188" y="190"/>
              </a:cxn>
              <a:cxn ang="0">
                <a:pos x="162" y="182"/>
              </a:cxn>
              <a:cxn ang="0">
                <a:pos x="143" y="185"/>
              </a:cxn>
              <a:cxn ang="0">
                <a:pos x="65" y="259"/>
              </a:cxn>
              <a:cxn ang="0">
                <a:pos x="54" y="278"/>
              </a:cxn>
              <a:cxn ang="0">
                <a:pos x="54" y="295"/>
              </a:cxn>
              <a:cxn ang="0">
                <a:pos x="59" y="304"/>
              </a:cxn>
              <a:cxn ang="0">
                <a:pos x="67" y="310"/>
              </a:cxn>
              <a:cxn ang="0">
                <a:pos x="114" y="315"/>
              </a:cxn>
              <a:cxn ang="0">
                <a:pos x="101" y="334"/>
              </a:cxn>
              <a:cxn ang="0">
                <a:pos x="69" y="324"/>
              </a:cxn>
              <a:cxn ang="0">
                <a:pos x="41" y="306"/>
              </a:cxn>
              <a:cxn ang="0">
                <a:pos x="20" y="284"/>
              </a:cxn>
              <a:cxn ang="0">
                <a:pos x="5" y="257"/>
              </a:cxn>
              <a:cxn ang="0">
                <a:pos x="0" y="227"/>
              </a:cxn>
              <a:cxn ang="0">
                <a:pos x="1" y="219"/>
              </a:cxn>
              <a:cxn ang="0">
                <a:pos x="7" y="191"/>
              </a:cxn>
              <a:cxn ang="0">
                <a:pos x="22" y="167"/>
              </a:cxn>
              <a:cxn ang="0">
                <a:pos x="43" y="147"/>
              </a:cxn>
              <a:cxn ang="0">
                <a:pos x="69" y="132"/>
              </a:cxn>
              <a:cxn ang="0">
                <a:pos x="99" y="122"/>
              </a:cxn>
              <a:cxn ang="0">
                <a:pos x="99" y="118"/>
              </a:cxn>
              <a:cxn ang="0">
                <a:pos x="105" y="84"/>
              </a:cxn>
              <a:cxn ang="0">
                <a:pos x="123" y="53"/>
              </a:cxn>
              <a:cxn ang="0">
                <a:pos x="151" y="27"/>
              </a:cxn>
              <a:cxn ang="0">
                <a:pos x="185" y="10"/>
              </a:cxn>
              <a:cxn ang="0">
                <a:pos x="226" y="1"/>
              </a:cxn>
              <a:cxn ang="0">
                <a:pos x="255" y="1"/>
              </a:cxn>
              <a:cxn ang="0">
                <a:pos x="295" y="10"/>
              </a:cxn>
              <a:cxn ang="0">
                <a:pos x="330" y="27"/>
              </a:cxn>
              <a:cxn ang="0">
                <a:pos x="357" y="53"/>
              </a:cxn>
              <a:cxn ang="0">
                <a:pos x="374" y="84"/>
              </a:cxn>
              <a:cxn ang="0">
                <a:pos x="381" y="118"/>
              </a:cxn>
              <a:cxn ang="0">
                <a:pos x="381" y="122"/>
              </a:cxn>
            </a:cxnLst>
            <a:rect l="0" t="0" r="r" b="b"/>
            <a:pathLst>
              <a:path w="480" h="336">
                <a:moveTo>
                  <a:pt x="381" y="122"/>
                </a:moveTo>
                <a:lnTo>
                  <a:pt x="381" y="122"/>
                </a:lnTo>
                <a:lnTo>
                  <a:pt x="392" y="125"/>
                </a:lnTo>
                <a:lnTo>
                  <a:pt x="402" y="127"/>
                </a:lnTo>
                <a:lnTo>
                  <a:pt x="412" y="132"/>
                </a:lnTo>
                <a:lnTo>
                  <a:pt x="420" y="136"/>
                </a:lnTo>
                <a:lnTo>
                  <a:pt x="429" y="141"/>
                </a:lnTo>
                <a:lnTo>
                  <a:pt x="438" y="147"/>
                </a:lnTo>
                <a:lnTo>
                  <a:pt x="445" y="153"/>
                </a:lnTo>
                <a:lnTo>
                  <a:pt x="451" y="161"/>
                </a:lnTo>
                <a:lnTo>
                  <a:pt x="457" y="167"/>
                </a:lnTo>
                <a:lnTo>
                  <a:pt x="463" y="175"/>
                </a:lnTo>
                <a:lnTo>
                  <a:pt x="468" y="183"/>
                </a:lnTo>
                <a:lnTo>
                  <a:pt x="472" y="191"/>
                </a:lnTo>
                <a:lnTo>
                  <a:pt x="476" y="200"/>
                </a:lnTo>
                <a:lnTo>
                  <a:pt x="478" y="209"/>
                </a:lnTo>
                <a:lnTo>
                  <a:pt x="480" y="219"/>
                </a:lnTo>
                <a:lnTo>
                  <a:pt x="480" y="227"/>
                </a:lnTo>
                <a:lnTo>
                  <a:pt x="480" y="227"/>
                </a:lnTo>
                <a:lnTo>
                  <a:pt x="480" y="227"/>
                </a:lnTo>
                <a:lnTo>
                  <a:pt x="480" y="237"/>
                </a:lnTo>
                <a:lnTo>
                  <a:pt x="478" y="247"/>
                </a:lnTo>
                <a:lnTo>
                  <a:pt x="476" y="256"/>
                </a:lnTo>
                <a:lnTo>
                  <a:pt x="472" y="264"/>
                </a:lnTo>
                <a:lnTo>
                  <a:pt x="467" y="273"/>
                </a:lnTo>
                <a:lnTo>
                  <a:pt x="462" y="282"/>
                </a:lnTo>
                <a:lnTo>
                  <a:pt x="457" y="289"/>
                </a:lnTo>
                <a:lnTo>
                  <a:pt x="450" y="297"/>
                </a:lnTo>
                <a:lnTo>
                  <a:pt x="442" y="304"/>
                </a:lnTo>
                <a:lnTo>
                  <a:pt x="435" y="310"/>
                </a:lnTo>
                <a:lnTo>
                  <a:pt x="426" y="315"/>
                </a:lnTo>
                <a:lnTo>
                  <a:pt x="418" y="320"/>
                </a:lnTo>
                <a:lnTo>
                  <a:pt x="408" y="325"/>
                </a:lnTo>
                <a:lnTo>
                  <a:pt x="398" y="329"/>
                </a:lnTo>
                <a:lnTo>
                  <a:pt x="387" y="331"/>
                </a:lnTo>
                <a:lnTo>
                  <a:pt x="376" y="334"/>
                </a:lnTo>
                <a:lnTo>
                  <a:pt x="376" y="230"/>
                </a:lnTo>
                <a:lnTo>
                  <a:pt x="376" y="230"/>
                </a:lnTo>
                <a:lnTo>
                  <a:pt x="376" y="220"/>
                </a:lnTo>
                <a:lnTo>
                  <a:pt x="372" y="211"/>
                </a:lnTo>
                <a:lnTo>
                  <a:pt x="368" y="203"/>
                </a:lnTo>
                <a:lnTo>
                  <a:pt x="362" y="195"/>
                </a:lnTo>
                <a:lnTo>
                  <a:pt x="362" y="195"/>
                </a:lnTo>
                <a:lnTo>
                  <a:pt x="355" y="190"/>
                </a:lnTo>
                <a:lnTo>
                  <a:pt x="347" y="185"/>
                </a:lnTo>
                <a:lnTo>
                  <a:pt x="337" y="183"/>
                </a:lnTo>
                <a:lnTo>
                  <a:pt x="329" y="182"/>
                </a:lnTo>
                <a:lnTo>
                  <a:pt x="329" y="182"/>
                </a:lnTo>
                <a:lnTo>
                  <a:pt x="319" y="183"/>
                </a:lnTo>
                <a:lnTo>
                  <a:pt x="309" y="185"/>
                </a:lnTo>
                <a:lnTo>
                  <a:pt x="301" y="190"/>
                </a:lnTo>
                <a:lnTo>
                  <a:pt x="294" y="195"/>
                </a:lnTo>
                <a:lnTo>
                  <a:pt x="294" y="195"/>
                </a:lnTo>
                <a:lnTo>
                  <a:pt x="288" y="203"/>
                </a:lnTo>
                <a:lnTo>
                  <a:pt x="284" y="211"/>
                </a:lnTo>
                <a:lnTo>
                  <a:pt x="280" y="220"/>
                </a:lnTo>
                <a:lnTo>
                  <a:pt x="280" y="230"/>
                </a:lnTo>
                <a:lnTo>
                  <a:pt x="280" y="336"/>
                </a:lnTo>
                <a:lnTo>
                  <a:pt x="210" y="336"/>
                </a:lnTo>
                <a:lnTo>
                  <a:pt x="210" y="315"/>
                </a:lnTo>
                <a:lnTo>
                  <a:pt x="235" y="315"/>
                </a:lnTo>
                <a:lnTo>
                  <a:pt x="235" y="315"/>
                </a:lnTo>
                <a:lnTo>
                  <a:pt x="246" y="313"/>
                </a:lnTo>
                <a:lnTo>
                  <a:pt x="255" y="310"/>
                </a:lnTo>
                <a:lnTo>
                  <a:pt x="255" y="310"/>
                </a:lnTo>
                <a:lnTo>
                  <a:pt x="259" y="306"/>
                </a:lnTo>
                <a:lnTo>
                  <a:pt x="263" y="303"/>
                </a:lnTo>
                <a:lnTo>
                  <a:pt x="266" y="299"/>
                </a:lnTo>
                <a:lnTo>
                  <a:pt x="268" y="295"/>
                </a:lnTo>
                <a:lnTo>
                  <a:pt x="268" y="295"/>
                </a:lnTo>
                <a:lnTo>
                  <a:pt x="269" y="285"/>
                </a:lnTo>
                <a:lnTo>
                  <a:pt x="268" y="277"/>
                </a:lnTo>
                <a:lnTo>
                  <a:pt x="268" y="277"/>
                </a:lnTo>
                <a:lnTo>
                  <a:pt x="264" y="268"/>
                </a:lnTo>
                <a:lnTo>
                  <a:pt x="258" y="259"/>
                </a:lnTo>
                <a:lnTo>
                  <a:pt x="195" y="198"/>
                </a:lnTo>
                <a:lnTo>
                  <a:pt x="195" y="198"/>
                </a:lnTo>
                <a:lnTo>
                  <a:pt x="188" y="190"/>
                </a:lnTo>
                <a:lnTo>
                  <a:pt x="179" y="185"/>
                </a:lnTo>
                <a:lnTo>
                  <a:pt x="170" y="183"/>
                </a:lnTo>
                <a:lnTo>
                  <a:pt x="162" y="182"/>
                </a:lnTo>
                <a:lnTo>
                  <a:pt x="162" y="182"/>
                </a:lnTo>
                <a:lnTo>
                  <a:pt x="152" y="183"/>
                </a:lnTo>
                <a:lnTo>
                  <a:pt x="143" y="185"/>
                </a:lnTo>
                <a:lnTo>
                  <a:pt x="136" y="190"/>
                </a:lnTo>
                <a:lnTo>
                  <a:pt x="127" y="198"/>
                </a:lnTo>
                <a:lnTo>
                  <a:pt x="65" y="259"/>
                </a:lnTo>
                <a:lnTo>
                  <a:pt x="65" y="259"/>
                </a:lnTo>
                <a:lnTo>
                  <a:pt x="58" y="268"/>
                </a:lnTo>
                <a:lnTo>
                  <a:pt x="54" y="278"/>
                </a:lnTo>
                <a:lnTo>
                  <a:pt x="54" y="278"/>
                </a:lnTo>
                <a:lnTo>
                  <a:pt x="53" y="287"/>
                </a:lnTo>
                <a:lnTo>
                  <a:pt x="54" y="295"/>
                </a:lnTo>
                <a:lnTo>
                  <a:pt x="54" y="295"/>
                </a:lnTo>
                <a:lnTo>
                  <a:pt x="57" y="300"/>
                </a:lnTo>
                <a:lnTo>
                  <a:pt x="59" y="304"/>
                </a:lnTo>
                <a:lnTo>
                  <a:pt x="63" y="306"/>
                </a:lnTo>
                <a:lnTo>
                  <a:pt x="67" y="310"/>
                </a:lnTo>
                <a:lnTo>
                  <a:pt x="67" y="310"/>
                </a:lnTo>
                <a:lnTo>
                  <a:pt x="75" y="314"/>
                </a:lnTo>
                <a:lnTo>
                  <a:pt x="85" y="315"/>
                </a:lnTo>
                <a:lnTo>
                  <a:pt x="114" y="315"/>
                </a:lnTo>
                <a:lnTo>
                  <a:pt x="114" y="335"/>
                </a:lnTo>
                <a:lnTo>
                  <a:pt x="114" y="335"/>
                </a:lnTo>
                <a:lnTo>
                  <a:pt x="101" y="334"/>
                </a:lnTo>
                <a:lnTo>
                  <a:pt x="90" y="331"/>
                </a:lnTo>
                <a:lnTo>
                  <a:pt x="79" y="327"/>
                </a:lnTo>
                <a:lnTo>
                  <a:pt x="69" y="324"/>
                </a:lnTo>
                <a:lnTo>
                  <a:pt x="59" y="319"/>
                </a:lnTo>
                <a:lnTo>
                  <a:pt x="49" y="313"/>
                </a:lnTo>
                <a:lnTo>
                  <a:pt x="41" y="306"/>
                </a:lnTo>
                <a:lnTo>
                  <a:pt x="33" y="300"/>
                </a:lnTo>
                <a:lnTo>
                  <a:pt x="26" y="292"/>
                </a:lnTo>
                <a:lnTo>
                  <a:pt x="20" y="284"/>
                </a:lnTo>
                <a:lnTo>
                  <a:pt x="13" y="275"/>
                </a:lnTo>
                <a:lnTo>
                  <a:pt x="8" y="267"/>
                </a:lnTo>
                <a:lnTo>
                  <a:pt x="5" y="257"/>
                </a:lnTo>
                <a:lnTo>
                  <a:pt x="2" y="248"/>
                </a:lnTo>
                <a:lnTo>
                  <a:pt x="1" y="237"/>
                </a:lnTo>
                <a:lnTo>
                  <a:pt x="0" y="227"/>
                </a:lnTo>
                <a:lnTo>
                  <a:pt x="0" y="227"/>
                </a:lnTo>
                <a:lnTo>
                  <a:pt x="0" y="227"/>
                </a:lnTo>
                <a:lnTo>
                  <a:pt x="1" y="219"/>
                </a:lnTo>
                <a:lnTo>
                  <a:pt x="2" y="209"/>
                </a:lnTo>
                <a:lnTo>
                  <a:pt x="5" y="200"/>
                </a:lnTo>
                <a:lnTo>
                  <a:pt x="7" y="191"/>
                </a:lnTo>
                <a:lnTo>
                  <a:pt x="12" y="183"/>
                </a:lnTo>
                <a:lnTo>
                  <a:pt x="16" y="175"/>
                </a:lnTo>
                <a:lnTo>
                  <a:pt x="22" y="167"/>
                </a:lnTo>
                <a:lnTo>
                  <a:pt x="28" y="161"/>
                </a:lnTo>
                <a:lnTo>
                  <a:pt x="36" y="153"/>
                </a:lnTo>
                <a:lnTo>
                  <a:pt x="43" y="147"/>
                </a:lnTo>
                <a:lnTo>
                  <a:pt x="50" y="141"/>
                </a:lnTo>
                <a:lnTo>
                  <a:pt x="59" y="136"/>
                </a:lnTo>
                <a:lnTo>
                  <a:pt x="69" y="132"/>
                </a:lnTo>
                <a:lnTo>
                  <a:pt x="79" y="127"/>
                </a:lnTo>
                <a:lnTo>
                  <a:pt x="89" y="125"/>
                </a:lnTo>
                <a:lnTo>
                  <a:pt x="99" y="122"/>
                </a:lnTo>
                <a:lnTo>
                  <a:pt x="99" y="122"/>
                </a:lnTo>
                <a:lnTo>
                  <a:pt x="99" y="118"/>
                </a:lnTo>
                <a:lnTo>
                  <a:pt x="99" y="118"/>
                </a:lnTo>
                <a:lnTo>
                  <a:pt x="100" y="107"/>
                </a:lnTo>
                <a:lnTo>
                  <a:pt x="101" y="95"/>
                </a:lnTo>
                <a:lnTo>
                  <a:pt x="105" y="84"/>
                </a:lnTo>
                <a:lnTo>
                  <a:pt x="110" y="73"/>
                </a:lnTo>
                <a:lnTo>
                  <a:pt x="116" y="63"/>
                </a:lnTo>
                <a:lnTo>
                  <a:pt x="123" y="53"/>
                </a:lnTo>
                <a:lnTo>
                  <a:pt x="131" y="43"/>
                </a:lnTo>
                <a:lnTo>
                  <a:pt x="141" y="36"/>
                </a:lnTo>
                <a:lnTo>
                  <a:pt x="151" y="27"/>
                </a:lnTo>
                <a:lnTo>
                  <a:pt x="161" y="21"/>
                </a:lnTo>
                <a:lnTo>
                  <a:pt x="173" y="15"/>
                </a:lnTo>
                <a:lnTo>
                  <a:pt x="185" y="10"/>
                </a:lnTo>
                <a:lnTo>
                  <a:pt x="198" y="6"/>
                </a:lnTo>
                <a:lnTo>
                  <a:pt x="211" y="2"/>
                </a:lnTo>
                <a:lnTo>
                  <a:pt x="226" y="1"/>
                </a:lnTo>
                <a:lnTo>
                  <a:pt x="240" y="0"/>
                </a:lnTo>
                <a:lnTo>
                  <a:pt x="240" y="0"/>
                </a:lnTo>
                <a:lnTo>
                  <a:pt x="255" y="1"/>
                </a:lnTo>
                <a:lnTo>
                  <a:pt x="268" y="2"/>
                </a:lnTo>
                <a:lnTo>
                  <a:pt x="282" y="6"/>
                </a:lnTo>
                <a:lnTo>
                  <a:pt x="295" y="10"/>
                </a:lnTo>
                <a:lnTo>
                  <a:pt x="308" y="15"/>
                </a:lnTo>
                <a:lnTo>
                  <a:pt x="319" y="21"/>
                </a:lnTo>
                <a:lnTo>
                  <a:pt x="330" y="27"/>
                </a:lnTo>
                <a:lnTo>
                  <a:pt x="340" y="36"/>
                </a:lnTo>
                <a:lnTo>
                  <a:pt x="348" y="43"/>
                </a:lnTo>
                <a:lnTo>
                  <a:pt x="357" y="53"/>
                </a:lnTo>
                <a:lnTo>
                  <a:pt x="365" y="63"/>
                </a:lnTo>
                <a:lnTo>
                  <a:pt x="369" y="73"/>
                </a:lnTo>
                <a:lnTo>
                  <a:pt x="374" y="84"/>
                </a:lnTo>
                <a:lnTo>
                  <a:pt x="378" y="95"/>
                </a:lnTo>
                <a:lnTo>
                  <a:pt x="381" y="107"/>
                </a:lnTo>
                <a:lnTo>
                  <a:pt x="381" y="118"/>
                </a:lnTo>
                <a:lnTo>
                  <a:pt x="381" y="118"/>
                </a:lnTo>
                <a:lnTo>
                  <a:pt x="381" y="122"/>
                </a:lnTo>
                <a:lnTo>
                  <a:pt x="381" y="122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12" name="Freeform 1711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/>
          </xdr:cNvSpPr>
        </xdr:nvSpPr>
        <xdr:spPr bwMode="auto">
          <a:xfrm>
            <a:off x="1355705" y="3643325"/>
            <a:ext cx="147638" cy="207963"/>
          </a:xfrm>
          <a:custGeom>
            <a:avLst/>
            <a:gdLst/>
            <a:ahLst/>
            <a:cxnLst>
              <a:cxn ang="0">
                <a:pos x="126" y="162"/>
              </a:cxn>
              <a:cxn ang="0">
                <a:pos x="126" y="32"/>
              </a:cxn>
              <a:cxn ang="0">
                <a:pos x="126" y="32"/>
              </a:cxn>
              <a:cxn ang="0">
                <a:pos x="125" y="26"/>
              </a:cxn>
              <a:cxn ang="0">
                <a:pos x="123" y="19"/>
              </a:cxn>
              <a:cxn ang="0">
                <a:pos x="120" y="13"/>
              </a:cxn>
              <a:cxn ang="0">
                <a:pos x="116" y="8"/>
              </a:cxn>
              <a:cxn ang="0">
                <a:pos x="111" y="5"/>
              </a:cxn>
              <a:cxn ang="0">
                <a:pos x="106" y="2"/>
              </a:cxn>
              <a:cxn ang="0">
                <a:pos x="100" y="0"/>
              </a:cxn>
              <a:cxn ang="0">
                <a:pos x="94" y="0"/>
              </a:cxn>
              <a:cxn ang="0">
                <a:pos x="94" y="0"/>
              </a:cxn>
              <a:cxn ang="0">
                <a:pos x="94" y="0"/>
              </a:cxn>
              <a:cxn ang="0">
                <a:pos x="86" y="0"/>
              </a:cxn>
              <a:cxn ang="0">
                <a:pos x="80" y="2"/>
              </a:cxn>
              <a:cxn ang="0">
                <a:pos x="75" y="5"/>
              </a:cxn>
              <a:cxn ang="0">
                <a:pos x="70" y="8"/>
              </a:cxn>
              <a:cxn ang="0">
                <a:pos x="66" y="13"/>
              </a:cxn>
              <a:cxn ang="0">
                <a:pos x="64" y="19"/>
              </a:cxn>
              <a:cxn ang="0">
                <a:pos x="62" y="26"/>
              </a:cxn>
              <a:cxn ang="0">
                <a:pos x="62" y="32"/>
              </a:cxn>
              <a:cxn ang="0">
                <a:pos x="62" y="162"/>
              </a:cxn>
              <a:cxn ang="0">
                <a:pos x="17" y="162"/>
              </a:cxn>
              <a:cxn ang="0">
                <a:pos x="17" y="162"/>
              </a:cxn>
              <a:cxn ang="0">
                <a:pos x="11" y="162"/>
              </a:cxn>
              <a:cxn ang="0">
                <a:pos x="6" y="164"/>
              </a:cxn>
              <a:cxn ang="0">
                <a:pos x="2" y="167"/>
              </a:cxn>
              <a:cxn ang="0">
                <a:pos x="1" y="170"/>
              </a:cxn>
              <a:cxn ang="0">
                <a:pos x="0" y="175"/>
              </a:cxn>
              <a:cxn ang="0">
                <a:pos x="1" y="179"/>
              </a:cxn>
              <a:cxn ang="0">
                <a:pos x="3" y="184"/>
              </a:cxn>
              <a:cxn ang="0">
                <a:pos x="7" y="189"/>
              </a:cxn>
              <a:cxn ang="0">
                <a:pos x="70" y="251"/>
              </a:cxn>
              <a:cxn ang="0">
                <a:pos x="70" y="251"/>
              </a:cxn>
              <a:cxn ang="0">
                <a:pos x="76" y="256"/>
              </a:cxn>
              <a:cxn ang="0">
                <a:pos x="81" y="259"/>
              </a:cxn>
              <a:cxn ang="0">
                <a:pos x="88" y="262"/>
              </a:cxn>
              <a:cxn ang="0">
                <a:pos x="92" y="263"/>
              </a:cxn>
              <a:cxn ang="0">
                <a:pos x="99" y="262"/>
              </a:cxn>
              <a:cxn ang="0">
                <a:pos x="105" y="259"/>
              </a:cxn>
              <a:cxn ang="0">
                <a:pos x="110" y="256"/>
              </a:cxn>
              <a:cxn ang="0">
                <a:pos x="116" y="251"/>
              </a:cxn>
              <a:cxn ang="0">
                <a:pos x="179" y="189"/>
              </a:cxn>
              <a:cxn ang="0">
                <a:pos x="179" y="189"/>
              </a:cxn>
              <a:cxn ang="0">
                <a:pos x="183" y="185"/>
              </a:cxn>
              <a:cxn ang="0">
                <a:pos x="184" y="180"/>
              </a:cxn>
              <a:cxn ang="0">
                <a:pos x="185" y="175"/>
              </a:cxn>
              <a:cxn ang="0">
                <a:pos x="185" y="171"/>
              </a:cxn>
              <a:cxn ang="0">
                <a:pos x="183" y="168"/>
              </a:cxn>
              <a:cxn ang="0">
                <a:pos x="179" y="164"/>
              </a:cxn>
              <a:cxn ang="0">
                <a:pos x="173" y="162"/>
              </a:cxn>
              <a:cxn ang="0">
                <a:pos x="165" y="162"/>
              </a:cxn>
              <a:cxn ang="0">
                <a:pos x="126" y="162"/>
              </a:cxn>
            </a:cxnLst>
            <a:rect l="0" t="0" r="r" b="b"/>
            <a:pathLst>
              <a:path w="185" h="263">
                <a:moveTo>
                  <a:pt x="126" y="162"/>
                </a:moveTo>
                <a:lnTo>
                  <a:pt x="126" y="32"/>
                </a:lnTo>
                <a:lnTo>
                  <a:pt x="126" y="32"/>
                </a:lnTo>
                <a:lnTo>
                  <a:pt x="125" y="26"/>
                </a:lnTo>
                <a:lnTo>
                  <a:pt x="123" y="19"/>
                </a:lnTo>
                <a:lnTo>
                  <a:pt x="120" y="13"/>
                </a:lnTo>
                <a:lnTo>
                  <a:pt x="116" y="8"/>
                </a:lnTo>
                <a:lnTo>
                  <a:pt x="111" y="5"/>
                </a:lnTo>
                <a:lnTo>
                  <a:pt x="106" y="2"/>
                </a:lnTo>
                <a:lnTo>
                  <a:pt x="100" y="0"/>
                </a:lnTo>
                <a:lnTo>
                  <a:pt x="94" y="0"/>
                </a:lnTo>
                <a:lnTo>
                  <a:pt x="94" y="0"/>
                </a:lnTo>
                <a:lnTo>
                  <a:pt x="94" y="0"/>
                </a:lnTo>
                <a:lnTo>
                  <a:pt x="86" y="0"/>
                </a:lnTo>
                <a:lnTo>
                  <a:pt x="80" y="2"/>
                </a:lnTo>
                <a:lnTo>
                  <a:pt x="75" y="5"/>
                </a:lnTo>
                <a:lnTo>
                  <a:pt x="70" y="8"/>
                </a:lnTo>
                <a:lnTo>
                  <a:pt x="66" y="13"/>
                </a:lnTo>
                <a:lnTo>
                  <a:pt x="64" y="19"/>
                </a:lnTo>
                <a:lnTo>
                  <a:pt x="62" y="26"/>
                </a:lnTo>
                <a:lnTo>
                  <a:pt x="62" y="32"/>
                </a:lnTo>
                <a:lnTo>
                  <a:pt x="62" y="162"/>
                </a:lnTo>
                <a:lnTo>
                  <a:pt x="17" y="162"/>
                </a:lnTo>
                <a:lnTo>
                  <a:pt x="17" y="162"/>
                </a:lnTo>
                <a:lnTo>
                  <a:pt x="11" y="162"/>
                </a:lnTo>
                <a:lnTo>
                  <a:pt x="6" y="164"/>
                </a:lnTo>
                <a:lnTo>
                  <a:pt x="2" y="167"/>
                </a:lnTo>
                <a:lnTo>
                  <a:pt x="1" y="170"/>
                </a:lnTo>
                <a:lnTo>
                  <a:pt x="0" y="175"/>
                </a:lnTo>
                <a:lnTo>
                  <a:pt x="1" y="179"/>
                </a:lnTo>
                <a:lnTo>
                  <a:pt x="3" y="184"/>
                </a:lnTo>
                <a:lnTo>
                  <a:pt x="7" y="189"/>
                </a:lnTo>
                <a:lnTo>
                  <a:pt x="70" y="251"/>
                </a:lnTo>
                <a:lnTo>
                  <a:pt x="70" y="251"/>
                </a:lnTo>
                <a:lnTo>
                  <a:pt x="76" y="256"/>
                </a:lnTo>
                <a:lnTo>
                  <a:pt x="81" y="259"/>
                </a:lnTo>
                <a:lnTo>
                  <a:pt x="88" y="262"/>
                </a:lnTo>
                <a:lnTo>
                  <a:pt x="92" y="263"/>
                </a:lnTo>
                <a:lnTo>
                  <a:pt x="99" y="262"/>
                </a:lnTo>
                <a:lnTo>
                  <a:pt x="105" y="259"/>
                </a:lnTo>
                <a:lnTo>
                  <a:pt x="110" y="256"/>
                </a:lnTo>
                <a:lnTo>
                  <a:pt x="116" y="251"/>
                </a:lnTo>
                <a:lnTo>
                  <a:pt x="179" y="189"/>
                </a:lnTo>
                <a:lnTo>
                  <a:pt x="179" y="189"/>
                </a:lnTo>
                <a:lnTo>
                  <a:pt x="183" y="185"/>
                </a:lnTo>
                <a:lnTo>
                  <a:pt x="184" y="180"/>
                </a:lnTo>
                <a:lnTo>
                  <a:pt x="185" y="175"/>
                </a:lnTo>
                <a:lnTo>
                  <a:pt x="185" y="171"/>
                </a:lnTo>
                <a:lnTo>
                  <a:pt x="183" y="168"/>
                </a:lnTo>
                <a:lnTo>
                  <a:pt x="179" y="164"/>
                </a:lnTo>
                <a:lnTo>
                  <a:pt x="173" y="162"/>
                </a:lnTo>
                <a:lnTo>
                  <a:pt x="165" y="162"/>
                </a:lnTo>
                <a:lnTo>
                  <a:pt x="126" y="162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5</xdr:col>
      <xdr:colOff>588508</xdr:colOff>
      <xdr:row>13</xdr:row>
      <xdr:rowOff>35254</xdr:rowOff>
    </xdr:from>
    <xdr:to>
      <xdr:col>8</xdr:col>
      <xdr:colOff>92884</xdr:colOff>
      <xdr:row>14</xdr:row>
      <xdr:rowOff>96491</xdr:rowOff>
    </xdr:to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636508" y="2511754"/>
          <a:ext cx="1333176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% Sales Contribution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52545</xdr:colOff>
      <xdr:row>14</xdr:row>
      <xdr:rowOff>67742</xdr:rowOff>
    </xdr:from>
    <xdr:to>
      <xdr:col>5</xdr:col>
      <xdr:colOff>205418</xdr:colOff>
      <xdr:row>15</xdr:row>
      <xdr:rowOff>34644</xdr:rowOff>
    </xdr:to>
    <xdr:sp macro="" textlink="">
      <xdr:nvSpPr>
        <xdr:cNvPr id="1714" name="Freeform 171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EditPoints="1"/>
        </xdr:cNvSpPr>
      </xdr:nvSpPr>
      <xdr:spPr bwMode="auto">
        <a:xfrm>
          <a:off x="3100545" y="2734742"/>
          <a:ext cx="152873" cy="157402"/>
        </a:xfrm>
        <a:custGeom>
          <a:avLst/>
          <a:gdLst>
            <a:gd name="T0" fmla="*/ 1130 w 3425"/>
            <a:gd name="T1" fmla="*/ 1875 h 3258"/>
            <a:gd name="T2" fmla="*/ 1346 w 3425"/>
            <a:gd name="T3" fmla="*/ 2065 h 3258"/>
            <a:gd name="T4" fmla="*/ 1430 w 3425"/>
            <a:gd name="T5" fmla="*/ 2367 h 3258"/>
            <a:gd name="T6" fmla="*/ 701 w 3425"/>
            <a:gd name="T7" fmla="*/ 1723 h 3258"/>
            <a:gd name="T8" fmla="*/ 440 w 3425"/>
            <a:gd name="T9" fmla="*/ 1871 h 3258"/>
            <a:gd name="T10" fmla="*/ 258 w 3425"/>
            <a:gd name="T11" fmla="*/ 2143 h 3258"/>
            <a:gd name="T12" fmla="*/ 223 w 3425"/>
            <a:gd name="T13" fmla="*/ 2432 h 3258"/>
            <a:gd name="T14" fmla="*/ 357 w 3425"/>
            <a:gd name="T15" fmla="*/ 2773 h 3258"/>
            <a:gd name="T16" fmla="*/ 643 w 3425"/>
            <a:gd name="T17" fmla="*/ 2991 h 3258"/>
            <a:gd name="T18" fmla="*/ 1018 w 3425"/>
            <a:gd name="T19" fmla="*/ 3026 h 3258"/>
            <a:gd name="T20" fmla="*/ 1343 w 3425"/>
            <a:gd name="T21" fmla="*/ 2862 h 3258"/>
            <a:gd name="T22" fmla="*/ 1535 w 3425"/>
            <a:gd name="T23" fmla="*/ 2556 h 3258"/>
            <a:gd name="T24" fmla="*/ 1535 w 3425"/>
            <a:gd name="T25" fmla="*/ 2179 h 3258"/>
            <a:gd name="T26" fmla="*/ 1343 w 3425"/>
            <a:gd name="T27" fmla="*/ 1872 h 3258"/>
            <a:gd name="T28" fmla="*/ 1018 w 3425"/>
            <a:gd name="T29" fmla="*/ 1709 h 3258"/>
            <a:gd name="T30" fmla="*/ 1627 w 3425"/>
            <a:gd name="T31" fmla="*/ 1453 h 3258"/>
            <a:gd name="T32" fmla="*/ 1808 w 3425"/>
            <a:gd name="T33" fmla="*/ 1676 h 3258"/>
            <a:gd name="T34" fmla="*/ 1701 w 3425"/>
            <a:gd name="T35" fmla="*/ 1752 h 3258"/>
            <a:gd name="T36" fmla="*/ 1489 w 3425"/>
            <a:gd name="T37" fmla="*/ 1545 h 3258"/>
            <a:gd name="T38" fmla="*/ 1573 w 3425"/>
            <a:gd name="T39" fmla="*/ 1441 h 3258"/>
            <a:gd name="T40" fmla="*/ 1155 w 3425"/>
            <a:gd name="T41" fmla="*/ 1220 h 3258"/>
            <a:gd name="T42" fmla="*/ 1143 w 3425"/>
            <a:gd name="T43" fmla="*/ 1354 h 3258"/>
            <a:gd name="T44" fmla="*/ 1152 w 3425"/>
            <a:gd name="T45" fmla="*/ 1516 h 3258"/>
            <a:gd name="T46" fmla="*/ 1511 w 3425"/>
            <a:gd name="T47" fmla="*/ 1729 h 3258"/>
            <a:gd name="T48" fmla="*/ 1734 w 3425"/>
            <a:gd name="T49" fmla="*/ 2081 h 3258"/>
            <a:gd name="T50" fmla="*/ 1769 w 3425"/>
            <a:gd name="T51" fmla="*/ 2520 h 3258"/>
            <a:gd name="T52" fmla="*/ 1592 w 3425"/>
            <a:gd name="T53" fmla="*/ 2916 h 3258"/>
            <a:gd name="T54" fmla="*/ 1254 w 3425"/>
            <a:gd name="T55" fmla="*/ 3181 h 3258"/>
            <a:gd name="T56" fmla="*/ 815 w 3425"/>
            <a:gd name="T57" fmla="*/ 3255 h 3258"/>
            <a:gd name="T58" fmla="*/ 404 w 3425"/>
            <a:gd name="T59" fmla="*/ 3113 h 3258"/>
            <a:gd name="T60" fmla="*/ 113 w 3425"/>
            <a:gd name="T61" fmla="*/ 2802 h 3258"/>
            <a:gd name="T62" fmla="*/ 1 w 3425"/>
            <a:gd name="T63" fmla="*/ 2411 h 3258"/>
            <a:gd name="T64" fmla="*/ 77 w 3425"/>
            <a:gd name="T65" fmla="*/ 2006 h 3258"/>
            <a:gd name="T66" fmla="*/ 331 w 3425"/>
            <a:gd name="T67" fmla="*/ 1675 h 3258"/>
            <a:gd name="T68" fmla="*/ 712 w 3425"/>
            <a:gd name="T69" fmla="*/ 1494 h 3258"/>
            <a:gd name="T70" fmla="*/ 650 w 3425"/>
            <a:gd name="T71" fmla="*/ 1342 h 3258"/>
            <a:gd name="T72" fmla="*/ 662 w 3425"/>
            <a:gd name="T73" fmla="*/ 1208 h 3258"/>
            <a:gd name="T74" fmla="*/ 1071 w 3425"/>
            <a:gd name="T75" fmla="*/ 118 h 3258"/>
            <a:gd name="T76" fmla="*/ 717 w 3425"/>
            <a:gd name="T77" fmla="*/ 560 h 3258"/>
            <a:gd name="T78" fmla="*/ 2884 w 3425"/>
            <a:gd name="T79" fmla="*/ 134 h 3258"/>
            <a:gd name="T80" fmla="*/ 1132 w 3425"/>
            <a:gd name="T81" fmla="*/ 0 h 3258"/>
            <a:gd name="T82" fmla="*/ 2940 w 3425"/>
            <a:gd name="T83" fmla="*/ 52 h 3258"/>
            <a:gd name="T84" fmla="*/ 3408 w 3425"/>
            <a:gd name="T85" fmla="*/ 680 h 3258"/>
            <a:gd name="T86" fmla="*/ 3413 w 3425"/>
            <a:gd name="T87" fmla="*/ 2542 h 3258"/>
            <a:gd name="T88" fmla="*/ 3259 w 3425"/>
            <a:gd name="T89" fmla="*/ 2696 h 3258"/>
            <a:gd name="T90" fmla="*/ 1917 w 3425"/>
            <a:gd name="T91" fmla="*/ 2508 h 3258"/>
            <a:gd name="T92" fmla="*/ 1886 w 3425"/>
            <a:gd name="T93" fmla="*/ 2077 h 3258"/>
            <a:gd name="T94" fmla="*/ 1861 w 3425"/>
            <a:gd name="T95" fmla="*/ 1834 h 3258"/>
            <a:gd name="T96" fmla="*/ 1958 w 3425"/>
            <a:gd name="T97" fmla="*/ 1642 h 3258"/>
            <a:gd name="T98" fmla="*/ 1727 w 3425"/>
            <a:gd name="T99" fmla="*/ 1347 h 3258"/>
            <a:gd name="T100" fmla="*/ 1557 w 3425"/>
            <a:gd name="T101" fmla="*/ 1296 h 3258"/>
            <a:gd name="T102" fmla="*/ 1381 w 3425"/>
            <a:gd name="T103" fmla="*/ 1425 h 3258"/>
            <a:gd name="T104" fmla="*/ 1312 w 3425"/>
            <a:gd name="T105" fmla="*/ 1309 h 3258"/>
            <a:gd name="T106" fmla="*/ 1239 w 3425"/>
            <a:gd name="T107" fmla="*/ 1099 h 3258"/>
            <a:gd name="T108" fmla="*/ 662 w 3425"/>
            <a:gd name="T109" fmla="*/ 1055 h 3258"/>
            <a:gd name="T110" fmla="*/ 516 w 3425"/>
            <a:gd name="T111" fmla="*/ 1164 h 3258"/>
            <a:gd name="T112" fmla="*/ 557 w 3425"/>
            <a:gd name="T113" fmla="*/ 617 h 3258"/>
            <a:gd name="T114" fmla="*/ 1047 w 3425"/>
            <a:gd name="T115" fmla="*/ 20 h 32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3425" h="3258">
              <a:moveTo>
                <a:pt x="891" y="1822"/>
              </a:moveTo>
              <a:lnTo>
                <a:pt x="941" y="1824"/>
              </a:lnTo>
              <a:lnTo>
                <a:pt x="990" y="1831"/>
              </a:lnTo>
              <a:lnTo>
                <a:pt x="1039" y="1842"/>
              </a:lnTo>
              <a:lnTo>
                <a:pt x="1085" y="1856"/>
              </a:lnTo>
              <a:lnTo>
                <a:pt x="1130" y="1875"/>
              </a:lnTo>
              <a:lnTo>
                <a:pt x="1173" y="1898"/>
              </a:lnTo>
              <a:lnTo>
                <a:pt x="1213" y="1924"/>
              </a:lnTo>
              <a:lnTo>
                <a:pt x="1251" y="1954"/>
              </a:lnTo>
              <a:lnTo>
                <a:pt x="1286" y="1987"/>
              </a:lnTo>
              <a:lnTo>
                <a:pt x="1317" y="2024"/>
              </a:lnTo>
              <a:lnTo>
                <a:pt x="1346" y="2065"/>
              </a:lnTo>
              <a:lnTo>
                <a:pt x="1370" y="2107"/>
              </a:lnTo>
              <a:lnTo>
                <a:pt x="1391" y="2154"/>
              </a:lnTo>
              <a:lnTo>
                <a:pt x="1407" y="2203"/>
              </a:lnTo>
              <a:lnTo>
                <a:pt x="1420" y="2255"/>
              </a:lnTo>
              <a:lnTo>
                <a:pt x="1427" y="2310"/>
              </a:lnTo>
              <a:lnTo>
                <a:pt x="1430" y="2367"/>
              </a:lnTo>
              <a:lnTo>
                <a:pt x="891" y="2367"/>
              </a:lnTo>
              <a:lnTo>
                <a:pt x="891" y="1822"/>
              </a:lnTo>
              <a:close/>
              <a:moveTo>
                <a:pt x="891" y="1696"/>
              </a:moveTo>
              <a:lnTo>
                <a:pt x="825" y="1699"/>
              </a:lnTo>
              <a:lnTo>
                <a:pt x="762" y="1709"/>
              </a:lnTo>
              <a:lnTo>
                <a:pt x="701" y="1723"/>
              </a:lnTo>
              <a:lnTo>
                <a:pt x="642" y="1744"/>
              </a:lnTo>
              <a:lnTo>
                <a:pt x="585" y="1770"/>
              </a:lnTo>
              <a:lnTo>
                <a:pt x="532" y="1800"/>
              </a:lnTo>
              <a:lnTo>
                <a:pt x="483" y="1835"/>
              </a:lnTo>
              <a:lnTo>
                <a:pt x="482" y="1835"/>
              </a:lnTo>
              <a:lnTo>
                <a:pt x="440" y="1871"/>
              </a:lnTo>
              <a:lnTo>
                <a:pt x="401" y="1909"/>
              </a:lnTo>
              <a:lnTo>
                <a:pt x="365" y="1951"/>
              </a:lnTo>
              <a:lnTo>
                <a:pt x="333" y="1995"/>
              </a:lnTo>
              <a:lnTo>
                <a:pt x="304" y="2042"/>
              </a:lnTo>
              <a:lnTo>
                <a:pt x="279" y="2092"/>
              </a:lnTo>
              <a:lnTo>
                <a:pt x="258" y="2143"/>
              </a:lnTo>
              <a:lnTo>
                <a:pt x="258" y="2144"/>
              </a:lnTo>
              <a:lnTo>
                <a:pt x="242" y="2197"/>
              </a:lnTo>
              <a:lnTo>
                <a:pt x="230" y="2252"/>
              </a:lnTo>
              <a:lnTo>
                <a:pt x="223" y="2309"/>
              </a:lnTo>
              <a:lnTo>
                <a:pt x="220" y="2367"/>
              </a:lnTo>
              <a:lnTo>
                <a:pt x="223" y="2432"/>
              </a:lnTo>
              <a:lnTo>
                <a:pt x="232" y="2495"/>
              </a:lnTo>
              <a:lnTo>
                <a:pt x="247" y="2556"/>
              </a:lnTo>
              <a:lnTo>
                <a:pt x="267" y="2614"/>
              </a:lnTo>
              <a:lnTo>
                <a:pt x="293" y="2670"/>
              </a:lnTo>
              <a:lnTo>
                <a:pt x="323" y="2723"/>
              </a:lnTo>
              <a:lnTo>
                <a:pt x="357" y="2773"/>
              </a:lnTo>
              <a:lnTo>
                <a:pt x="395" y="2820"/>
              </a:lnTo>
              <a:lnTo>
                <a:pt x="438" y="2862"/>
              </a:lnTo>
              <a:lnTo>
                <a:pt x="485" y="2902"/>
              </a:lnTo>
              <a:lnTo>
                <a:pt x="535" y="2936"/>
              </a:lnTo>
              <a:lnTo>
                <a:pt x="588" y="2966"/>
              </a:lnTo>
              <a:lnTo>
                <a:pt x="643" y="2991"/>
              </a:lnTo>
              <a:lnTo>
                <a:pt x="703" y="3012"/>
              </a:lnTo>
              <a:lnTo>
                <a:pt x="763" y="3026"/>
              </a:lnTo>
              <a:lnTo>
                <a:pt x="826" y="3035"/>
              </a:lnTo>
              <a:lnTo>
                <a:pt x="891" y="3038"/>
              </a:lnTo>
              <a:lnTo>
                <a:pt x="955" y="3035"/>
              </a:lnTo>
              <a:lnTo>
                <a:pt x="1018" y="3026"/>
              </a:lnTo>
              <a:lnTo>
                <a:pt x="1079" y="3012"/>
              </a:lnTo>
              <a:lnTo>
                <a:pt x="1138" y="2991"/>
              </a:lnTo>
              <a:lnTo>
                <a:pt x="1194" y="2966"/>
              </a:lnTo>
              <a:lnTo>
                <a:pt x="1246" y="2936"/>
              </a:lnTo>
              <a:lnTo>
                <a:pt x="1296" y="2902"/>
              </a:lnTo>
              <a:lnTo>
                <a:pt x="1343" y="2862"/>
              </a:lnTo>
              <a:lnTo>
                <a:pt x="1386" y="2820"/>
              </a:lnTo>
              <a:lnTo>
                <a:pt x="1425" y="2773"/>
              </a:lnTo>
              <a:lnTo>
                <a:pt x="1459" y="2723"/>
              </a:lnTo>
              <a:lnTo>
                <a:pt x="1489" y="2670"/>
              </a:lnTo>
              <a:lnTo>
                <a:pt x="1514" y="2614"/>
              </a:lnTo>
              <a:lnTo>
                <a:pt x="1535" y="2556"/>
              </a:lnTo>
              <a:lnTo>
                <a:pt x="1550" y="2495"/>
              </a:lnTo>
              <a:lnTo>
                <a:pt x="1558" y="2432"/>
              </a:lnTo>
              <a:lnTo>
                <a:pt x="1561" y="2367"/>
              </a:lnTo>
              <a:lnTo>
                <a:pt x="1558" y="2303"/>
              </a:lnTo>
              <a:lnTo>
                <a:pt x="1550" y="2240"/>
              </a:lnTo>
              <a:lnTo>
                <a:pt x="1535" y="2179"/>
              </a:lnTo>
              <a:lnTo>
                <a:pt x="1514" y="2121"/>
              </a:lnTo>
              <a:lnTo>
                <a:pt x="1489" y="2065"/>
              </a:lnTo>
              <a:lnTo>
                <a:pt x="1459" y="2011"/>
              </a:lnTo>
              <a:lnTo>
                <a:pt x="1425" y="1961"/>
              </a:lnTo>
              <a:lnTo>
                <a:pt x="1386" y="1914"/>
              </a:lnTo>
              <a:lnTo>
                <a:pt x="1343" y="1872"/>
              </a:lnTo>
              <a:lnTo>
                <a:pt x="1296" y="1833"/>
              </a:lnTo>
              <a:lnTo>
                <a:pt x="1246" y="1798"/>
              </a:lnTo>
              <a:lnTo>
                <a:pt x="1194" y="1769"/>
              </a:lnTo>
              <a:lnTo>
                <a:pt x="1138" y="1743"/>
              </a:lnTo>
              <a:lnTo>
                <a:pt x="1079" y="1723"/>
              </a:lnTo>
              <a:lnTo>
                <a:pt x="1018" y="1709"/>
              </a:lnTo>
              <a:lnTo>
                <a:pt x="955" y="1699"/>
              </a:lnTo>
              <a:lnTo>
                <a:pt x="891" y="1696"/>
              </a:lnTo>
              <a:close/>
              <a:moveTo>
                <a:pt x="1588" y="1439"/>
              </a:moveTo>
              <a:lnTo>
                <a:pt x="1602" y="1440"/>
              </a:lnTo>
              <a:lnTo>
                <a:pt x="1616" y="1445"/>
              </a:lnTo>
              <a:lnTo>
                <a:pt x="1627" y="1453"/>
              </a:lnTo>
              <a:lnTo>
                <a:pt x="1796" y="1609"/>
              </a:lnTo>
              <a:lnTo>
                <a:pt x="1805" y="1621"/>
              </a:lnTo>
              <a:lnTo>
                <a:pt x="1811" y="1634"/>
              </a:lnTo>
              <a:lnTo>
                <a:pt x="1813" y="1648"/>
              </a:lnTo>
              <a:lnTo>
                <a:pt x="1812" y="1662"/>
              </a:lnTo>
              <a:lnTo>
                <a:pt x="1808" y="1676"/>
              </a:lnTo>
              <a:lnTo>
                <a:pt x="1799" y="1688"/>
              </a:lnTo>
              <a:lnTo>
                <a:pt x="1754" y="1736"/>
              </a:lnTo>
              <a:lnTo>
                <a:pt x="1743" y="1745"/>
              </a:lnTo>
              <a:lnTo>
                <a:pt x="1730" y="1751"/>
              </a:lnTo>
              <a:lnTo>
                <a:pt x="1716" y="1753"/>
              </a:lnTo>
              <a:lnTo>
                <a:pt x="1701" y="1752"/>
              </a:lnTo>
              <a:lnTo>
                <a:pt x="1688" y="1747"/>
              </a:lnTo>
              <a:lnTo>
                <a:pt x="1675" y="1739"/>
              </a:lnTo>
              <a:lnTo>
                <a:pt x="1508" y="1583"/>
              </a:lnTo>
              <a:lnTo>
                <a:pt x="1499" y="1572"/>
              </a:lnTo>
              <a:lnTo>
                <a:pt x="1492" y="1559"/>
              </a:lnTo>
              <a:lnTo>
                <a:pt x="1489" y="1545"/>
              </a:lnTo>
              <a:lnTo>
                <a:pt x="1491" y="1530"/>
              </a:lnTo>
              <a:lnTo>
                <a:pt x="1496" y="1517"/>
              </a:lnTo>
              <a:lnTo>
                <a:pt x="1505" y="1505"/>
              </a:lnTo>
              <a:lnTo>
                <a:pt x="1550" y="1457"/>
              </a:lnTo>
              <a:lnTo>
                <a:pt x="1561" y="1447"/>
              </a:lnTo>
              <a:lnTo>
                <a:pt x="1573" y="1441"/>
              </a:lnTo>
              <a:lnTo>
                <a:pt x="1588" y="1439"/>
              </a:lnTo>
              <a:close/>
              <a:moveTo>
                <a:pt x="695" y="1197"/>
              </a:moveTo>
              <a:lnTo>
                <a:pt x="1109" y="1197"/>
              </a:lnTo>
              <a:lnTo>
                <a:pt x="1127" y="1200"/>
              </a:lnTo>
              <a:lnTo>
                <a:pt x="1143" y="1208"/>
              </a:lnTo>
              <a:lnTo>
                <a:pt x="1155" y="1220"/>
              </a:lnTo>
              <a:lnTo>
                <a:pt x="1162" y="1235"/>
              </a:lnTo>
              <a:lnTo>
                <a:pt x="1166" y="1253"/>
              </a:lnTo>
              <a:lnTo>
                <a:pt x="1166" y="1309"/>
              </a:lnTo>
              <a:lnTo>
                <a:pt x="1162" y="1327"/>
              </a:lnTo>
              <a:lnTo>
                <a:pt x="1155" y="1342"/>
              </a:lnTo>
              <a:lnTo>
                <a:pt x="1143" y="1354"/>
              </a:lnTo>
              <a:lnTo>
                <a:pt x="1127" y="1362"/>
              </a:lnTo>
              <a:lnTo>
                <a:pt x="1109" y="1365"/>
              </a:lnTo>
              <a:lnTo>
                <a:pt x="1011" y="1365"/>
              </a:lnTo>
              <a:lnTo>
                <a:pt x="1011" y="1485"/>
              </a:lnTo>
              <a:lnTo>
                <a:pt x="1083" y="1497"/>
              </a:lnTo>
              <a:lnTo>
                <a:pt x="1152" y="1516"/>
              </a:lnTo>
              <a:lnTo>
                <a:pt x="1220" y="1539"/>
              </a:lnTo>
              <a:lnTo>
                <a:pt x="1284" y="1568"/>
              </a:lnTo>
              <a:lnTo>
                <a:pt x="1346" y="1601"/>
              </a:lnTo>
              <a:lnTo>
                <a:pt x="1404" y="1639"/>
              </a:lnTo>
              <a:lnTo>
                <a:pt x="1460" y="1682"/>
              </a:lnTo>
              <a:lnTo>
                <a:pt x="1511" y="1729"/>
              </a:lnTo>
              <a:lnTo>
                <a:pt x="1560" y="1778"/>
              </a:lnTo>
              <a:lnTo>
                <a:pt x="1604" y="1832"/>
              </a:lnTo>
              <a:lnTo>
                <a:pt x="1643" y="1891"/>
              </a:lnTo>
              <a:lnTo>
                <a:pt x="1678" y="1951"/>
              </a:lnTo>
              <a:lnTo>
                <a:pt x="1709" y="2014"/>
              </a:lnTo>
              <a:lnTo>
                <a:pt x="1734" y="2081"/>
              </a:lnTo>
              <a:lnTo>
                <a:pt x="1755" y="2149"/>
              </a:lnTo>
              <a:lnTo>
                <a:pt x="1770" y="2221"/>
              </a:lnTo>
              <a:lnTo>
                <a:pt x="1779" y="2293"/>
              </a:lnTo>
              <a:lnTo>
                <a:pt x="1782" y="2367"/>
              </a:lnTo>
              <a:lnTo>
                <a:pt x="1778" y="2444"/>
              </a:lnTo>
              <a:lnTo>
                <a:pt x="1769" y="2520"/>
              </a:lnTo>
              <a:lnTo>
                <a:pt x="1753" y="2592"/>
              </a:lnTo>
              <a:lnTo>
                <a:pt x="1731" y="2663"/>
              </a:lnTo>
              <a:lnTo>
                <a:pt x="1704" y="2731"/>
              </a:lnTo>
              <a:lnTo>
                <a:pt x="1672" y="2796"/>
              </a:lnTo>
              <a:lnTo>
                <a:pt x="1635" y="2858"/>
              </a:lnTo>
              <a:lnTo>
                <a:pt x="1592" y="2916"/>
              </a:lnTo>
              <a:lnTo>
                <a:pt x="1545" y="2971"/>
              </a:lnTo>
              <a:lnTo>
                <a:pt x="1495" y="3022"/>
              </a:lnTo>
              <a:lnTo>
                <a:pt x="1440" y="3069"/>
              </a:lnTo>
              <a:lnTo>
                <a:pt x="1381" y="3111"/>
              </a:lnTo>
              <a:lnTo>
                <a:pt x="1319" y="3149"/>
              </a:lnTo>
              <a:lnTo>
                <a:pt x="1254" y="3181"/>
              </a:lnTo>
              <a:lnTo>
                <a:pt x="1186" y="3208"/>
              </a:lnTo>
              <a:lnTo>
                <a:pt x="1116" y="3230"/>
              </a:lnTo>
              <a:lnTo>
                <a:pt x="1043" y="3245"/>
              </a:lnTo>
              <a:lnTo>
                <a:pt x="967" y="3255"/>
              </a:lnTo>
              <a:lnTo>
                <a:pt x="891" y="3258"/>
              </a:lnTo>
              <a:lnTo>
                <a:pt x="815" y="3255"/>
              </a:lnTo>
              <a:lnTo>
                <a:pt x="740" y="3245"/>
              </a:lnTo>
              <a:lnTo>
                <a:pt x="667" y="3230"/>
              </a:lnTo>
              <a:lnTo>
                <a:pt x="597" y="3209"/>
              </a:lnTo>
              <a:lnTo>
                <a:pt x="529" y="3182"/>
              </a:lnTo>
              <a:lnTo>
                <a:pt x="465" y="3150"/>
              </a:lnTo>
              <a:lnTo>
                <a:pt x="404" y="3113"/>
              </a:lnTo>
              <a:lnTo>
                <a:pt x="345" y="3072"/>
              </a:lnTo>
              <a:lnTo>
                <a:pt x="291" y="3025"/>
              </a:lnTo>
              <a:lnTo>
                <a:pt x="240" y="2975"/>
              </a:lnTo>
              <a:lnTo>
                <a:pt x="193" y="2921"/>
              </a:lnTo>
              <a:lnTo>
                <a:pt x="150" y="2863"/>
              </a:lnTo>
              <a:lnTo>
                <a:pt x="113" y="2802"/>
              </a:lnTo>
              <a:lnTo>
                <a:pt x="80" y="2738"/>
              </a:lnTo>
              <a:lnTo>
                <a:pt x="53" y="2670"/>
              </a:lnTo>
              <a:lnTo>
                <a:pt x="31" y="2601"/>
              </a:lnTo>
              <a:lnTo>
                <a:pt x="15" y="2528"/>
              </a:lnTo>
              <a:lnTo>
                <a:pt x="4" y="2454"/>
              </a:lnTo>
              <a:lnTo>
                <a:pt x="1" y="2411"/>
              </a:lnTo>
              <a:lnTo>
                <a:pt x="0" y="2367"/>
              </a:lnTo>
              <a:lnTo>
                <a:pt x="3" y="2291"/>
              </a:lnTo>
              <a:lnTo>
                <a:pt x="12" y="2217"/>
              </a:lnTo>
              <a:lnTo>
                <a:pt x="28" y="2144"/>
              </a:lnTo>
              <a:lnTo>
                <a:pt x="50" y="2073"/>
              </a:lnTo>
              <a:lnTo>
                <a:pt x="77" y="2006"/>
              </a:lnTo>
              <a:lnTo>
                <a:pt x="108" y="1942"/>
              </a:lnTo>
              <a:lnTo>
                <a:pt x="144" y="1881"/>
              </a:lnTo>
              <a:lnTo>
                <a:pt x="185" y="1824"/>
              </a:lnTo>
              <a:lnTo>
                <a:pt x="229" y="1770"/>
              </a:lnTo>
              <a:lnTo>
                <a:pt x="278" y="1720"/>
              </a:lnTo>
              <a:lnTo>
                <a:pt x="331" y="1675"/>
              </a:lnTo>
              <a:lnTo>
                <a:pt x="387" y="1632"/>
              </a:lnTo>
              <a:lnTo>
                <a:pt x="446" y="1595"/>
              </a:lnTo>
              <a:lnTo>
                <a:pt x="510" y="1562"/>
              </a:lnTo>
              <a:lnTo>
                <a:pt x="574" y="1534"/>
              </a:lnTo>
              <a:lnTo>
                <a:pt x="642" y="1512"/>
              </a:lnTo>
              <a:lnTo>
                <a:pt x="712" y="1494"/>
              </a:lnTo>
              <a:lnTo>
                <a:pt x="785" y="1483"/>
              </a:lnTo>
              <a:lnTo>
                <a:pt x="785" y="1365"/>
              </a:lnTo>
              <a:lnTo>
                <a:pt x="695" y="1365"/>
              </a:lnTo>
              <a:lnTo>
                <a:pt x="678" y="1362"/>
              </a:lnTo>
              <a:lnTo>
                <a:pt x="662" y="1354"/>
              </a:lnTo>
              <a:lnTo>
                <a:pt x="650" y="1342"/>
              </a:lnTo>
              <a:lnTo>
                <a:pt x="642" y="1327"/>
              </a:lnTo>
              <a:lnTo>
                <a:pt x="639" y="1309"/>
              </a:lnTo>
              <a:lnTo>
                <a:pt x="639" y="1253"/>
              </a:lnTo>
              <a:lnTo>
                <a:pt x="642" y="1235"/>
              </a:lnTo>
              <a:lnTo>
                <a:pt x="650" y="1220"/>
              </a:lnTo>
              <a:lnTo>
                <a:pt x="662" y="1208"/>
              </a:lnTo>
              <a:lnTo>
                <a:pt x="678" y="1200"/>
              </a:lnTo>
              <a:lnTo>
                <a:pt x="695" y="1197"/>
              </a:lnTo>
              <a:close/>
              <a:moveTo>
                <a:pt x="1132" y="98"/>
              </a:moveTo>
              <a:lnTo>
                <a:pt x="1111" y="100"/>
              </a:lnTo>
              <a:lnTo>
                <a:pt x="1090" y="107"/>
              </a:lnTo>
              <a:lnTo>
                <a:pt x="1071" y="118"/>
              </a:lnTo>
              <a:lnTo>
                <a:pt x="1056" y="134"/>
              </a:lnTo>
              <a:lnTo>
                <a:pt x="961" y="254"/>
              </a:lnTo>
              <a:lnTo>
                <a:pt x="1572" y="254"/>
              </a:lnTo>
              <a:lnTo>
                <a:pt x="1485" y="397"/>
              </a:lnTo>
              <a:lnTo>
                <a:pt x="847" y="397"/>
              </a:lnTo>
              <a:lnTo>
                <a:pt x="717" y="560"/>
              </a:lnTo>
              <a:lnTo>
                <a:pt x="3224" y="560"/>
              </a:lnTo>
              <a:lnTo>
                <a:pt x="3094" y="397"/>
              </a:lnTo>
              <a:lnTo>
                <a:pt x="2402" y="397"/>
              </a:lnTo>
              <a:lnTo>
                <a:pt x="2353" y="254"/>
              </a:lnTo>
              <a:lnTo>
                <a:pt x="2980" y="254"/>
              </a:lnTo>
              <a:lnTo>
                <a:pt x="2884" y="134"/>
              </a:lnTo>
              <a:lnTo>
                <a:pt x="2869" y="118"/>
              </a:lnTo>
              <a:lnTo>
                <a:pt x="2851" y="107"/>
              </a:lnTo>
              <a:lnTo>
                <a:pt x="2830" y="100"/>
              </a:lnTo>
              <a:lnTo>
                <a:pt x="2809" y="98"/>
              </a:lnTo>
              <a:lnTo>
                <a:pt x="1132" y="98"/>
              </a:lnTo>
              <a:close/>
              <a:moveTo>
                <a:pt x="1132" y="0"/>
              </a:moveTo>
              <a:lnTo>
                <a:pt x="2809" y="0"/>
              </a:lnTo>
              <a:lnTo>
                <a:pt x="2838" y="3"/>
              </a:lnTo>
              <a:lnTo>
                <a:pt x="2867" y="9"/>
              </a:lnTo>
              <a:lnTo>
                <a:pt x="2893" y="20"/>
              </a:lnTo>
              <a:lnTo>
                <a:pt x="2919" y="34"/>
              </a:lnTo>
              <a:lnTo>
                <a:pt x="2940" y="52"/>
              </a:lnTo>
              <a:lnTo>
                <a:pt x="2961" y="74"/>
              </a:lnTo>
              <a:lnTo>
                <a:pt x="3351" y="564"/>
              </a:lnTo>
              <a:lnTo>
                <a:pt x="3368" y="588"/>
              </a:lnTo>
              <a:lnTo>
                <a:pt x="3383" y="617"/>
              </a:lnTo>
              <a:lnTo>
                <a:pt x="3397" y="648"/>
              </a:lnTo>
              <a:lnTo>
                <a:pt x="3408" y="680"/>
              </a:lnTo>
              <a:lnTo>
                <a:pt x="3418" y="713"/>
              </a:lnTo>
              <a:lnTo>
                <a:pt x="3423" y="745"/>
              </a:lnTo>
              <a:lnTo>
                <a:pt x="3425" y="776"/>
              </a:lnTo>
              <a:lnTo>
                <a:pt x="3425" y="2466"/>
              </a:lnTo>
              <a:lnTo>
                <a:pt x="3422" y="2505"/>
              </a:lnTo>
              <a:lnTo>
                <a:pt x="3413" y="2542"/>
              </a:lnTo>
              <a:lnTo>
                <a:pt x="3398" y="2577"/>
              </a:lnTo>
              <a:lnTo>
                <a:pt x="3378" y="2609"/>
              </a:lnTo>
              <a:lnTo>
                <a:pt x="3353" y="2637"/>
              </a:lnTo>
              <a:lnTo>
                <a:pt x="3325" y="2661"/>
              </a:lnTo>
              <a:lnTo>
                <a:pt x="3294" y="2681"/>
              </a:lnTo>
              <a:lnTo>
                <a:pt x="3259" y="2696"/>
              </a:lnTo>
              <a:lnTo>
                <a:pt x="3222" y="2705"/>
              </a:lnTo>
              <a:lnTo>
                <a:pt x="3182" y="2709"/>
              </a:lnTo>
              <a:lnTo>
                <a:pt x="1868" y="2709"/>
              </a:lnTo>
              <a:lnTo>
                <a:pt x="1889" y="2643"/>
              </a:lnTo>
              <a:lnTo>
                <a:pt x="1906" y="2577"/>
              </a:lnTo>
              <a:lnTo>
                <a:pt x="1917" y="2508"/>
              </a:lnTo>
              <a:lnTo>
                <a:pt x="1925" y="2439"/>
              </a:lnTo>
              <a:lnTo>
                <a:pt x="1927" y="2367"/>
              </a:lnTo>
              <a:lnTo>
                <a:pt x="1924" y="2292"/>
              </a:lnTo>
              <a:lnTo>
                <a:pt x="1917" y="2220"/>
              </a:lnTo>
              <a:lnTo>
                <a:pt x="1903" y="2147"/>
              </a:lnTo>
              <a:lnTo>
                <a:pt x="1886" y="2077"/>
              </a:lnTo>
              <a:lnTo>
                <a:pt x="1863" y="2009"/>
              </a:lnTo>
              <a:lnTo>
                <a:pt x="1835" y="1942"/>
              </a:lnTo>
              <a:lnTo>
                <a:pt x="1804" y="1878"/>
              </a:lnTo>
              <a:lnTo>
                <a:pt x="1825" y="1866"/>
              </a:lnTo>
              <a:lnTo>
                <a:pt x="1843" y="1852"/>
              </a:lnTo>
              <a:lnTo>
                <a:pt x="1861" y="1834"/>
              </a:lnTo>
              <a:lnTo>
                <a:pt x="1906" y="1787"/>
              </a:lnTo>
              <a:lnTo>
                <a:pt x="1926" y="1761"/>
              </a:lnTo>
              <a:lnTo>
                <a:pt x="1941" y="1734"/>
              </a:lnTo>
              <a:lnTo>
                <a:pt x="1952" y="1704"/>
              </a:lnTo>
              <a:lnTo>
                <a:pt x="1957" y="1674"/>
              </a:lnTo>
              <a:lnTo>
                <a:pt x="1958" y="1642"/>
              </a:lnTo>
              <a:lnTo>
                <a:pt x="1955" y="1612"/>
              </a:lnTo>
              <a:lnTo>
                <a:pt x="1947" y="1582"/>
              </a:lnTo>
              <a:lnTo>
                <a:pt x="1935" y="1553"/>
              </a:lnTo>
              <a:lnTo>
                <a:pt x="1917" y="1526"/>
              </a:lnTo>
              <a:lnTo>
                <a:pt x="1895" y="1502"/>
              </a:lnTo>
              <a:lnTo>
                <a:pt x="1727" y="1347"/>
              </a:lnTo>
              <a:lnTo>
                <a:pt x="1703" y="1328"/>
              </a:lnTo>
              <a:lnTo>
                <a:pt x="1677" y="1313"/>
              </a:lnTo>
              <a:lnTo>
                <a:pt x="1649" y="1302"/>
              </a:lnTo>
              <a:lnTo>
                <a:pt x="1620" y="1296"/>
              </a:lnTo>
              <a:lnTo>
                <a:pt x="1590" y="1294"/>
              </a:lnTo>
              <a:lnTo>
                <a:pt x="1557" y="1296"/>
              </a:lnTo>
              <a:lnTo>
                <a:pt x="1525" y="1304"/>
              </a:lnTo>
              <a:lnTo>
                <a:pt x="1495" y="1317"/>
              </a:lnTo>
              <a:lnTo>
                <a:pt x="1467" y="1335"/>
              </a:lnTo>
              <a:lnTo>
                <a:pt x="1443" y="1358"/>
              </a:lnTo>
              <a:lnTo>
                <a:pt x="1397" y="1406"/>
              </a:lnTo>
              <a:lnTo>
                <a:pt x="1381" y="1425"/>
              </a:lnTo>
              <a:lnTo>
                <a:pt x="1368" y="1447"/>
              </a:lnTo>
              <a:lnTo>
                <a:pt x="1327" y="1428"/>
              </a:lnTo>
              <a:lnTo>
                <a:pt x="1285" y="1409"/>
              </a:lnTo>
              <a:lnTo>
                <a:pt x="1299" y="1378"/>
              </a:lnTo>
              <a:lnTo>
                <a:pt x="1309" y="1344"/>
              </a:lnTo>
              <a:lnTo>
                <a:pt x="1312" y="1309"/>
              </a:lnTo>
              <a:lnTo>
                <a:pt x="1312" y="1253"/>
              </a:lnTo>
              <a:lnTo>
                <a:pt x="1308" y="1217"/>
              </a:lnTo>
              <a:lnTo>
                <a:pt x="1298" y="1182"/>
              </a:lnTo>
              <a:lnTo>
                <a:pt x="1284" y="1151"/>
              </a:lnTo>
              <a:lnTo>
                <a:pt x="1264" y="1123"/>
              </a:lnTo>
              <a:lnTo>
                <a:pt x="1239" y="1099"/>
              </a:lnTo>
              <a:lnTo>
                <a:pt x="1211" y="1079"/>
              </a:lnTo>
              <a:lnTo>
                <a:pt x="1180" y="1064"/>
              </a:lnTo>
              <a:lnTo>
                <a:pt x="1146" y="1055"/>
              </a:lnTo>
              <a:lnTo>
                <a:pt x="1109" y="1052"/>
              </a:lnTo>
              <a:lnTo>
                <a:pt x="695" y="1052"/>
              </a:lnTo>
              <a:lnTo>
                <a:pt x="662" y="1055"/>
              </a:lnTo>
              <a:lnTo>
                <a:pt x="631" y="1062"/>
              </a:lnTo>
              <a:lnTo>
                <a:pt x="602" y="1075"/>
              </a:lnTo>
              <a:lnTo>
                <a:pt x="575" y="1092"/>
              </a:lnTo>
              <a:lnTo>
                <a:pt x="552" y="1112"/>
              </a:lnTo>
              <a:lnTo>
                <a:pt x="532" y="1137"/>
              </a:lnTo>
              <a:lnTo>
                <a:pt x="516" y="1164"/>
              </a:lnTo>
              <a:lnTo>
                <a:pt x="516" y="776"/>
              </a:lnTo>
              <a:lnTo>
                <a:pt x="518" y="745"/>
              </a:lnTo>
              <a:lnTo>
                <a:pt x="523" y="713"/>
              </a:lnTo>
              <a:lnTo>
                <a:pt x="532" y="680"/>
              </a:lnTo>
              <a:lnTo>
                <a:pt x="544" y="648"/>
              </a:lnTo>
              <a:lnTo>
                <a:pt x="557" y="617"/>
              </a:lnTo>
              <a:lnTo>
                <a:pt x="573" y="588"/>
              </a:lnTo>
              <a:lnTo>
                <a:pt x="590" y="564"/>
              </a:lnTo>
              <a:lnTo>
                <a:pt x="980" y="74"/>
              </a:lnTo>
              <a:lnTo>
                <a:pt x="999" y="52"/>
              </a:lnTo>
              <a:lnTo>
                <a:pt x="1022" y="34"/>
              </a:lnTo>
              <a:lnTo>
                <a:pt x="1047" y="20"/>
              </a:lnTo>
              <a:lnTo>
                <a:pt x="1074" y="9"/>
              </a:lnTo>
              <a:lnTo>
                <a:pt x="1102" y="3"/>
              </a:lnTo>
              <a:lnTo>
                <a:pt x="1132" y="0"/>
              </a:lnTo>
              <a:close/>
            </a:path>
          </a:pathLst>
        </a:custGeom>
        <a:solidFill>
          <a:srgbClr val="4D515D"/>
        </a:solidFill>
        <a:ln w="0">
          <a:noFill/>
          <a:prstDash val="solid"/>
          <a:round/>
          <a:headEnd/>
          <a:tailEnd/>
        </a:ln>
      </xdr:spPr>
      <xdr:txBody>
        <a:bodyPr vert="horz" wrap="square" lIns="68580" tIns="34290" rIns="68580" bIns="3429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013"/>
        </a:p>
      </xdr:txBody>
    </xdr:sp>
    <xdr:clientData/>
  </xdr:twoCellAnchor>
  <xdr:twoCellAnchor editAs="oneCell">
    <xdr:from>
      <xdr:col>3</xdr:col>
      <xdr:colOff>363485</xdr:colOff>
      <xdr:row>14</xdr:row>
      <xdr:rowOff>48250</xdr:rowOff>
    </xdr:from>
    <xdr:to>
      <xdr:col>3</xdr:col>
      <xdr:colOff>513690</xdr:colOff>
      <xdr:row>15</xdr:row>
      <xdr:rowOff>37242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2285" y="2715250"/>
          <a:ext cx="150205" cy="179492"/>
        </a:xfrm>
        <a:prstGeom prst="rect">
          <a:avLst/>
        </a:prstGeom>
      </xdr:spPr>
    </xdr:pic>
    <xdr:clientData/>
  </xdr:twoCellAnchor>
  <xdr:twoCellAnchor>
    <xdr:from>
      <xdr:col>5</xdr:col>
      <xdr:colOff>355394</xdr:colOff>
      <xdr:row>12</xdr:row>
      <xdr:rowOff>28448</xdr:rowOff>
    </xdr:from>
    <xdr:to>
      <xdr:col>7</xdr:col>
      <xdr:colOff>426427</xdr:colOff>
      <xdr:row>13</xdr:row>
      <xdr:rowOff>30040</xdr:rowOff>
    </xdr:to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3403394" y="2314448"/>
          <a:ext cx="1290233" cy="1920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Segment (Name)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128703</xdr:colOff>
      <xdr:row>12</xdr:row>
      <xdr:rowOff>21057</xdr:rowOff>
    </xdr:from>
    <xdr:to>
      <xdr:col>9</xdr:col>
      <xdr:colOff>319264</xdr:colOff>
      <xdr:row>13</xdr:row>
      <xdr:rowOff>40871</xdr:rowOff>
    </xdr:to>
    <xdr:sp macro="" textlink="[1]Analysis!B46">
      <xdr:nvSpPr>
        <xdr:cNvPr id="1717" name="TextBox 171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4395903" y="2307057"/>
          <a:ext cx="1409761" cy="210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5F29017-2880-4309-A96E-7413A045024F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Small Business</a:t>
          </a:fld>
          <a:endParaRPr lang="en-US" sz="900" b="0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11671</xdr:colOff>
      <xdr:row>13</xdr:row>
      <xdr:rowOff>31940</xdr:rowOff>
    </xdr:from>
    <xdr:to>
      <xdr:col>10</xdr:col>
      <xdr:colOff>125648</xdr:colOff>
      <xdr:row>14</xdr:row>
      <xdr:rowOff>93177</xdr:rowOff>
    </xdr:to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4888471" y="2508440"/>
          <a:ext cx="1333177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Monthly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102380</xdr:colOff>
      <xdr:row>14</xdr:row>
      <xdr:rowOff>47497</xdr:rowOff>
    </xdr:from>
    <xdr:to>
      <xdr:col>8</xdr:col>
      <xdr:colOff>267727</xdr:colOff>
      <xdr:row>15</xdr:row>
      <xdr:rowOff>37689</xdr:rowOff>
    </xdr:to>
    <xdr:grpSp>
      <xdr:nvGrpSpPr>
        <xdr:cNvPr id="1719" name="Group 171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pSpPr/>
      </xdr:nvGrpSpPr>
      <xdr:grpSpPr>
        <a:xfrm>
          <a:off x="4979180" y="2607817"/>
          <a:ext cx="165347" cy="173072"/>
          <a:chOff x="1092200" y="1422400"/>
          <a:chExt cx="622301" cy="687388"/>
        </a:xfrm>
        <a:solidFill>
          <a:srgbClr val="4D515D"/>
        </a:solidFill>
      </xdr:grpSpPr>
      <xdr:sp macro="" textlink="">
        <xdr:nvSpPr>
          <xdr:cNvPr id="1720" name="Freeform 171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/>
          </xdr:cNvSpPr>
        </xdr:nvSpPr>
        <xdr:spPr bwMode="auto">
          <a:xfrm>
            <a:off x="1160463" y="1471613"/>
            <a:ext cx="88900" cy="284163"/>
          </a:xfrm>
          <a:custGeom>
            <a:avLst/>
            <a:gdLst>
              <a:gd name="T0" fmla="*/ 352 w 447"/>
              <a:gd name="T1" fmla="*/ 5 h 1431"/>
              <a:gd name="T2" fmla="*/ 390 w 447"/>
              <a:gd name="T3" fmla="*/ 28 h 1431"/>
              <a:gd name="T4" fmla="*/ 433 w 447"/>
              <a:gd name="T5" fmla="*/ 74 h 1431"/>
              <a:gd name="T6" fmla="*/ 446 w 447"/>
              <a:gd name="T7" fmla="*/ 112 h 1431"/>
              <a:gd name="T8" fmla="*/ 444 w 447"/>
              <a:gd name="T9" fmla="*/ 152 h 1431"/>
              <a:gd name="T10" fmla="*/ 424 w 447"/>
              <a:gd name="T11" fmla="*/ 188 h 1431"/>
              <a:gd name="T12" fmla="*/ 405 w 447"/>
              <a:gd name="T13" fmla="*/ 209 h 1431"/>
              <a:gd name="T14" fmla="*/ 338 w 447"/>
              <a:gd name="T15" fmla="*/ 310 h 1431"/>
              <a:gd name="T16" fmla="*/ 286 w 447"/>
              <a:gd name="T17" fmla="*/ 420 h 1431"/>
              <a:gd name="T18" fmla="*/ 251 w 447"/>
              <a:gd name="T19" fmla="*/ 534 h 1431"/>
              <a:gd name="T20" fmla="*/ 235 w 447"/>
              <a:gd name="T21" fmla="*/ 652 h 1431"/>
              <a:gd name="T22" fmla="*/ 234 w 447"/>
              <a:gd name="T23" fmla="*/ 770 h 1431"/>
              <a:gd name="T24" fmla="*/ 249 w 447"/>
              <a:gd name="T25" fmla="*/ 888 h 1431"/>
              <a:gd name="T26" fmla="*/ 283 w 447"/>
              <a:gd name="T27" fmla="*/ 1002 h 1431"/>
              <a:gd name="T28" fmla="*/ 333 w 447"/>
              <a:gd name="T29" fmla="*/ 1112 h 1431"/>
              <a:gd name="T30" fmla="*/ 392 w 447"/>
              <a:gd name="T31" fmla="*/ 1202 h 1431"/>
              <a:gd name="T32" fmla="*/ 437 w 447"/>
              <a:gd name="T33" fmla="*/ 1262 h 1431"/>
              <a:gd name="T34" fmla="*/ 447 w 447"/>
              <a:gd name="T35" fmla="*/ 1300 h 1431"/>
              <a:gd name="T36" fmla="*/ 442 w 447"/>
              <a:gd name="T37" fmla="*/ 1339 h 1431"/>
              <a:gd name="T38" fmla="*/ 420 w 447"/>
              <a:gd name="T39" fmla="*/ 1373 h 1431"/>
              <a:gd name="T40" fmla="*/ 372 w 447"/>
              <a:gd name="T41" fmla="*/ 1418 h 1431"/>
              <a:gd name="T42" fmla="*/ 329 w 447"/>
              <a:gd name="T43" fmla="*/ 1431 h 1431"/>
              <a:gd name="T44" fmla="*/ 287 w 447"/>
              <a:gd name="T45" fmla="*/ 1424 h 1431"/>
              <a:gd name="T46" fmla="*/ 250 w 447"/>
              <a:gd name="T47" fmla="*/ 1398 h 1431"/>
              <a:gd name="T48" fmla="*/ 179 w 447"/>
              <a:gd name="T49" fmla="*/ 1303 h 1431"/>
              <a:gd name="T50" fmla="*/ 107 w 447"/>
              <a:gd name="T51" fmla="*/ 1179 h 1431"/>
              <a:gd name="T52" fmla="*/ 49 w 447"/>
              <a:gd name="T53" fmla="*/ 1036 h 1431"/>
              <a:gd name="T54" fmla="*/ 12 w 447"/>
              <a:gd name="T55" fmla="*/ 878 h 1431"/>
              <a:gd name="T56" fmla="*/ 0 w 447"/>
              <a:gd name="T57" fmla="*/ 715 h 1431"/>
              <a:gd name="T58" fmla="*/ 12 w 447"/>
              <a:gd name="T59" fmla="*/ 553 h 1431"/>
              <a:gd name="T60" fmla="*/ 49 w 447"/>
              <a:gd name="T61" fmla="*/ 395 h 1431"/>
              <a:gd name="T62" fmla="*/ 105 w 447"/>
              <a:gd name="T63" fmla="*/ 256 h 1431"/>
              <a:gd name="T64" fmla="*/ 170 w 447"/>
              <a:gd name="T65" fmla="*/ 140 h 1431"/>
              <a:gd name="T66" fmla="*/ 250 w 447"/>
              <a:gd name="T67" fmla="*/ 33 h 1431"/>
              <a:gd name="T68" fmla="*/ 287 w 447"/>
              <a:gd name="T69" fmla="*/ 7 h 1431"/>
              <a:gd name="T70" fmla="*/ 329 w 447"/>
              <a:gd name="T71" fmla="*/ 0 h 1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47" h="1431">
                <a:moveTo>
                  <a:pt x="329" y="0"/>
                </a:moveTo>
                <a:lnTo>
                  <a:pt x="352" y="5"/>
                </a:lnTo>
                <a:lnTo>
                  <a:pt x="372" y="14"/>
                </a:lnTo>
                <a:lnTo>
                  <a:pt x="390" y="28"/>
                </a:lnTo>
                <a:lnTo>
                  <a:pt x="420" y="58"/>
                </a:lnTo>
                <a:lnTo>
                  <a:pt x="433" y="74"/>
                </a:lnTo>
                <a:lnTo>
                  <a:pt x="442" y="93"/>
                </a:lnTo>
                <a:lnTo>
                  <a:pt x="446" y="112"/>
                </a:lnTo>
                <a:lnTo>
                  <a:pt x="447" y="132"/>
                </a:lnTo>
                <a:lnTo>
                  <a:pt x="444" y="152"/>
                </a:lnTo>
                <a:lnTo>
                  <a:pt x="436" y="171"/>
                </a:lnTo>
                <a:lnTo>
                  <a:pt x="424" y="188"/>
                </a:lnTo>
                <a:lnTo>
                  <a:pt x="413" y="200"/>
                </a:lnTo>
                <a:lnTo>
                  <a:pt x="405" y="209"/>
                </a:lnTo>
                <a:lnTo>
                  <a:pt x="370" y="258"/>
                </a:lnTo>
                <a:lnTo>
                  <a:pt x="338" y="310"/>
                </a:lnTo>
                <a:lnTo>
                  <a:pt x="310" y="365"/>
                </a:lnTo>
                <a:lnTo>
                  <a:pt x="286" y="420"/>
                </a:lnTo>
                <a:lnTo>
                  <a:pt x="267" y="477"/>
                </a:lnTo>
                <a:lnTo>
                  <a:pt x="251" y="534"/>
                </a:lnTo>
                <a:lnTo>
                  <a:pt x="241" y="593"/>
                </a:lnTo>
                <a:lnTo>
                  <a:pt x="235" y="652"/>
                </a:lnTo>
                <a:lnTo>
                  <a:pt x="231" y="711"/>
                </a:lnTo>
                <a:lnTo>
                  <a:pt x="234" y="770"/>
                </a:lnTo>
                <a:lnTo>
                  <a:pt x="240" y="829"/>
                </a:lnTo>
                <a:lnTo>
                  <a:pt x="249" y="888"/>
                </a:lnTo>
                <a:lnTo>
                  <a:pt x="264" y="946"/>
                </a:lnTo>
                <a:lnTo>
                  <a:pt x="283" y="1002"/>
                </a:lnTo>
                <a:lnTo>
                  <a:pt x="305" y="1058"/>
                </a:lnTo>
                <a:lnTo>
                  <a:pt x="333" y="1112"/>
                </a:lnTo>
                <a:lnTo>
                  <a:pt x="361" y="1158"/>
                </a:lnTo>
                <a:lnTo>
                  <a:pt x="392" y="1202"/>
                </a:lnTo>
                <a:lnTo>
                  <a:pt x="425" y="1245"/>
                </a:lnTo>
                <a:lnTo>
                  <a:pt x="437" y="1262"/>
                </a:lnTo>
                <a:lnTo>
                  <a:pt x="444" y="1280"/>
                </a:lnTo>
                <a:lnTo>
                  <a:pt x="447" y="1300"/>
                </a:lnTo>
                <a:lnTo>
                  <a:pt x="446" y="1320"/>
                </a:lnTo>
                <a:lnTo>
                  <a:pt x="442" y="1339"/>
                </a:lnTo>
                <a:lnTo>
                  <a:pt x="433" y="1357"/>
                </a:lnTo>
                <a:lnTo>
                  <a:pt x="420" y="1373"/>
                </a:lnTo>
                <a:lnTo>
                  <a:pt x="390" y="1403"/>
                </a:lnTo>
                <a:lnTo>
                  <a:pt x="372" y="1418"/>
                </a:lnTo>
                <a:lnTo>
                  <a:pt x="352" y="1426"/>
                </a:lnTo>
                <a:lnTo>
                  <a:pt x="329" y="1431"/>
                </a:lnTo>
                <a:lnTo>
                  <a:pt x="308" y="1430"/>
                </a:lnTo>
                <a:lnTo>
                  <a:pt x="287" y="1424"/>
                </a:lnTo>
                <a:lnTo>
                  <a:pt x="267" y="1414"/>
                </a:lnTo>
                <a:lnTo>
                  <a:pt x="250" y="1398"/>
                </a:lnTo>
                <a:lnTo>
                  <a:pt x="214" y="1352"/>
                </a:lnTo>
                <a:lnTo>
                  <a:pt x="179" y="1303"/>
                </a:lnTo>
                <a:lnTo>
                  <a:pt x="141" y="1242"/>
                </a:lnTo>
                <a:lnTo>
                  <a:pt x="107" y="1179"/>
                </a:lnTo>
                <a:lnTo>
                  <a:pt x="78" y="1113"/>
                </a:lnTo>
                <a:lnTo>
                  <a:pt x="49" y="1036"/>
                </a:lnTo>
                <a:lnTo>
                  <a:pt x="28" y="958"/>
                </a:lnTo>
                <a:lnTo>
                  <a:pt x="12" y="878"/>
                </a:lnTo>
                <a:lnTo>
                  <a:pt x="3" y="797"/>
                </a:lnTo>
                <a:lnTo>
                  <a:pt x="0" y="715"/>
                </a:lnTo>
                <a:lnTo>
                  <a:pt x="3" y="634"/>
                </a:lnTo>
                <a:lnTo>
                  <a:pt x="12" y="553"/>
                </a:lnTo>
                <a:lnTo>
                  <a:pt x="28" y="473"/>
                </a:lnTo>
                <a:lnTo>
                  <a:pt x="49" y="395"/>
                </a:lnTo>
                <a:lnTo>
                  <a:pt x="78" y="318"/>
                </a:lnTo>
                <a:lnTo>
                  <a:pt x="105" y="256"/>
                </a:lnTo>
                <a:lnTo>
                  <a:pt x="136" y="197"/>
                </a:lnTo>
                <a:lnTo>
                  <a:pt x="170" y="140"/>
                </a:lnTo>
                <a:lnTo>
                  <a:pt x="209" y="86"/>
                </a:lnTo>
                <a:lnTo>
                  <a:pt x="250" y="33"/>
                </a:lnTo>
                <a:lnTo>
                  <a:pt x="267" y="17"/>
                </a:lnTo>
                <a:lnTo>
                  <a:pt x="287" y="7"/>
                </a:lnTo>
                <a:lnTo>
                  <a:pt x="308" y="1"/>
                </a:lnTo>
                <a:lnTo>
                  <a:pt x="3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1" name="Freeform 172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/>
          </xdr:cNvSpPr>
        </xdr:nvSpPr>
        <xdr:spPr bwMode="auto">
          <a:xfrm>
            <a:off x="1092200" y="1422400"/>
            <a:ext cx="107950" cy="382588"/>
          </a:xfrm>
          <a:custGeom>
            <a:avLst/>
            <a:gdLst>
              <a:gd name="T0" fmla="*/ 452 w 548"/>
              <a:gd name="T1" fmla="*/ 5 h 1922"/>
              <a:gd name="T2" fmla="*/ 490 w 548"/>
              <a:gd name="T3" fmla="*/ 29 h 1922"/>
              <a:gd name="T4" fmla="*/ 533 w 548"/>
              <a:gd name="T5" fmla="*/ 75 h 1922"/>
              <a:gd name="T6" fmla="*/ 547 w 548"/>
              <a:gd name="T7" fmla="*/ 112 h 1922"/>
              <a:gd name="T8" fmla="*/ 545 w 548"/>
              <a:gd name="T9" fmla="*/ 152 h 1922"/>
              <a:gd name="T10" fmla="*/ 525 w 548"/>
              <a:gd name="T11" fmla="*/ 187 h 1922"/>
              <a:gd name="T12" fmla="*/ 429 w 548"/>
              <a:gd name="T13" fmla="*/ 313 h 1922"/>
              <a:gd name="T14" fmla="*/ 350 w 548"/>
              <a:gd name="T15" fmla="*/ 448 h 1922"/>
              <a:gd name="T16" fmla="*/ 291 w 548"/>
              <a:gd name="T17" fmla="*/ 592 h 1922"/>
              <a:gd name="T18" fmla="*/ 253 w 548"/>
              <a:gd name="T19" fmla="*/ 737 h 1922"/>
              <a:gd name="T20" fmla="*/ 234 w 548"/>
              <a:gd name="T21" fmla="*/ 885 h 1922"/>
              <a:gd name="T22" fmla="*/ 234 w 548"/>
              <a:gd name="T23" fmla="*/ 1037 h 1922"/>
              <a:gd name="T24" fmla="*/ 253 w 548"/>
              <a:gd name="T25" fmla="*/ 1186 h 1922"/>
              <a:gd name="T26" fmla="*/ 291 w 548"/>
              <a:gd name="T27" fmla="*/ 1331 h 1922"/>
              <a:gd name="T28" fmla="*/ 349 w 548"/>
              <a:gd name="T29" fmla="*/ 1473 h 1922"/>
              <a:gd name="T30" fmla="*/ 426 w 548"/>
              <a:gd name="T31" fmla="*/ 1607 h 1922"/>
              <a:gd name="T32" fmla="*/ 521 w 548"/>
              <a:gd name="T33" fmla="*/ 1730 h 1922"/>
              <a:gd name="T34" fmla="*/ 524 w 548"/>
              <a:gd name="T35" fmla="*/ 1735 h 1922"/>
              <a:gd name="T36" fmla="*/ 544 w 548"/>
              <a:gd name="T37" fmla="*/ 1770 h 1922"/>
              <a:gd name="T38" fmla="*/ 547 w 548"/>
              <a:gd name="T39" fmla="*/ 1810 h 1922"/>
              <a:gd name="T40" fmla="*/ 533 w 548"/>
              <a:gd name="T41" fmla="*/ 1848 h 1922"/>
              <a:gd name="T42" fmla="*/ 490 w 548"/>
              <a:gd name="T43" fmla="*/ 1895 h 1922"/>
              <a:gd name="T44" fmla="*/ 452 w 548"/>
              <a:gd name="T45" fmla="*/ 1918 h 1922"/>
              <a:gd name="T46" fmla="*/ 410 w 548"/>
              <a:gd name="T47" fmla="*/ 1922 h 1922"/>
              <a:gd name="T48" fmla="*/ 369 w 548"/>
              <a:gd name="T49" fmla="*/ 1906 h 1922"/>
              <a:gd name="T50" fmla="*/ 301 w 548"/>
              <a:gd name="T51" fmla="*/ 1829 h 1922"/>
              <a:gd name="T52" fmla="*/ 211 w 548"/>
              <a:gd name="T53" fmla="*/ 1701 h 1922"/>
              <a:gd name="T54" fmla="*/ 134 w 548"/>
              <a:gd name="T55" fmla="*/ 1562 h 1922"/>
              <a:gd name="T56" fmla="*/ 71 w 548"/>
              <a:gd name="T57" fmla="*/ 1404 h 1922"/>
              <a:gd name="T58" fmla="*/ 25 w 548"/>
              <a:gd name="T59" fmla="*/ 1230 h 1922"/>
              <a:gd name="T60" fmla="*/ 2 w 548"/>
              <a:gd name="T61" fmla="*/ 1052 h 1922"/>
              <a:gd name="T62" fmla="*/ 2 w 548"/>
              <a:gd name="T63" fmla="*/ 871 h 1922"/>
              <a:gd name="T64" fmla="*/ 25 w 548"/>
              <a:gd name="T65" fmla="*/ 692 h 1922"/>
              <a:gd name="T66" fmla="*/ 71 w 548"/>
              <a:gd name="T67" fmla="*/ 518 h 1922"/>
              <a:gd name="T68" fmla="*/ 134 w 548"/>
              <a:gd name="T69" fmla="*/ 361 h 1922"/>
              <a:gd name="T70" fmla="*/ 211 w 548"/>
              <a:gd name="T71" fmla="*/ 222 h 1922"/>
              <a:gd name="T72" fmla="*/ 301 w 548"/>
              <a:gd name="T73" fmla="*/ 93 h 1922"/>
              <a:gd name="T74" fmla="*/ 369 w 548"/>
              <a:gd name="T75" fmla="*/ 17 h 1922"/>
              <a:gd name="T76" fmla="*/ 410 w 548"/>
              <a:gd name="T77" fmla="*/ 1 h 19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548" h="1922">
                <a:moveTo>
                  <a:pt x="431" y="0"/>
                </a:moveTo>
                <a:lnTo>
                  <a:pt x="452" y="5"/>
                </a:lnTo>
                <a:lnTo>
                  <a:pt x="472" y="14"/>
                </a:lnTo>
                <a:lnTo>
                  <a:pt x="490" y="29"/>
                </a:lnTo>
                <a:lnTo>
                  <a:pt x="521" y="58"/>
                </a:lnTo>
                <a:lnTo>
                  <a:pt x="533" y="75"/>
                </a:lnTo>
                <a:lnTo>
                  <a:pt x="543" y="93"/>
                </a:lnTo>
                <a:lnTo>
                  <a:pt x="547" y="112"/>
                </a:lnTo>
                <a:lnTo>
                  <a:pt x="548" y="132"/>
                </a:lnTo>
                <a:lnTo>
                  <a:pt x="545" y="152"/>
                </a:lnTo>
                <a:lnTo>
                  <a:pt x="536" y="171"/>
                </a:lnTo>
                <a:lnTo>
                  <a:pt x="525" y="187"/>
                </a:lnTo>
                <a:lnTo>
                  <a:pt x="475" y="249"/>
                </a:lnTo>
                <a:lnTo>
                  <a:pt x="429" y="313"/>
                </a:lnTo>
                <a:lnTo>
                  <a:pt x="387" y="379"/>
                </a:lnTo>
                <a:lnTo>
                  <a:pt x="350" y="448"/>
                </a:lnTo>
                <a:lnTo>
                  <a:pt x="317" y="521"/>
                </a:lnTo>
                <a:lnTo>
                  <a:pt x="291" y="592"/>
                </a:lnTo>
                <a:lnTo>
                  <a:pt x="270" y="664"/>
                </a:lnTo>
                <a:lnTo>
                  <a:pt x="253" y="737"/>
                </a:lnTo>
                <a:lnTo>
                  <a:pt x="241" y="811"/>
                </a:lnTo>
                <a:lnTo>
                  <a:pt x="234" y="885"/>
                </a:lnTo>
                <a:lnTo>
                  <a:pt x="232" y="961"/>
                </a:lnTo>
                <a:lnTo>
                  <a:pt x="234" y="1037"/>
                </a:lnTo>
                <a:lnTo>
                  <a:pt x="241" y="1113"/>
                </a:lnTo>
                <a:lnTo>
                  <a:pt x="253" y="1186"/>
                </a:lnTo>
                <a:lnTo>
                  <a:pt x="270" y="1259"/>
                </a:lnTo>
                <a:lnTo>
                  <a:pt x="291" y="1331"/>
                </a:lnTo>
                <a:lnTo>
                  <a:pt x="317" y="1402"/>
                </a:lnTo>
                <a:lnTo>
                  <a:pt x="349" y="1473"/>
                </a:lnTo>
                <a:lnTo>
                  <a:pt x="386" y="1541"/>
                </a:lnTo>
                <a:lnTo>
                  <a:pt x="426" y="1607"/>
                </a:lnTo>
                <a:lnTo>
                  <a:pt x="471" y="1669"/>
                </a:lnTo>
                <a:lnTo>
                  <a:pt x="521" y="1730"/>
                </a:lnTo>
                <a:lnTo>
                  <a:pt x="522" y="1731"/>
                </a:lnTo>
                <a:lnTo>
                  <a:pt x="524" y="1735"/>
                </a:lnTo>
                <a:lnTo>
                  <a:pt x="536" y="1751"/>
                </a:lnTo>
                <a:lnTo>
                  <a:pt x="544" y="1770"/>
                </a:lnTo>
                <a:lnTo>
                  <a:pt x="548" y="1790"/>
                </a:lnTo>
                <a:lnTo>
                  <a:pt x="547" y="1810"/>
                </a:lnTo>
                <a:lnTo>
                  <a:pt x="543" y="1829"/>
                </a:lnTo>
                <a:lnTo>
                  <a:pt x="533" y="1848"/>
                </a:lnTo>
                <a:lnTo>
                  <a:pt x="521" y="1864"/>
                </a:lnTo>
                <a:lnTo>
                  <a:pt x="490" y="1895"/>
                </a:lnTo>
                <a:lnTo>
                  <a:pt x="472" y="1909"/>
                </a:lnTo>
                <a:lnTo>
                  <a:pt x="452" y="1918"/>
                </a:lnTo>
                <a:lnTo>
                  <a:pt x="431" y="1922"/>
                </a:lnTo>
                <a:lnTo>
                  <a:pt x="410" y="1922"/>
                </a:lnTo>
                <a:lnTo>
                  <a:pt x="389" y="1916"/>
                </a:lnTo>
                <a:lnTo>
                  <a:pt x="369" y="1906"/>
                </a:lnTo>
                <a:lnTo>
                  <a:pt x="352" y="1890"/>
                </a:lnTo>
                <a:lnTo>
                  <a:pt x="301" y="1829"/>
                </a:lnTo>
                <a:lnTo>
                  <a:pt x="254" y="1766"/>
                </a:lnTo>
                <a:lnTo>
                  <a:pt x="211" y="1701"/>
                </a:lnTo>
                <a:lnTo>
                  <a:pt x="171" y="1632"/>
                </a:lnTo>
                <a:lnTo>
                  <a:pt x="134" y="1562"/>
                </a:lnTo>
                <a:lnTo>
                  <a:pt x="102" y="1489"/>
                </a:lnTo>
                <a:lnTo>
                  <a:pt x="71" y="1404"/>
                </a:lnTo>
                <a:lnTo>
                  <a:pt x="45" y="1318"/>
                </a:lnTo>
                <a:lnTo>
                  <a:pt x="25" y="1230"/>
                </a:lnTo>
                <a:lnTo>
                  <a:pt x="12" y="1142"/>
                </a:lnTo>
                <a:lnTo>
                  <a:pt x="2" y="1052"/>
                </a:lnTo>
                <a:lnTo>
                  <a:pt x="0" y="961"/>
                </a:lnTo>
                <a:lnTo>
                  <a:pt x="2" y="871"/>
                </a:lnTo>
                <a:lnTo>
                  <a:pt x="12" y="781"/>
                </a:lnTo>
                <a:lnTo>
                  <a:pt x="25" y="692"/>
                </a:lnTo>
                <a:lnTo>
                  <a:pt x="45" y="604"/>
                </a:lnTo>
                <a:lnTo>
                  <a:pt x="71" y="518"/>
                </a:lnTo>
                <a:lnTo>
                  <a:pt x="102" y="434"/>
                </a:lnTo>
                <a:lnTo>
                  <a:pt x="134" y="361"/>
                </a:lnTo>
                <a:lnTo>
                  <a:pt x="171" y="291"/>
                </a:lnTo>
                <a:lnTo>
                  <a:pt x="211" y="222"/>
                </a:lnTo>
                <a:lnTo>
                  <a:pt x="254" y="156"/>
                </a:lnTo>
                <a:lnTo>
                  <a:pt x="301" y="93"/>
                </a:lnTo>
                <a:lnTo>
                  <a:pt x="352" y="32"/>
                </a:lnTo>
                <a:lnTo>
                  <a:pt x="369" y="17"/>
                </a:lnTo>
                <a:lnTo>
                  <a:pt x="389" y="6"/>
                </a:lnTo>
                <a:lnTo>
                  <a:pt x="410" y="1"/>
                </a:lnTo>
                <a:lnTo>
                  <a:pt x="43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2" name="Freeform 172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1231900" y="1522413"/>
            <a:ext cx="68263" cy="182563"/>
          </a:xfrm>
          <a:custGeom>
            <a:avLst/>
            <a:gdLst>
              <a:gd name="T0" fmla="*/ 213 w 348"/>
              <a:gd name="T1" fmla="*/ 0 h 923"/>
              <a:gd name="T2" fmla="*/ 232 w 348"/>
              <a:gd name="T3" fmla="*/ 1 h 923"/>
              <a:gd name="T4" fmla="*/ 252 w 348"/>
              <a:gd name="T5" fmla="*/ 5 h 923"/>
              <a:gd name="T6" fmla="*/ 270 w 348"/>
              <a:gd name="T7" fmla="*/ 15 h 923"/>
              <a:gd name="T8" fmla="*/ 286 w 348"/>
              <a:gd name="T9" fmla="*/ 27 h 923"/>
              <a:gd name="T10" fmla="*/ 317 w 348"/>
              <a:gd name="T11" fmla="*/ 58 h 923"/>
              <a:gd name="T12" fmla="*/ 332 w 348"/>
              <a:gd name="T13" fmla="*/ 77 h 923"/>
              <a:gd name="T14" fmla="*/ 341 w 348"/>
              <a:gd name="T15" fmla="*/ 97 h 923"/>
              <a:gd name="T16" fmla="*/ 345 w 348"/>
              <a:gd name="T17" fmla="*/ 119 h 923"/>
              <a:gd name="T18" fmla="*/ 344 w 348"/>
              <a:gd name="T19" fmla="*/ 141 h 923"/>
              <a:gd name="T20" fmla="*/ 338 w 348"/>
              <a:gd name="T21" fmla="*/ 162 h 923"/>
              <a:gd name="T22" fmla="*/ 327 w 348"/>
              <a:gd name="T23" fmla="*/ 182 h 923"/>
              <a:gd name="T24" fmla="*/ 298 w 348"/>
              <a:gd name="T25" fmla="*/ 224 h 923"/>
              <a:gd name="T26" fmla="*/ 274 w 348"/>
              <a:gd name="T27" fmla="*/ 268 h 923"/>
              <a:gd name="T28" fmla="*/ 256 w 348"/>
              <a:gd name="T29" fmla="*/ 314 h 923"/>
              <a:gd name="T30" fmla="*/ 242 w 348"/>
              <a:gd name="T31" fmla="*/ 362 h 923"/>
              <a:gd name="T32" fmla="*/ 234 w 348"/>
              <a:gd name="T33" fmla="*/ 412 h 923"/>
              <a:gd name="T34" fmla="*/ 232 w 348"/>
              <a:gd name="T35" fmla="*/ 462 h 923"/>
              <a:gd name="T36" fmla="*/ 234 w 348"/>
              <a:gd name="T37" fmla="*/ 501 h 923"/>
              <a:gd name="T38" fmla="*/ 237 w 348"/>
              <a:gd name="T39" fmla="*/ 537 h 923"/>
              <a:gd name="T40" fmla="*/ 242 w 348"/>
              <a:gd name="T41" fmla="*/ 568 h 923"/>
              <a:gd name="T42" fmla="*/ 251 w 348"/>
              <a:gd name="T43" fmla="*/ 599 h 923"/>
              <a:gd name="T44" fmla="*/ 261 w 348"/>
              <a:gd name="T45" fmla="*/ 627 h 923"/>
              <a:gd name="T46" fmla="*/ 275 w 348"/>
              <a:gd name="T47" fmla="*/ 656 h 923"/>
              <a:gd name="T48" fmla="*/ 292 w 348"/>
              <a:gd name="T49" fmla="*/ 685 h 923"/>
              <a:gd name="T50" fmla="*/ 312 w 348"/>
              <a:gd name="T51" fmla="*/ 717 h 923"/>
              <a:gd name="T52" fmla="*/ 329 w 348"/>
              <a:gd name="T53" fmla="*/ 739 h 923"/>
              <a:gd name="T54" fmla="*/ 340 w 348"/>
              <a:gd name="T55" fmla="*/ 759 h 923"/>
              <a:gd name="T56" fmla="*/ 347 w 348"/>
              <a:gd name="T57" fmla="*/ 781 h 923"/>
              <a:gd name="T58" fmla="*/ 348 w 348"/>
              <a:gd name="T59" fmla="*/ 803 h 923"/>
              <a:gd name="T60" fmla="*/ 343 w 348"/>
              <a:gd name="T61" fmla="*/ 824 h 923"/>
              <a:gd name="T62" fmla="*/ 334 w 348"/>
              <a:gd name="T63" fmla="*/ 845 h 923"/>
              <a:gd name="T64" fmla="*/ 319 w 348"/>
              <a:gd name="T65" fmla="*/ 863 h 923"/>
              <a:gd name="T66" fmla="*/ 288 w 348"/>
              <a:gd name="T67" fmla="*/ 896 h 923"/>
              <a:gd name="T68" fmla="*/ 271 w 348"/>
              <a:gd name="T69" fmla="*/ 908 h 923"/>
              <a:gd name="T70" fmla="*/ 253 w 348"/>
              <a:gd name="T71" fmla="*/ 918 h 923"/>
              <a:gd name="T72" fmla="*/ 234 w 348"/>
              <a:gd name="T73" fmla="*/ 922 h 923"/>
              <a:gd name="T74" fmla="*/ 214 w 348"/>
              <a:gd name="T75" fmla="*/ 923 h 923"/>
              <a:gd name="T76" fmla="*/ 195 w 348"/>
              <a:gd name="T77" fmla="*/ 920 h 923"/>
              <a:gd name="T78" fmla="*/ 176 w 348"/>
              <a:gd name="T79" fmla="*/ 913 h 923"/>
              <a:gd name="T80" fmla="*/ 159 w 348"/>
              <a:gd name="T81" fmla="*/ 901 h 923"/>
              <a:gd name="T82" fmla="*/ 145 w 348"/>
              <a:gd name="T83" fmla="*/ 886 h 923"/>
              <a:gd name="T84" fmla="*/ 118 w 348"/>
              <a:gd name="T85" fmla="*/ 848 h 923"/>
              <a:gd name="T86" fmla="*/ 93 w 348"/>
              <a:gd name="T87" fmla="*/ 808 h 923"/>
              <a:gd name="T88" fmla="*/ 70 w 348"/>
              <a:gd name="T89" fmla="*/ 767 h 923"/>
              <a:gd name="T90" fmla="*/ 51 w 348"/>
              <a:gd name="T91" fmla="*/ 725 h 923"/>
              <a:gd name="T92" fmla="*/ 29 w 348"/>
              <a:gd name="T93" fmla="*/ 661 h 923"/>
              <a:gd name="T94" fmla="*/ 13 w 348"/>
              <a:gd name="T95" fmla="*/ 596 h 923"/>
              <a:gd name="T96" fmla="*/ 3 w 348"/>
              <a:gd name="T97" fmla="*/ 529 h 923"/>
              <a:gd name="T98" fmla="*/ 0 w 348"/>
              <a:gd name="T99" fmla="*/ 462 h 923"/>
              <a:gd name="T100" fmla="*/ 3 w 348"/>
              <a:gd name="T101" fmla="*/ 400 h 923"/>
              <a:gd name="T102" fmla="*/ 10 w 348"/>
              <a:gd name="T103" fmla="*/ 339 h 923"/>
              <a:gd name="T104" fmla="*/ 23 w 348"/>
              <a:gd name="T105" fmla="*/ 280 h 923"/>
              <a:gd name="T106" fmla="*/ 42 w 348"/>
              <a:gd name="T107" fmla="*/ 223 h 923"/>
              <a:gd name="T108" fmla="*/ 65 w 348"/>
              <a:gd name="T109" fmla="*/ 167 h 923"/>
              <a:gd name="T110" fmla="*/ 95 w 348"/>
              <a:gd name="T111" fmla="*/ 113 h 923"/>
              <a:gd name="T112" fmla="*/ 112 w 348"/>
              <a:gd name="T113" fmla="*/ 84 h 923"/>
              <a:gd name="T114" fmla="*/ 128 w 348"/>
              <a:gd name="T115" fmla="*/ 60 h 923"/>
              <a:gd name="T116" fmla="*/ 143 w 348"/>
              <a:gd name="T117" fmla="*/ 38 h 923"/>
              <a:gd name="T118" fmla="*/ 158 w 348"/>
              <a:gd name="T119" fmla="*/ 23 h 923"/>
              <a:gd name="T120" fmla="*/ 175 w 348"/>
              <a:gd name="T121" fmla="*/ 12 h 923"/>
              <a:gd name="T122" fmla="*/ 193 w 348"/>
              <a:gd name="T123" fmla="*/ 3 h 923"/>
              <a:gd name="T124" fmla="*/ 213 w 348"/>
              <a:gd name="T125" fmla="*/ 0 h 9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348" h="923">
                <a:moveTo>
                  <a:pt x="213" y="0"/>
                </a:moveTo>
                <a:lnTo>
                  <a:pt x="232" y="1"/>
                </a:lnTo>
                <a:lnTo>
                  <a:pt x="252" y="5"/>
                </a:lnTo>
                <a:lnTo>
                  <a:pt x="270" y="15"/>
                </a:lnTo>
                <a:lnTo>
                  <a:pt x="286" y="27"/>
                </a:lnTo>
                <a:lnTo>
                  <a:pt x="317" y="58"/>
                </a:lnTo>
                <a:lnTo>
                  <a:pt x="332" y="77"/>
                </a:lnTo>
                <a:lnTo>
                  <a:pt x="341" y="97"/>
                </a:lnTo>
                <a:lnTo>
                  <a:pt x="345" y="119"/>
                </a:lnTo>
                <a:lnTo>
                  <a:pt x="344" y="141"/>
                </a:lnTo>
                <a:lnTo>
                  <a:pt x="338" y="162"/>
                </a:lnTo>
                <a:lnTo>
                  <a:pt x="327" y="182"/>
                </a:lnTo>
                <a:lnTo>
                  <a:pt x="298" y="224"/>
                </a:lnTo>
                <a:lnTo>
                  <a:pt x="274" y="268"/>
                </a:lnTo>
                <a:lnTo>
                  <a:pt x="256" y="314"/>
                </a:lnTo>
                <a:lnTo>
                  <a:pt x="242" y="362"/>
                </a:lnTo>
                <a:lnTo>
                  <a:pt x="234" y="412"/>
                </a:lnTo>
                <a:lnTo>
                  <a:pt x="232" y="462"/>
                </a:lnTo>
                <a:lnTo>
                  <a:pt x="234" y="501"/>
                </a:lnTo>
                <a:lnTo>
                  <a:pt x="237" y="537"/>
                </a:lnTo>
                <a:lnTo>
                  <a:pt x="242" y="568"/>
                </a:lnTo>
                <a:lnTo>
                  <a:pt x="251" y="599"/>
                </a:lnTo>
                <a:lnTo>
                  <a:pt x="261" y="627"/>
                </a:lnTo>
                <a:lnTo>
                  <a:pt x="275" y="656"/>
                </a:lnTo>
                <a:lnTo>
                  <a:pt x="292" y="685"/>
                </a:lnTo>
                <a:lnTo>
                  <a:pt x="312" y="717"/>
                </a:lnTo>
                <a:lnTo>
                  <a:pt x="329" y="739"/>
                </a:lnTo>
                <a:lnTo>
                  <a:pt x="340" y="759"/>
                </a:lnTo>
                <a:lnTo>
                  <a:pt x="347" y="781"/>
                </a:lnTo>
                <a:lnTo>
                  <a:pt x="348" y="803"/>
                </a:lnTo>
                <a:lnTo>
                  <a:pt x="343" y="824"/>
                </a:lnTo>
                <a:lnTo>
                  <a:pt x="334" y="845"/>
                </a:lnTo>
                <a:lnTo>
                  <a:pt x="319" y="863"/>
                </a:lnTo>
                <a:lnTo>
                  <a:pt x="288" y="896"/>
                </a:lnTo>
                <a:lnTo>
                  <a:pt x="271" y="908"/>
                </a:lnTo>
                <a:lnTo>
                  <a:pt x="253" y="918"/>
                </a:lnTo>
                <a:lnTo>
                  <a:pt x="234" y="922"/>
                </a:lnTo>
                <a:lnTo>
                  <a:pt x="214" y="923"/>
                </a:lnTo>
                <a:lnTo>
                  <a:pt x="195" y="920"/>
                </a:lnTo>
                <a:lnTo>
                  <a:pt x="176" y="913"/>
                </a:lnTo>
                <a:lnTo>
                  <a:pt x="159" y="901"/>
                </a:lnTo>
                <a:lnTo>
                  <a:pt x="145" y="886"/>
                </a:lnTo>
                <a:lnTo>
                  <a:pt x="118" y="848"/>
                </a:lnTo>
                <a:lnTo>
                  <a:pt x="93" y="808"/>
                </a:lnTo>
                <a:lnTo>
                  <a:pt x="70" y="767"/>
                </a:lnTo>
                <a:lnTo>
                  <a:pt x="51" y="725"/>
                </a:lnTo>
                <a:lnTo>
                  <a:pt x="29" y="661"/>
                </a:lnTo>
                <a:lnTo>
                  <a:pt x="13" y="596"/>
                </a:lnTo>
                <a:lnTo>
                  <a:pt x="3" y="529"/>
                </a:lnTo>
                <a:lnTo>
                  <a:pt x="0" y="462"/>
                </a:lnTo>
                <a:lnTo>
                  <a:pt x="3" y="400"/>
                </a:lnTo>
                <a:lnTo>
                  <a:pt x="10" y="339"/>
                </a:lnTo>
                <a:lnTo>
                  <a:pt x="23" y="280"/>
                </a:lnTo>
                <a:lnTo>
                  <a:pt x="42" y="223"/>
                </a:lnTo>
                <a:lnTo>
                  <a:pt x="65" y="167"/>
                </a:lnTo>
                <a:lnTo>
                  <a:pt x="95" y="113"/>
                </a:lnTo>
                <a:lnTo>
                  <a:pt x="112" y="84"/>
                </a:lnTo>
                <a:lnTo>
                  <a:pt x="128" y="60"/>
                </a:lnTo>
                <a:lnTo>
                  <a:pt x="143" y="38"/>
                </a:lnTo>
                <a:lnTo>
                  <a:pt x="158" y="23"/>
                </a:lnTo>
                <a:lnTo>
                  <a:pt x="175" y="12"/>
                </a:lnTo>
                <a:lnTo>
                  <a:pt x="193" y="3"/>
                </a:lnTo>
                <a:lnTo>
                  <a:pt x="2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3" name="Freeform 172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1557338" y="1471613"/>
            <a:ext cx="88900" cy="284163"/>
          </a:xfrm>
          <a:custGeom>
            <a:avLst/>
            <a:gdLst>
              <a:gd name="T0" fmla="*/ 141 w 448"/>
              <a:gd name="T1" fmla="*/ 1 h 1432"/>
              <a:gd name="T2" fmla="*/ 181 w 448"/>
              <a:gd name="T3" fmla="*/ 18 h 1432"/>
              <a:gd name="T4" fmla="*/ 239 w 448"/>
              <a:gd name="T5" fmla="*/ 87 h 1432"/>
              <a:gd name="T6" fmla="*/ 312 w 448"/>
              <a:gd name="T7" fmla="*/ 198 h 1432"/>
              <a:gd name="T8" fmla="*/ 371 w 448"/>
              <a:gd name="T9" fmla="*/ 318 h 1432"/>
              <a:gd name="T10" fmla="*/ 420 w 448"/>
              <a:gd name="T11" fmla="*/ 474 h 1432"/>
              <a:gd name="T12" fmla="*/ 445 w 448"/>
              <a:gd name="T13" fmla="*/ 634 h 1432"/>
              <a:gd name="T14" fmla="*/ 445 w 448"/>
              <a:gd name="T15" fmla="*/ 797 h 1432"/>
              <a:gd name="T16" fmla="*/ 420 w 448"/>
              <a:gd name="T17" fmla="*/ 958 h 1432"/>
              <a:gd name="T18" fmla="*/ 371 w 448"/>
              <a:gd name="T19" fmla="*/ 1113 h 1432"/>
              <a:gd name="T20" fmla="*/ 307 w 448"/>
              <a:gd name="T21" fmla="*/ 1242 h 1432"/>
              <a:gd name="T22" fmla="*/ 235 w 448"/>
              <a:gd name="T23" fmla="*/ 1353 h 1432"/>
              <a:gd name="T24" fmla="*/ 181 w 448"/>
              <a:gd name="T25" fmla="*/ 1415 h 1432"/>
              <a:gd name="T26" fmla="*/ 140 w 448"/>
              <a:gd name="T27" fmla="*/ 1431 h 1432"/>
              <a:gd name="T28" fmla="*/ 97 w 448"/>
              <a:gd name="T29" fmla="*/ 1428 h 1432"/>
              <a:gd name="T30" fmla="*/ 58 w 448"/>
              <a:gd name="T31" fmla="*/ 1404 h 1432"/>
              <a:gd name="T32" fmla="*/ 15 w 448"/>
              <a:gd name="T33" fmla="*/ 1357 h 1432"/>
              <a:gd name="T34" fmla="*/ 2 w 448"/>
              <a:gd name="T35" fmla="*/ 1320 h 1432"/>
              <a:gd name="T36" fmla="*/ 4 w 448"/>
              <a:gd name="T37" fmla="*/ 1281 h 1432"/>
              <a:gd name="T38" fmla="*/ 23 w 448"/>
              <a:gd name="T39" fmla="*/ 1245 h 1432"/>
              <a:gd name="T40" fmla="*/ 88 w 448"/>
              <a:gd name="T41" fmla="*/ 1159 h 1432"/>
              <a:gd name="T42" fmla="*/ 142 w 448"/>
              <a:gd name="T43" fmla="*/ 1058 h 1432"/>
              <a:gd name="T44" fmla="*/ 184 w 448"/>
              <a:gd name="T45" fmla="*/ 946 h 1432"/>
              <a:gd name="T46" fmla="*/ 208 w 448"/>
              <a:gd name="T47" fmla="*/ 830 h 1432"/>
              <a:gd name="T48" fmla="*/ 216 w 448"/>
              <a:gd name="T49" fmla="*/ 712 h 1432"/>
              <a:gd name="T50" fmla="*/ 207 w 448"/>
              <a:gd name="T51" fmla="*/ 593 h 1432"/>
              <a:gd name="T52" fmla="*/ 182 w 448"/>
              <a:gd name="T53" fmla="*/ 477 h 1432"/>
              <a:gd name="T54" fmla="*/ 139 w 448"/>
              <a:gd name="T55" fmla="*/ 365 h 1432"/>
              <a:gd name="T56" fmla="*/ 78 w 448"/>
              <a:gd name="T57" fmla="*/ 259 h 1432"/>
              <a:gd name="T58" fmla="*/ 38 w 448"/>
              <a:gd name="T59" fmla="*/ 204 h 1432"/>
              <a:gd name="T60" fmla="*/ 25 w 448"/>
              <a:gd name="T61" fmla="*/ 188 h 1432"/>
              <a:gd name="T62" fmla="*/ 5 w 448"/>
              <a:gd name="T63" fmla="*/ 152 h 1432"/>
              <a:gd name="T64" fmla="*/ 2 w 448"/>
              <a:gd name="T65" fmla="*/ 112 h 1432"/>
              <a:gd name="T66" fmla="*/ 15 w 448"/>
              <a:gd name="T67" fmla="*/ 75 h 1432"/>
              <a:gd name="T68" fmla="*/ 58 w 448"/>
              <a:gd name="T69" fmla="*/ 28 h 1432"/>
              <a:gd name="T70" fmla="*/ 96 w 448"/>
              <a:gd name="T71" fmla="*/ 5 h 14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48" h="1432">
                <a:moveTo>
                  <a:pt x="118" y="0"/>
                </a:moveTo>
                <a:lnTo>
                  <a:pt x="141" y="1"/>
                </a:lnTo>
                <a:lnTo>
                  <a:pt x="162" y="8"/>
                </a:lnTo>
                <a:lnTo>
                  <a:pt x="181" y="18"/>
                </a:lnTo>
                <a:lnTo>
                  <a:pt x="198" y="34"/>
                </a:lnTo>
                <a:lnTo>
                  <a:pt x="239" y="87"/>
                </a:lnTo>
                <a:lnTo>
                  <a:pt x="278" y="140"/>
                </a:lnTo>
                <a:lnTo>
                  <a:pt x="312" y="198"/>
                </a:lnTo>
                <a:lnTo>
                  <a:pt x="344" y="257"/>
                </a:lnTo>
                <a:lnTo>
                  <a:pt x="371" y="318"/>
                </a:lnTo>
                <a:lnTo>
                  <a:pt x="399" y="395"/>
                </a:lnTo>
                <a:lnTo>
                  <a:pt x="420" y="474"/>
                </a:lnTo>
                <a:lnTo>
                  <a:pt x="436" y="553"/>
                </a:lnTo>
                <a:lnTo>
                  <a:pt x="445" y="634"/>
                </a:lnTo>
                <a:lnTo>
                  <a:pt x="448" y="716"/>
                </a:lnTo>
                <a:lnTo>
                  <a:pt x="445" y="797"/>
                </a:lnTo>
                <a:lnTo>
                  <a:pt x="436" y="878"/>
                </a:lnTo>
                <a:lnTo>
                  <a:pt x="420" y="958"/>
                </a:lnTo>
                <a:lnTo>
                  <a:pt x="399" y="1036"/>
                </a:lnTo>
                <a:lnTo>
                  <a:pt x="371" y="1113"/>
                </a:lnTo>
                <a:lnTo>
                  <a:pt x="342" y="1179"/>
                </a:lnTo>
                <a:lnTo>
                  <a:pt x="307" y="1242"/>
                </a:lnTo>
                <a:lnTo>
                  <a:pt x="269" y="1304"/>
                </a:lnTo>
                <a:lnTo>
                  <a:pt x="235" y="1353"/>
                </a:lnTo>
                <a:lnTo>
                  <a:pt x="198" y="1399"/>
                </a:lnTo>
                <a:lnTo>
                  <a:pt x="181" y="1415"/>
                </a:lnTo>
                <a:lnTo>
                  <a:pt x="161" y="1425"/>
                </a:lnTo>
                <a:lnTo>
                  <a:pt x="140" y="1431"/>
                </a:lnTo>
                <a:lnTo>
                  <a:pt x="118" y="1432"/>
                </a:lnTo>
                <a:lnTo>
                  <a:pt x="97" y="1428"/>
                </a:lnTo>
                <a:lnTo>
                  <a:pt x="76" y="1418"/>
                </a:lnTo>
                <a:lnTo>
                  <a:pt x="58" y="1404"/>
                </a:lnTo>
                <a:lnTo>
                  <a:pt x="28" y="1374"/>
                </a:lnTo>
                <a:lnTo>
                  <a:pt x="15" y="1357"/>
                </a:lnTo>
                <a:lnTo>
                  <a:pt x="6" y="1339"/>
                </a:lnTo>
                <a:lnTo>
                  <a:pt x="2" y="1320"/>
                </a:lnTo>
                <a:lnTo>
                  <a:pt x="0" y="1301"/>
                </a:lnTo>
                <a:lnTo>
                  <a:pt x="4" y="1281"/>
                </a:lnTo>
                <a:lnTo>
                  <a:pt x="11" y="1262"/>
                </a:lnTo>
                <a:lnTo>
                  <a:pt x="23" y="1245"/>
                </a:lnTo>
                <a:lnTo>
                  <a:pt x="56" y="1203"/>
                </a:lnTo>
                <a:lnTo>
                  <a:pt x="88" y="1159"/>
                </a:lnTo>
                <a:lnTo>
                  <a:pt x="115" y="1112"/>
                </a:lnTo>
                <a:lnTo>
                  <a:pt x="142" y="1058"/>
                </a:lnTo>
                <a:lnTo>
                  <a:pt x="165" y="1002"/>
                </a:lnTo>
                <a:lnTo>
                  <a:pt x="184" y="946"/>
                </a:lnTo>
                <a:lnTo>
                  <a:pt x="199" y="888"/>
                </a:lnTo>
                <a:lnTo>
                  <a:pt x="208" y="830"/>
                </a:lnTo>
                <a:lnTo>
                  <a:pt x="214" y="771"/>
                </a:lnTo>
                <a:lnTo>
                  <a:pt x="216" y="712"/>
                </a:lnTo>
                <a:lnTo>
                  <a:pt x="213" y="652"/>
                </a:lnTo>
                <a:lnTo>
                  <a:pt x="207" y="593"/>
                </a:lnTo>
                <a:lnTo>
                  <a:pt x="196" y="535"/>
                </a:lnTo>
                <a:lnTo>
                  <a:pt x="182" y="477"/>
                </a:lnTo>
                <a:lnTo>
                  <a:pt x="162" y="421"/>
                </a:lnTo>
                <a:lnTo>
                  <a:pt x="139" y="365"/>
                </a:lnTo>
                <a:lnTo>
                  <a:pt x="110" y="311"/>
                </a:lnTo>
                <a:lnTo>
                  <a:pt x="78" y="259"/>
                </a:lnTo>
                <a:lnTo>
                  <a:pt x="43" y="210"/>
                </a:lnTo>
                <a:lnTo>
                  <a:pt x="38" y="204"/>
                </a:lnTo>
                <a:lnTo>
                  <a:pt x="32" y="196"/>
                </a:lnTo>
                <a:lnTo>
                  <a:pt x="25" y="188"/>
                </a:lnTo>
                <a:lnTo>
                  <a:pt x="12" y="171"/>
                </a:lnTo>
                <a:lnTo>
                  <a:pt x="5" y="152"/>
                </a:lnTo>
                <a:lnTo>
                  <a:pt x="0" y="132"/>
                </a:lnTo>
                <a:lnTo>
                  <a:pt x="2" y="112"/>
                </a:lnTo>
                <a:lnTo>
                  <a:pt x="6" y="93"/>
                </a:lnTo>
                <a:lnTo>
                  <a:pt x="15" y="75"/>
                </a:lnTo>
                <a:lnTo>
                  <a:pt x="28" y="58"/>
                </a:lnTo>
                <a:lnTo>
                  <a:pt x="58" y="28"/>
                </a:lnTo>
                <a:lnTo>
                  <a:pt x="76" y="14"/>
                </a:lnTo>
                <a:lnTo>
                  <a:pt x="96" y="5"/>
                </a:lnTo>
                <a:lnTo>
                  <a:pt x="1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4" name="Freeform 172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1604963" y="1423988"/>
            <a:ext cx="109538" cy="381000"/>
          </a:xfrm>
          <a:custGeom>
            <a:avLst/>
            <a:gdLst>
              <a:gd name="T0" fmla="*/ 138 w 548"/>
              <a:gd name="T1" fmla="*/ 1 h 1922"/>
              <a:gd name="T2" fmla="*/ 178 w 548"/>
              <a:gd name="T3" fmla="*/ 17 h 1922"/>
              <a:gd name="T4" fmla="*/ 247 w 548"/>
              <a:gd name="T5" fmla="*/ 93 h 1922"/>
              <a:gd name="T6" fmla="*/ 337 w 548"/>
              <a:gd name="T7" fmla="*/ 222 h 1922"/>
              <a:gd name="T8" fmla="*/ 413 w 548"/>
              <a:gd name="T9" fmla="*/ 360 h 1922"/>
              <a:gd name="T10" fmla="*/ 476 w 548"/>
              <a:gd name="T11" fmla="*/ 518 h 1922"/>
              <a:gd name="T12" fmla="*/ 523 w 548"/>
              <a:gd name="T13" fmla="*/ 692 h 1922"/>
              <a:gd name="T14" fmla="*/ 545 w 548"/>
              <a:gd name="T15" fmla="*/ 871 h 1922"/>
              <a:gd name="T16" fmla="*/ 545 w 548"/>
              <a:gd name="T17" fmla="*/ 1052 h 1922"/>
              <a:gd name="T18" fmla="*/ 523 w 548"/>
              <a:gd name="T19" fmla="*/ 1229 h 1922"/>
              <a:gd name="T20" fmla="*/ 476 w 548"/>
              <a:gd name="T21" fmla="*/ 1403 h 1922"/>
              <a:gd name="T22" fmla="*/ 413 w 548"/>
              <a:gd name="T23" fmla="*/ 1561 h 1922"/>
              <a:gd name="T24" fmla="*/ 337 w 548"/>
              <a:gd name="T25" fmla="*/ 1700 h 1922"/>
              <a:gd name="T26" fmla="*/ 247 w 548"/>
              <a:gd name="T27" fmla="*/ 1829 h 1922"/>
              <a:gd name="T28" fmla="*/ 179 w 548"/>
              <a:gd name="T29" fmla="*/ 1905 h 1922"/>
              <a:gd name="T30" fmla="*/ 138 w 548"/>
              <a:gd name="T31" fmla="*/ 1921 h 1922"/>
              <a:gd name="T32" fmla="*/ 96 w 548"/>
              <a:gd name="T33" fmla="*/ 1918 h 1922"/>
              <a:gd name="T34" fmla="*/ 58 w 548"/>
              <a:gd name="T35" fmla="*/ 1895 h 1922"/>
              <a:gd name="T36" fmla="*/ 15 w 548"/>
              <a:gd name="T37" fmla="*/ 1847 h 1922"/>
              <a:gd name="T38" fmla="*/ 1 w 548"/>
              <a:gd name="T39" fmla="*/ 1809 h 1922"/>
              <a:gd name="T40" fmla="*/ 4 w 548"/>
              <a:gd name="T41" fmla="*/ 1770 h 1922"/>
              <a:gd name="T42" fmla="*/ 24 w 548"/>
              <a:gd name="T43" fmla="*/ 1735 h 1922"/>
              <a:gd name="T44" fmla="*/ 27 w 548"/>
              <a:gd name="T45" fmla="*/ 1729 h 1922"/>
              <a:gd name="T46" fmla="*/ 121 w 548"/>
              <a:gd name="T47" fmla="*/ 1607 h 1922"/>
              <a:gd name="T48" fmla="*/ 199 w 548"/>
              <a:gd name="T49" fmla="*/ 1473 h 1922"/>
              <a:gd name="T50" fmla="*/ 256 w 548"/>
              <a:gd name="T51" fmla="*/ 1330 h 1922"/>
              <a:gd name="T52" fmla="*/ 295 w 548"/>
              <a:gd name="T53" fmla="*/ 1185 h 1922"/>
              <a:gd name="T54" fmla="*/ 314 w 548"/>
              <a:gd name="T55" fmla="*/ 1037 h 1922"/>
              <a:gd name="T56" fmla="*/ 314 w 548"/>
              <a:gd name="T57" fmla="*/ 885 h 1922"/>
              <a:gd name="T58" fmla="*/ 295 w 548"/>
              <a:gd name="T59" fmla="*/ 737 h 1922"/>
              <a:gd name="T60" fmla="*/ 256 w 548"/>
              <a:gd name="T61" fmla="*/ 592 h 1922"/>
              <a:gd name="T62" fmla="*/ 198 w 548"/>
              <a:gd name="T63" fmla="*/ 449 h 1922"/>
              <a:gd name="T64" fmla="*/ 119 w 548"/>
              <a:gd name="T65" fmla="*/ 312 h 1922"/>
              <a:gd name="T66" fmla="*/ 23 w 548"/>
              <a:gd name="T67" fmla="*/ 186 h 1922"/>
              <a:gd name="T68" fmla="*/ 3 w 548"/>
              <a:gd name="T69" fmla="*/ 151 h 1922"/>
              <a:gd name="T70" fmla="*/ 0 w 548"/>
              <a:gd name="T71" fmla="*/ 112 h 1922"/>
              <a:gd name="T72" fmla="*/ 14 w 548"/>
              <a:gd name="T73" fmla="*/ 74 h 1922"/>
              <a:gd name="T74" fmla="*/ 58 w 548"/>
              <a:gd name="T75" fmla="*/ 28 h 1922"/>
              <a:gd name="T76" fmla="*/ 96 w 548"/>
              <a:gd name="T77" fmla="*/ 4 h 19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548" h="1922">
                <a:moveTo>
                  <a:pt x="117" y="0"/>
                </a:moveTo>
                <a:lnTo>
                  <a:pt x="138" y="1"/>
                </a:lnTo>
                <a:lnTo>
                  <a:pt x="159" y="7"/>
                </a:lnTo>
                <a:lnTo>
                  <a:pt x="178" y="17"/>
                </a:lnTo>
                <a:lnTo>
                  <a:pt x="195" y="32"/>
                </a:lnTo>
                <a:lnTo>
                  <a:pt x="247" y="93"/>
                </a:lnTo>
                <a:lnTo>
                  <a:pt x="294" y="156"/>
                </a:lnTo>
                <a:lnTo>
                  <a:pt x="337" y="222"/>
                </a:lnTo>
                <a:lnTo>
                  <a:pt x="377" y="290"/>
                </a:lnTo>
                <a:lnTo>
                  <a:pt x="413" y="360"/>
                </a:lnTo>
                <a:lnTo>
                  <a:pt x="446" y="434"/>
                </a:lnTo>
                <a:lnTo>
                  <a:pt x="476" y="518"/>
                </a:lnTo>
                <a:lnTo>
                  <a:pt x="503" y="604"/>
                </a:lnTo>
                <a:lnTo>
                  <a:pt x="523" y="692"/>
                </a:lnTo>
                <a:lnTo>
                  <a:pt x="536" y="780"/>
                </a:lnTo>
                <a:lnTo>
                  <a:pt x="545" y="871"/>
                </a:lnTo>
                <a:lnTo>
                  <a:pt x="548" y="961"/>
                </a:lnTo>
                <a:lnTo>
                  <a:pt x="545" y="1052"/>
                </a:lnTo>
                <a:lnTo>
                  <a:pt x="536" y="1141"/>
                </a:lnTo>
                <a:lnTo>
                  <a:pt x="523" y="1229"/>
                </a:lnTo>
                <a:lnTo>
                  <a:pt x="503" y="1317"/>
                </a:lnTo>
                <a:lnTo>
                  <a:pt x="476" y="1403"/>
                </a:lnTo>
                <a:lnTo>
                  <a:pt x="446" y="1488"/>
                </a:lnTo>
                <a:lnTo>
                  <a:pt x="413" y="1561"/>
                </a:lnTo>
                <a:lnTo>
                  <a:pt x="377" y="1631"/>
                </a:lnTo>
                <a:lnTo>
                  <a:pt x="337" y="1700"/>
                </a:lnTo>
                <a:lnTo>
                  <a:pt x="294" y="1765"/>
                </a:lnTo>
                <a:lnTo>
                  <a:pt x="247" y="1829"/>
                </a:lnTo>
                <a:lnTo>
                  <a:pt x="196" y="1890"/>
                </a:lnTo>
                <a:lnTo>
                  <a:pt x="179" y="1905"/>
                </a:lnTo>
                <a:lnTo>
                  <a:pt x="159" y="1916"/>
                </a:lnTo>
                <a:lnTo>
                  <a:pt x="138" y="1921"/>
                </a:lnTo>
                <a:lnTo>
                  <a:pt x="117" y="1922"/>
                </a:lnTo>
                <a:lnTo>
                  <a:pt x="96" y="1918"/>
                </a:lnTo>
                <a:lnTo>
                  <a:pt x="76" y="1908"/>
                </a:lnTo>
                <a:lnTo>
                  <a:pt x="58" y="1895"/>
                </a:lnTo>
                <a:lnTo>
                  <a:pt x="27" y="1864"/>
                </a:lnTo>
                <a:lnTo>
                  <a:pt x="15" y="1847"/>
                </a:lnTo>
                <a:lnTo>
                  <a:pt x="5" y="1829"/>
                </a:lnTo>
                <a:lnTo>
                  <a:pt x="1" y="1809"/>
                </a:lnTo>
                <a:lnTo>
                  <a:pt x="0" y="1790"/>
                </a:lnTo>
                <a:lnTo>
                  <a:pt x="4" y="1770"/>
                </a:lnTo>
                <a:lnTo>
                  <a:pt x="12" y="1751"/>
                </a:lnTo>
                <a:lnTo>
                  <a:pt x="24" y="1735"/>
                </a:lnTo>
                <a:lnTo>
                  <a:pt x="25" y="1731"/>
                </a:lnTo>
                <a:lnTo>
                  <a:pt x="27" y="1729"/>
                </a:lnTo>
                <a:lnTo>
                  <a:pt x="77" y="1669"/>
                </a:lnTo>
                <a:lnTo>
                  <a:pt x="121" y="1607"/>
                </a:lnTo>
                <a:lnTo>
                  <a:pt x="162" y="1541"/>
                </a:lnTo>
                <a:lnTo>
                  <a:pt x="199" y="1473"/>
                </a:lnTo>
                <a:lnTo>
                  <a:pt x="231" y="1402"/>
                </a:lnTo>
                <a:lnTo>
                  <a:pt x="256" y="1330"/>
                </a:lnTo>
                <a:lnTo>
                  <a:pt x="278" y="1259"/>
                </a:lnTo>
                <a:lnTo>
                  <a:pt x="295" y="1185"/>
                </a:lnTo>
                <a:lnTo>
                  <a:pt x="307" y="1112"/>
                </a:lnTo>
                <a:lnTo>
                  <a:pt x="314" y="1037"/>
                </a:lnTo>
                <a:lnTo>
                  <a:pt x="316" y="961"/>
                </a:lnTo>
                <a:lnTo>
                  <a:pt x="314" y="885"/>
                </a:lnTo>
                <a:lnTo>
                  <a:pt x="307" y="811"/>
                </a:lnTo>
                <a:lnTo>
                  <a:pt x="295" y="737"/>
                </a:lnTo>
                <a:lnTo>
                  <a:pt x="278" y="663"/>
                </a:lnTo>
                <a:lnTo>
                  <a:pt x="256" y="592"/>
                </a:lnTo>
                <a:lnTo>
                  <a:pt x="231" y="521"/>
                </a:lnTo>
                <a:lnTo>
                  <a:pt x="198" y="449"/>
                </a:lnTo>
                <a:lnTo>
                  <a:pt x="161" y="379"/>
                </a:lnTo>
                <a:lnTo>
                  <a:pt x="119" y="312"/>
                </a:lnTo>
                <a:lnTo>
                  <a:pt x="73" y="248"/>
                </a:lnTo>
                <a:lnTo>
                  <a:pt x="23" y="186"/>
                </a:lnTo>
                <a:lnTo>
                  <a:pt x="11" y="170"/>
                </a:lnTo>
                <a:lnTo>
                  <a:pt x="3" y="151"/>
                </a:lnTo>
                <a:lnTo>
                  <a:pt x="0" y="132"/>
                </a:lnTo>
                <a:lnTo>
                  <a:pt x="0" y="112"/>
                </a:lnTo>
                <a:lnTo>
                  <a:pt x="5" y="93"/>
                </a:lnTo>
                <a:lnTo>
                  <a:pt x="14" y="74"/>
                </a:lnTo>
                <a:lnTo>
                  <a:pt x="27" y="58"/>
                </a:lnTo>
                <a:lnTo>
                  <a:pt x="58" y="28"/>
                </a:lnTo>
                <a:lnTo>
                  <a:pt x="76" y="14"/>
                </a:lnTo>
                <a:lnTo>
                  <a:pt x="96" y="4"/>
                </a:lnTo>
                <a:lnTo>
                  <a:pt x="1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5" name="Freeform 172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1506538" y="1522413"/>
            <a:ext cx="68263" cy="182563"/>
          </a:xfrm>
          <a:custGeom>
            <a:avLst/>
            <a:gdLst>
              <a:gd name="T0" fmla="*/ 135 w 347"/>
              <a:gd name="T1" fmla="*/ 0 h 923"/>
              <a:gd name="T2" fmla="*/ 154 w 347"/>
              <a:gd name="T3" fmla="*/ 3 h 923"/>
              <a:gd name="T4" fmla="*/ 173 w 347"/>
              <a:gd name="T5" fmla="*/ 11 h 923"/>
              <a:gd name="T6" fmla="*/ 189 w 347"/>
              <a:gd name="T7" fmla="*/ 22 h 923"/>
              <a:gd name="T8" fmla="*/ 204 w 347"/>
              <a:gd name="T9" fmla="*/ 38 h 923"/>
              <a:gd name="T10" fmla="*/ 219 w 347"/>
              <a:gd name="T11" fmla="*/ 60 h 923"/>
              <a:gd name="T12" fmla="*/ 235 w 347"/>
              <a:gd name="T13" fmla="*/ 84 h 923"/>
              <a:gd name="T14" fmla="*/ 252 w 347"/>
              <a:gd name="T15" fmla="*/ 112 h 923"/>
              <a:gd name="T16" fmla="*/ 282 w 347"/>
              <a:gd name="T17" fmla="*/ 167 h 923"/>
              <a:gd name="T18" fmla="*/ 305 w 347"/>
              <a:gd name="T19" fmla="*/ 223 h 923"/>
              <a:gd name="T20" fmla="*/ 324 w 347"/>
              <a:gd name="T21" fmla="*/ 280 h 923"/>
              <a:gd name="T22" fmla="*/ 337 w 347"/>
              <a:gd name="T23" fmla="*/ 339 h 923"/>
              <a:gd name="T24" fmla="*/ 344 w 347"/>
              <a:gd name="T25" fmla="*/ 400 h 923"/>
              <a:gd name="T26" fmla="*/ 347 w 347"/>
              <a:gd name="T27" fmla="*/ 462 h 923"/>
              <a:gd name="T28" fmla="*/ 344 w 347"/>
              <a:gd name="T29" fmla="*/ 529 h 923"/>
              <a:gd name="T30" fmla="*/ 334 w 347"/>
              <a:gd name="T31" fmla="*/ 596 h 923"/>
              <a:gd name="T32" fmla="*/ 318 w 347"/>
              <a:gd name="T33" fmla="*/ 661 h 923"/>
              <a:gd name="T34" fmla="*/ 295 w 347"/>
              <a:gd name="T35" fmla="*/ 724 h 923"/>
              <a:gd name="T36" fmla="*/ 276 w 347"/>
              <a:gd name="T37" fmla="*/ 767 h 923"/>
              <a:gd name="T38" fmla="*/ 254 w 347"/>
              <a:gd name="T39" fmla="*/ 808 h 923"/>
              <a:gd name="T40" fmla="*/ 229 w 347"/>
              <a:gd name="T41" fmla="*/ 848 h 923"/>
              <a:gd name="T42" fmla="*/ 203 w 347"/>
              <a:gd name="T43" fmla="*/ 886 h 923"/>
              <a:gd name="T44" fmla="*/ 188 w 347"/>
              <a:gd name="T45" fmla="*/ 901 h 923"/>
              <a:gd name="T46" fmla="*/ 171 w 347"/>
              <a:gd name="T47" fmla="*/ 913 h 923"/>
              <a:gd name="T48" fmla="*/ 152 w 347"/>
              <a:gd name="T49" fmla="*/ 920 h 923"/>
              <a:gd name="T50" fmla="*/ 133 w 347"/>
              <a:gd name="T51" fmla="*/ 923 h 923"/>
              <a:gd name="T52" fmla="*/ 113 w 347"/>
              <a:gd name="T53" fmla="*/ 922 h 923"/>
              <a:gd name="T54" fmla="*/ 94 w 347"/>
              <a:gd name="T55" fmla="*/ 918 h 923"/>
              <a:gd name="T56" fmla="*/ 76 w 347"/>
              <a:gd name="T57" fmla="*/ 908 h 923"/>
              <a:gd name="T58" fmla="*/ 59 w 347"/>
              <a:gd name="T59" fmla="*/ 896 h 923"/>
              <a:gd name="T60" fmla="*/ 28 w 347"/>
              <a:gd name="T61" fmla="*/ 862 h 923"/>
              <a:gd name="T62" fmla="*/ 13 w 347"/>
              <a:gd name="T63" fmla="*/ 844 h 923"/>
              <a:gd name="T64" fmla="*/ 4 w 347"/>
              <a:gd name="T65" fmla="*/ 824 h 923"/>
              <a:gd name="T66" fmla="*/ 0 w 347"/>
              <a:gd name="T67" fmla="*/ 802 h 923"/>
              <a:gd name="T68" fmla="*/ 0 w 347"/>
              <a:gd name="T69" fmla="*/ 780 h 923"/>
              <a:gd name="T70" fmla="*/ 7 w 347"/>
              <a:gd name="T71" fmla="*/ 759 h 923"/>
              <a:gd name="T72" fmla="*/ 18 w 347"/>
              <a:gd name="T73" fmla="*/ 739 h 923"/>
              <a:gd name="T74" fmla="*/ 35 w 347"/>
              <a:gd name="T75" fmla="*/ 717 h 923"/>
              <a:gd name="T76" fmla="*/ 55 w 347"/>
              <a:gd name="T77" fmla="*/ 685 h 923"/>
              <a:gd name="T78" fmla="*/ 73 w 347"/>
              <a:gd name="T79" fmla="*/ 656 h 923"/>
              <a:gd name="T80" fmla="*/ 86 w 347"/>
              <a:gd name="T81" fmla="*/ 627 h 923"/>
              <a:gd name="T82" fmla="*/ 96 w 347"/>
              <a:gd name="T83" fmla="*/ 598 h 923"/>
              <a:gd name="T84" fmla="*/ 105 w 347"/>
              <a:gd name="T85" fmla="*/ 568 h 923"/>
              <a:gd name="T86" fmla="*/ 110 w 347"/>
              <a:gd name="T87" fmla="*/ 536 h 923"/>
              <a:gd name="T88" fmla="*/ 113 w 347"/>
              <a:gd name="T89" fmla="*/ 501 h 923"/>
              <a:gd name="T90" fmla="*/ 115 w 347"/>
              <a:gd name="T91" fmla="*/ 461 h 923"/>
              <a:gd name="T92" fmla="*/ 113 w 347"/>
              <a:gd name="T93" fmla="*/ 411 h 923"/>
              <a:gd name="T94" fmla="*/ 106 w 347"/>
              <a:gd name="T95" fmla="*/ 361 h 923"/>
              <a:gd name="T96" fmla="*/ 92 w 347"/>
              <a:gd name="T97" fmla="*/ 314 h 923"/>
              <a:gd name="T98" fmla="*/ 73 w 347"/>
              <a:gd name="T99" fmla="*/ 267 h 923"/>
              <a:gd name="T100" fmla="*/ 49 w 347"/>
              <a:gd name="T101" fmla="*/ 223 h 923"/>
              <a:gd name="T102" fmla="*/ 20 w 347"/>
              <a:gd name="T103" fmla="*/ 182 h 923"/>
              <a:gd name="T104" fmla="*/ 10 w 347"/>
              <a:gd name="T105" fmla="*/ 162 h 923"/>
              <a:gd name="T106" fmla="*/ 4 w 347"/>
              <a:gd name="T107" fmla="*/ 140 h 923"/>
              <a:gd name="T108" fmla="*/ 3 w 347"/>
              <a:gd name="T109" fmla="*/ 118 h 923"/>
              <a:gd name="T110" fmla="*/ 7 w 347"/>
              <a:gd name="T111" fmla="*/ 97 h 923"/>
              <a:gd name="T112" fmla="*/ 15 w 347"/>
              <a:gd name="T113" fmla="*/ 76 h 923"/>
              <a:gd name="T114" fmla="*/ 30 w 347"/>
              <a:gd name="T115" fmla="*/ 58 h 923"/>
              <a:gd name="T116" fmla="*/ 60 w 347"/>
              <a:gd name="T117" fmla="*/ 27 h 923"/>
              <a:gd name="T118" fmla="*/ 77 w 347"/>
              <a:gd name="T119" fmla="*/ 14 h 923"/>
              <a:gd name="T120" fmla="*/ 95 w 347"/>
              <a:gd name="T121" fmla="*/ 5 h 923"/>
              <a:gd name="T122" fmla="*/ 115 w 347"/>
              <a:gd name="T123" fmla="*/ 0 h 923"/>
              <a:gd name="T124" fmla="*/ 135 w 347"/>
              <a:gd name="T125" fmla="*/ 0 h 9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347" h="923">
                <a:moveTo>
                  <a:pt x="135" y="0"/>
                </a:moveTo>
                <a:lnTo>
                  <a:pt x="154" y="3"/>
                </a:lnTo>
                <a:lnTo>
                  <a:pt x="173" y="11"/>
                </a:lnTo>
                <a:lnTo>
                  <a:pt x="189" y="22"/>
                </a:lnTo>
                <a:lnTo>
                  <a:pt x="204" y="38"/>
                </a:lnTo>
                <a:lnTo>
                  <a:pt x="219" y="60"/>
                </a:lnTo>
                <a:lnTo>
                  <a:pt x="235" y="84"/>
                </a:lnTo>
                <a:lnTo>
                  <a:pt x="252" y="112"/>
                </a:lnTo>
                <a:lnTo>
                  <a:pt x="282" y="167"/>
                </a:lnTo>
                <a:lnTo>
                  <a:pt x="305" y="223"/>
                </a:lnTo>
                <a:lnTo>
                  <a:pt x="324" y="280"/>
                </a:lnTo>
                <a:lnTo>
                  <a:pt x="337" y="339"/>
                </a:lnTo>
                <a:lnTo>
                  <a:pt x="344" y="400"/>
                </a:lnTo>
                <a:lnTo>
                  <a:pt x="347" y="462"/>
                </a:lnTo>
                <a:lnTo>
                  <a:pt x="344" y="529"/>
                </a:lnTo>
                <a:lnTo>
                  <a:pt x="334" y="596"/>
                </a:lnTo>
                <a:lnTo>
                  <a:pt x="318" y="661"/>
                </a:lnTo>
                <a:lnTo>
                  <a:pt x="295" y="724"/>
                </a:lnTo>
                <a:lnTo>
                  <a:pt x="276" y="767"/>
                </a:lnTo>
                <a:lnTo>
                  <a:pt x="254" y="808"/>
                </a:lnTo>
                <a:lnTo>
                  <a:pt x="229" y="848"/>
                </a:lnTo>
                <a:lnTo>
                  <a:pt x="203" y="886"/>
                </a:lnTo>
                <a:lnTo>
                  <a:pt x="188" y="901"/>
                </a:lnTo>
                <a:lnTo>
                  <a:pt x="171" y="913"/>
                </a:lnTo>
                <a:lnTo>
                  <a:pt x="152" y="920"/>
                </a:lnTo>
                <a:lnTo>
                  <a:pt x="133" y="923"/>
                </a:lnTo>
                <a:lnTo>
                  <a:pt x="113" y="922"/>
                </a:lnTo>
                <a:lnTo>
                  <a:pt x="94" y="918"/>
                </a:lnTo>
                <a:lnTo>
                  <a:pt x="76" y="908"/>
                </a:lnTo>
                <a:lnTo>
                  <a:pt x="59" y="896"/>
                </a:lnTo>
                <a:lnTo>
                  <a:pt x="28" y="862"/>
                </a:lnTo>
                <a:lnTo>
                  <a:pt x="13" y="844"/>
                </a:lnTo>
                <a:lnTo>
                  <a:pt x="4" y="824"/>
                </a:lnTo>
                <a:lnTo>
                  <a:pt x="0" y="802"/>
                </a:lnTo>
                <a:lnTo>
                  <a:pt x="0" y="780"/>
                </a:lnTo>
                <a:lnTo>
                  <a:pt x="7" y="759"/>
                </a:lnTo>
                <a:lnTo>
                  <a:pt x="18" y="739"/>
                </a:lnTo>
                <a:lnTo>
                  <a:pt x="35" y="717"/>
                </a:lnTo>
                <a:lnTo>
                  <a:pt x="55" y="685"/>
                </a:lnTo>
                <a:lnTo>
                  <a:pt x="73" y="656"/>
                </a:lnTo>
                <a:lnTo>
                  <a:pt x="86" y="627"/>
                </a:lnTo>
                <a:lnTo>
                  <a:pt x="96" y="598"/>
                </a:lnTo>
                <a:lnTo>
                  <a:pt x="105" y="568"/>
                </a:lnTo>
                <a:lnTo>
                  <a:pt x="110" y="536"/>
                </a:lnTo>
                <a:lnTo>
                  <a:pt x="113" y="501"/>
                </a:lnTo>
                <a:lnTo>
                  <a:pt x="115" y="461"/>
                </a:lnTo>
                <a:lnTo>
                  <a:pt x="113" y="411"/>
                </a:lnTo>
                <a:lnTo>
                  <a:pt x="106" y="361"/>
                </a:lnTo>
                <a:lnTo>
                  <a:pt x="92" y="314"/>
                </a:lnTo>
                <a:lnTo>
                  <a:pt x="73" y="267"/>
                </a:lnTo>
                <a:lnTo>
                  <a:pt x="49" y="223"/>
                </a:lnTo>
                <a:lnTo>
                  <a:pt x="20" y="182"/>
                </a:lnTo>
                <a:lnTo>
                  <a:pt x="10" y="162"/>
                </a:lnTo>
                <a:lnTo>
                  <a:pt x="4" y="140"/>
                </a:lnTo>
                <a:lnTo>
                  <a:pt x="3" y="118"/>
                </a:lnTo>
                <a:lnTo>
                  <a:pt x="7" y="97"/>
                </a:lnTo>
                <a:lnTo>
                  <a:pt x="15" y="76"/>
                </a:lnTo>
                <a:lnTo>
                  <a:pt x="30" y="58"/>
                </a:lnTo>
                <a:lnTo>
                  <a:pt x="60" y="27"/>
                </a:lnTo>
                <a:lnTo>
                  <a:pt x="77" y="14"/>
                </a:lnTo>
                <a:lnTo>
                  <a:pt x="95" y="5"/>
                </a:lnTo>
                <a:lnTo>
                  <a:pt x="115" y="0"/>
                </a:lnTo>
                <a:lnTo>
                  <a:pt x="1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26" name="Freeform 172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1228725" y="1544638"/>
            <a:ext cx="347663" cy="565150"/>
          </a:xfrm>
          <a:custGeom>
            <a:avLst/>
            <a:gdLst>
              <a:gd name="T0" fmla="*/ 406 w 1757"/>
              <a:gd name="T1" fmla="*/ 2241 h 2851"/>
              <a:gd name="T2" fmla="*/ 1272 w 1757"/>
              <a:gd name="T3" fmla="*/ 1995 h 2851"/>
              <a:gd name="T4" fmla="*/ 641 w 1757"/>
              <a:gd name="T5" fmla="*/ 1501 h 2851"/>
              <a:gd name="T6" fmla="*/ 1194 w 1757"/>
              <a:gd name="T7" fmla="*/ 1750 h 2851"/>
              <a:gd name="T8" fmla="*/ 641 w 1757"/>
              <a:gd name="T9" fmla="*/ 1501 h 2851"/>
              <a:gd name="T10" fmla="*/ 720 w 1757"/>
              <a:gd name="T11" fmla="*/ 1254 h 2851"/>
              <a:gd name="T12" fmla="*/ 878 w 1757"/>
              <a:gd name="T13" fmla="*/ 753 h 2851"/>
              <a:gd name="T14" fmla="*/ 926 w 1757"/>
              <a:gd name="T15" fmla="*/ 3 h 2851"/>
              <a:gd name="T16" fmla="*/ 1016 w 1757"/>
              <a:gd name="T17" fmla="*/ 27 h 2851"/>
              <a:gd name="T18" fmla="*/ 1093 w 1757"/>
              <a:gd name="T19" fmla="*/ 72 h 2851"/>
              <a:gd name="T20" fmla="*/ 1156 w 1757"/>
              <a:gd name="T21" fmla="*/ 134 h 2851"/>
              <a:gd name="T22" fmla="*/ 1201 w 1757"/>
              <a:gd name="T23" fmla="*/ 212 h 2851"/>
              <a:gd name="T24" fmla="*/ 1225 w 1757"/>
              <a:gd name="T25" fmla="*/ 301 h 2851"/>
              <a:gd name="T26" fmla="*/ 1225 w 1757"/>
              <a:gd name="T27" fmla="*/ 394 h 2851"/>
              <a:gd name="T28" fmla="*/ 1201 w 1757"/>
              <a:gd name="T29" fmla="*/ 483 h 2851"/>
              <a:gd name="T30" fmla="*/ 1157 w 1757"/>
              <a:gd name="T31" fmla="*/ 560 h 2851"/>
              <a:gd name="T32" fmla="*/ 1095 w 1757"/>
              <a:gd name="T33" fmla="*/ 622 h 2851"/>
              <a:gd name="T34" fmla="*/ 1757 w 1757"/>
              <a:gd name="T35" fmla="*/ 2715 h 2851"/>
              <a:gd name="T36" fmla="*/ 1751 w 1757"/>
              <a:gd name="T37" fmla="*/ 2762 h 2851"/>
              <a:gd name="T38" fmla="*/ 1730 w 1757"/>
              <a:gd name="T39" fmla="*/ 2803 h 2851"/>
              <a:gd name="T40" fmla="*/ 1694 w 1757"/>
              <a:gd name="T41" fmla="*/ 2835 h 2851"/>
              <a:gd name="T42" fmla="*/ 1652 w 1757"/>
              <a:gd name="T43" fmla="*/ 2849 h 2851"/>
              <a:gd name="T44" fmla="*/ 1608 w 1757"/>
              <a:gd name="T45" fmla="*/ 2848 h 2851"/>
              <a:gd name="T46" fmla="*/ 1562 w 1757"/>
              <a:gd name="T47" fmla="*/ 2827 h 2851"/>
              <a:gd name="T48" fmla="*/ 1528 w 1757"/>
              <a:gd name="T49" fmla="*/ 2789 h 2851"/>
              <a:gd name="T50" fmla="*/ 1429 w 1757"/>
              <a:gd name="T51" fmla="*/ 2486 h 2851"/>
              <a:gd name="T52" fmla="*/ 1420 w 1757"/>
              <a:gd name="T53" fmla="*/ 2487 h 2851"/>
              <a:gd name="T54" fmla="*/ 333 w 1757"/>
              <a:gd name="T55" fmla="*/ 2487 h 2851"/>
              <a:gd name="T56" fmla="*/ 239 w 1757"/>
              <a:gd name="T57" fmla="*/ 2764 h 2851"/>
              <a:gd name="T58" fmla="*/ 218 w 1757"/>
              <a:gd name="T59" fmla="*/ 2804 h 2851"/>
              <a:gd name="T60" fmla="*/ 185 w 1757"/>
              <a:gd name="T61" fmla="*/ 2833 h 2851"/>
              <a:gd name="T62" fmla="*/ 144 w 1757"/>
              <a:gd name="T63" fmla="*/ 2849 h 2851"/>
              <a:gd name="T64" fmla="*/ 104 w 1757"/>
              <a:gd name="T65" fmla="*/ 2849 h 2851"/>
              <a:gd name="T66" fmla="*/ 62 w 1757"/>
              <a:gd name="T67" fmla="*/ 2835 h 2851"/>
              <a:gd name="T68" fmla="*/ 26 w 1757"/>
              <a:gd name="T69" fmla="*/ 2803 h 2851"/>
              <a:gd name="T70" fmla="*/ 4 w 1757"/>
              <a:gd name="T71" fmla="*/ 2762 h 2851"/>
              <a:gd name="T72" fmla="*/ 0 w 1757"/>
              <a:gd name="T73" fmla="*/ 2715 h 2851"/>
              <a:gd name="T74" fmla="*/ 662 w 1757"/>
              <a:gd name="T75" fmla="*/ 620 h 2851"/>
              <a:gd name="T76" fmla="*/ 601 w 1757"/>
              <a:gd name="T77" fmla="*/ 558 h 2851"/>
              <a:gd name="T78" fmla="*/ 557 w 1757"/>
              <a:gd name="T79" fmla="*/ 481 h 2851"/>
              <a:gd name="T80" fmla="*/ 533 w 1757"/>
              <a:gd name="T81" fmla="*/ 394 h 2851"/>
              <a:gd name="T82" fmla="*/ 533 w 1757"/>
              <a:gd name="T83" fmla="*/ 301 h 2851"/>
              <a:gd name="T84" fmla="*/ 557 w 1757"/>
              <a:gd name="T85" fmla="*/ 212 h 2851"/>
              <a:gd name="T86" fmla="*/ 603 w 1757"/>
              <a:gd name="T87" fmla="*/ 134 h 2851"/>
              <a:gd name="T88" fmla="*/ 666 w 1757"/>
              <a:gd name="T89" fmla="*/ 71 h 2851"/>
              <a:gd name="T90" fmla="*/ 744 w 1757"/>
              <a:gd name="T91" fmla="*/ 27 h 2851"/>
              <a:gd name="T92" fmla="*/ 832 w 1757"/>
              <a:gd name="T93" fmla="*/ 3 h 28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757" h="2851">
                <a:moveTo>
                  <a:pt x="484" y="1995"/>
                </a:moveTo>
                <a:lnTo>
                  <a:pt x="406" y="2241"/>
                </a:lnTo>
                <a:lnTo>
                  <a:pt x="1350" y="2241"/>
                </a:lnTo>
                <a:lnTo>
                  <a:pt x="1272" y="1995"/>
                </a:lnTo>
                <a:lnTo>
                  <a:pt x="484" y="1995"/>
                </a:lnTo>
                <a:close/>
                <a:moveTo>
                  <a:pt x="641" y="1501"/>
                </a:moveTo>
                <a:lnTo>
                  <a:pt x="562" y="1750"/>
                </a:lnTo>
                <a:lnTo>
                  <a:pt x="1194" y="1750"/>
                </a:lnTo>
                <a:lnTo>
                  <a:pt x="1115" y="1501"/>
                </a:lnTo>
                <a:lnTo>
                  <a:pt x="641" y="1501"/>
                </a:lnTo>
                <a:close/>
                <a:moveTo>
                  <a:pt x="878" y="753"/>
                </a:moveTo>
                <a:lnTo>
                  <a:pt x="720" y="1254"/>
                </a:lnTo>
                <a:lnTo>
                  <a:pt x="1037" y="1254"/>
                </a:lnTo>
                <a:lnTo>
                  <a:pt x="878" y="753"/>
                </a:lnTo>
                <a:close/>
                <a:moveTo>
                  <a:pt x="879" y="0"/>
                </a:moveTo>
                <a:lnTo>
                  <a:pt x="926" y="3"/>
                </a:lnTo>
                <a:lnTo>
                  <a:pt x="973" y="11"/>
                </a:lnTo>
                <a:lnTo>
                  <a:pt x="1016" y="27"/>
                </a:lnTo>
                <a:lnTo>
                  <a:pt x="1056" y="47"/>
                </a:lnTo>
                <a:lnTo>
                  <a:pt x="1093" y="72"/>
                </a:lnTo>
                <a:lnTo>
                  <a:pt x="1126" y="102"/>
                </a:lnTo>
                <a:lnTo>
                  <a:pt x="1156" y="134"/>
                </a:lnTo>
                <a:lnTo>
                  <a:pt x="1181" y="172"/>
                </a:lnTo>
                <a:lnTo>
                  <a:pt x="1201" y="212"/>
                </a:lnTo>
                <a:lnTo>
                  <a:pt x="1216" y="255"/>
                </a:lnTo>
                <a:lnTo>
                  <a:pt x="1225" y="301"/>
                </a:lnTo>
                <a:lnTo>
                  <a:pt x="1229" y="348"/>
                </a:lnTo>
                <a:lnTo>
                  <a:pt x="1225" y="394"/>
                </a:lnTo>
                <a:lnTo>
                  <a:pt x="1216" y="440"/>
                </a:lnTo>
                <a:lnTo>
                  <a:pt x="1201" y="483"/>
                </a:lnTo>
                <a:lnTo>
                  <a:pt x="1181" y="523"/>
                </a:lnTo>
                <a:lnTo>
                  <a:pt x="1157" y="560"/>
                </a:lnTo>
                <a:lnTo>
                  <a:pt x="1127" y="592"/>
                </a:lnTo>
                <a:lnTo>
                  <a:pt x="1095" y="622"/>
                </a:lnTo>
                <a:lnTo>
                  <a:pt x="1751" y="2691"/>
                </a:lnTo>
                <a:lnTo>
                  <a:pt x="1757" y="2715"/>
                </a:lnTo>
                <a:lnTo>
                  <a:pt x="1757" y="2739"/>
                </a:lnTo>
                <a:lnTo>
                  <a:pt x="1751" y="2762"/>
                </a:lnTo>
                <a:lnTo>
                  <a:pt x="1743" y="2784"/>
                </a:lnTo>
                <a:lnTo>
                  <a:pt x="1730" y="2803"/>
                </a:lnTo>
                <a:lnTo>
                  <a:pt x="1713" y="2821"/>
                </a:lnTo>
                <a:lnTo>
                  <a:pt x="1694" y="2835"/>
                </a:lnTo>
                <a:lnTo>
                  <a:pt x="1671" y="2844"/>
                </a:lnTo>
                <a:lnTo>
                  <a:pt x="1652" y="2849"/>
                </a:lnTo>
                <a:lnTo>
                  <a:pt x="1634" y="2850"/>
                </a:lnTo>
                <a:lnTo>
                  <a:pt x="1608" y="2848"/>
                </a:lnTo>
                <a:lnTo>
                  <a:pt x="1584" y="2839"/>
                </a:lnTo>
                <a:lnTo>
                  <a:pt x="1562" y="2827"/>
                </a:lnTo>
                <a:lnTo>
                  <a:pt x="1543" y="2810"/>
                </a:lnTo>
                <a:lnTo>
                  <a:pt x="1528" y="2789"/>
                </a:lnTo>
                <a:lnTo>
                  <a:pt x="1516" y="2764"/>
                </a:lnTo>
                <a:lnTo>
                  <a:pt x="1429" y="2486"/>
                </a:lnTo>
                <a:lnTo>
                  <a:pt x="1425" y="2487"/>
                </a:lnTo>
                <a:lnTo>
                  <a:pt x="1420" y="2487"/>
                </a:lnTo>
                <a:lnTo>
                  <a:pt x="338" y="2487"/>
                </a:lnTo>
                <a:lnTo>
                  <a:pt x="333" y="2487"/>
                </a:lnTo>
                <a:lnTo>
                  <a:pt x="329" y="2486"/>
                </a:lnTo>
                <a:lnTo>
                  <a:pt x="239" y="2764"/>
                </a:lnTo>
                <a:lnTo>
                  <a:pt x="231" y="2786"/>
                </a:lnTo>
                <a:lnTo>
                  <a:pt x="218" y="2804"/>
                </a:lnTo>
                <a:lnTo>
                  <a:pt x="203" y="2820"/>
                </a:lnTo>
                <a:lnTo>
                  <a:pt x="185" y="2833"/>
                </a:lnTo>
                <a:lnTo>
                  <a:pt x="165" y="2842"/>
                </a:lnTo>
                <a:lnTo>
                  <a:pt x="144" y="2849"/>
                </a:lnTo>
                <a:lnTo>
                  <a:pt x="122" y="2851"/>
                </a:lnTo>
                <a:lnTo>
                  <a:pt x="104" y="2849"/>
                </a:lnTo>
                <a:lnTo>
                  <a:pt x="85" y="2844"/>
                </a:lnTo>
                <a:lnTo>
                  <a:pt x="62" y="2835"/>
                </a:lnTo>
                <a:lnTo>
                  <a:pt x="42" y="2821"/>
                </a:lnTo>
                <a:lnTo>
                  <a:pt x="26" y="2803"/>
                </a:lnTo>
                <a:lnTo>
                  <a:pt x="13" y="2784"/>
                </a:lnTo>
                <a:lnTo>
                  <a:pt x="4" y="2762"/>
                </a:lnTo>
                <a:lnTo>
                  <a:pt x="0" y="2739"/>
                </a:lnTo>
                <a:lnTo>
                  <a:pt x="0" y="2715"/>
                </a:lnTo>
                <a:lnTo>
                  <a:pt x="5" y="2691"/>
                </a:lnTo>
                <a:lnTo>
                  <a:pt x="662" y="620"/>
                </a:lnTo>
                <a:lnTo>
                  <a:pt x="629" y="590"/>
                </a:lnTo>
                <a:lnTo>
                  <a:pt x="601" y="558"/>
                </a:lnTo>
                <a:lnTo>
                  <a:pt x="576" y="521"/>
                </a:lnTo>
                <a:lnTo>
                  <a:pt x="557" y="481"/>
                </a:lnTo>
                <a:lnTo>
                  <a:pt x="543" y="439"/>
                </a:lnTo>
                <a:lnTo>
                  <a:pt x="533" y="394"/>
                </a:lnTo>
                <a:lnTo>
                  <a:pt x="530" y="348"/>
                </a:lnTo>
                <a:lnTo>
                  <a:pt x="533" y="301"/>
                </a:lnTo>
                <a:lnTo>
                  <a:pt x="543" y="255"/>
                </a:lnTo>
                <a:lnTo>
                  <a:pt x="557" y="212"/>
                </a:lnTo>
                <a:lnTo>
                  <a:pt x="578" y="171"/>
                </a:lnTo>
                <a:lnTo>
                  <a:pt x="603" y="134"/>
                </a:lnTo>
                <a:lnTo>
                  <a:pt x="632" y="101"/>
                </a:lnTo>
                <a:lnTo>
                  <a:pt x="666" y="71"/>
                </a:lnTo>
                <a:lnTo>
                  <a:pt x="703" y="47"/>
                </a:lnTo>
                <a:lnTo>
                  <a:pt x="744" y="27"/>
                </a:lnTo>
                <a:lnTo>
                  <a:pt x="786" y="11"/>
                </a:lnTo>
                <a:lnTo>
                  <a:pt x="832" y="3"/>
                </a:lnTo>
                <a:lnTo>
                  <a:pt x="87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</xdr:grpSp>
    <xdr:clientData/>
  </xdr:twoCellAnchor>
  <xdr:twoCellAnchor>
    <xdr:from>
      <xdr:col>8</xdr:col>
      <xdr:colOff>217458</xdr:colOff>
      <xdr:row>13</xdr:row>
      <xdr:rowOff>161007</xdr:rowOff>
    </xdr:from>
    <xdr:to>
      <xdr:col>9</xdr:col>
      <xdr:colOff>281119</xdr:colOff>
      <xdr:row>15</xdr:row>
      <xdr:rowOff>491</xdr:rowOff>
    </xdr:to>
    <xdr:sp macro="" textlink="[1]Analysis!B48">
      <xdr:nvSpPr>
        <xdr:cNvPr id="1727" name="TextBox 172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094258" y="2637507"/>
          <a:ext cx="673261" cy="22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9783B640-9BDC-4838-B0F6-9C82BBD70360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1.6M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212723</xdr:colOff>
      <xdr:row>14</xdr:row>
      <xdr:rowOff>74868</xdr:rowOff>
    </xdr:from>
    <xdr:to>
      <xdr:col>9</xdr:col>
      <xdr:colOff>364390</xdr:colOff>
      <xdr:row>15</xdr:row>
      <xdr:rowOff>104852</xdr:rowOff>
    </xdr:to>
    <xdr:sp macro="" textlink="[1]Analysis!B47">
      <xdr:nvSpPr>
        <xdr:cNvPr id="1728" name="TextBox 172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089523" y="2741868"/>
          <a:ext cx="761267" cy="22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B23CFD0A-F680-40CB-8DD8-B2601A2E1DDC}" type="TxLink">
            <a:rPr lang="en-US" sz="8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May</a:t>
          </a:fld>
          <a:endParaRPr lang="en-US" sz="8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120380</xdr:colOff>
      <xdr:row>16</xdr:row>
      <xdr:rowOff>86531</xdr:rowOff>
    </xdr:from>
    <xdr:to>
      <xdr:col>9</xdr:col>
      <xdr:colOff>214518</xdr:colOff>
      <xdr:row>17</xdr:row>
      <xdr:rowOff>169357</xdr:rowOff>
    </xdr:to>
    <xdr:sp macro="" textlink="">
      <xdr:nvSpPr>
        <xdr:cNvPr id="1729" name="Rectangle 172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949180" y="3134531"/>
          <a:ext cx="3751738" cy="273326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129674</xdr:colOff>
      <xdr:row>17</xdr:row>
      <xdr:rowOff>168147</xdr:rowOff>
    </xdr:from>
    <xdr:to>
      <xdr:col>9</xdr:col>
      <xdr:colOff>174319</xdr:colOff>
      <xdr:row>17</xdr:row>
      <xdr:rowOff>169359</xdr:rowOff>
    </xdr:to>
    <xdr:cxnSp macro="">
      <xdr:nvCxnSpPr>
        <xdr:cNvPr id="1730" name="Straight Connector 172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1958474" y="3406647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97803</xdr:colOff>
      <xdr:row>16</xdr:row>
      <xdr:rowOff>143064</xdr:rowOff>
    </xdr:from>
    <xdr:to>
      <xdr:col>6</xdr:col>
      <xdr:colOff>368576</xdr:colOff>
      <xdr:row>17</xdr:row>
      <xdr:rowOff>125481</xdr:rowOff>
    </xdr:to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926603" y="3191064"/>
          <a:ext cx="2099573" cy="172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PROFITABILITY</a:t>
          </a:r>
          <a:r>
            <a:rPr lang="en-US" sz="1000" b="1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ANALYSIS</a:t>
          </a:r>
          <a:endParaRPr lang="en-US" sz="1000" b="1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137114</xdr:colOff>
      <xdr:row>18</xdr:row>
      <xdr:rowOff>99296</xdr:rowOff>
    </xdr:from>
    <xdr:to>
      <xdr:col>8</xdr:col>
      <xdr:colOff>10759</xdr:colOff>
      <xdr:row>22</xdr:row>
      <xdr:rowOff>2214</xdr:rowOff>
    </xdr:to>
    <xdr:sp macro="" textlink="Analysis!I6">
      <xdr:nvSpPr>
        <xdr:cNvPr id="1732" name="TextBox 173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965914" y="3528296"/>
          <a:ext cx="2921645" cy="664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0DC9C0FB-0A32-4CDE-891E-31FEFE77EC8A}" type="TxLink">
            <a:rPr lang="en-US" sz="3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$1,815,168</a:t>
          </a:fld>
          <a:endParaRPr lang="en-US" sz="3600" b="1" i="0" u="none" strike="noStrike">
            <a:solidFill>
              <a:schemeClr val="accent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189617</xdr:colOff>
      <xdr:row>23</xdr:row>
      <xdr:rowOff>99036</xdr:rowOff>
    </xdr:from>
    <xdr:to>
      <xdr:col>4</xdr:col>
      <xdr:colOff>491161</xdr:colOff>
      <xdr:row>24</xdr:row>
      <xdr:rowOff>97318</xdr:rowOff>
    </xdr:to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2018417" y="4480536"/>
          <a:ext cx="911144" cy="18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358517</xdr:colOff>
      <xdr:row>24</xdr:row>
      <xdr:rowOff>76408</xdr:rowOff>
    </xdr:from>
    <xdr:to>
      <xdr:col>3</xdr:col>
      <xdr:colOff>508722</xdr:colOff>
      <xdr:row>25</xdr:row>
      <xdr:rowOff>65400</xdr:rowOff>
    </xdr:to>
    <xdr:pic>
      <xdr:nvPicPr>
        <xdr:cNvPr id="1734" name="Picture 173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7317" y="4648408"/>
          <a:ext cx="150205" cy="179492"/>
        </a:xfrm>
        <a:prstGeom prst="rect">
          <a:avLst/>
        </a:prstGeom>
      </xdr:spPr>
    </xdr:pic>
    <xdr:clientData/>
  </xdr:twoCellAnchor>
  <xdr:twoCellAnchor>
    <xdr:from>
      <xdr:col>6</xdr:col>
      <xdr:colOff>91650</xdr:colOff>
      <xdr:row>23</xdr:row>
      <xdr:rowOff>69209</xdr:rowOff>
    </xdr:from>
    <xdr:to>
      <xdr:col>9</xdr:col>
      <xdr:colOff>212918</xdr:colOff>
      <xdr:row>24</xdr:row>
      <xdr:rowOff>130446</xdr:rowOff>
    </xdr:to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3749250" y="4450709"/>
          <a:ext cx="1950068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Profit Contribution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494043</xdr:colOff>
      <xdr:row>24</xdr:row>
      <xdr:rowOff>91476</xdr:rowOff>
    </xdr:from>
    <xdr:to>
      <xdr:col>7</xdr:col>
      <xdr:colOff>494095</xdr:colOff>
      <xdr:row>25</xdr:row>
      <xdr:rowOff>75574</xdr:rowOff>
    </xdr:to>
    <xdr:sp macro="" textlink="[1]Analysis!D49">
      <xdr:nvSpPr>
        <xdr:cNvPr id="1736" name="TextBox 173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4151643" y="4663476"/>
          <a:ext cx="609652" cy="174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AA9D1E2-332B-49F3-A800-E5C31E080B4B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19%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4</xdr:col>
      <xdr:colOff>546266</xdr:colOff>
      <xdr:row>23</xdr:row>
      <xdr:rowOff>66727</xdr:rowOff>
    </xdr:from>
    <xdr:to>
      <xdr:col>7</xdr:col>
      <xdr:colOff>53955</xdr:colOff>
      <xdr:row>24</xdr:row>
      <xdr:rowOff>127964</xdr:rowOff>
    </xdr:to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2984666" y="4448227"/>
          <a:ext cx="1336489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Profit/Unit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81310</xdr:colOff>
      <xdr:row>24</xdr:row>
      <xdr:rowOff>91130</xdr:rowOff>
    </xdr:from>
    <xdr:to>
      <xdr:col>8</xdr:col>
      <xdr:colOff>244892</xdr:colOff>
      <xdr:row>25</xdr:row>
      <xdr:rowOff>81322</xdr:rowOff>
    </xdr:to>
    <xdr:grpSp>
      <xdr:nvGrpSpPr>
        <xdr:cNvPr id="1738" name="Group 1737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pSpPr/>
      </xdr:nvGrpSpPr>
      <xdr:grpSpPr>
        <a:xfrm>
          <a:off x="4958110" y="4480250"/>
          <a:ext cx="163582" cy="173072"/>
          <a:chOff x="1092200" y="1422400"/>
          <a:chExt cx="622301" cy="687388"/>
        </a:xfrm>
        <a:solidFill>
          <a:srgbClr val="4D515D"/>
        </a:solidFill>
      </xdr:grpSpPr>
      <xdr:sp macro="" textlink="">
        <xdr:nvSpPr>
          <xdr:cNvPr id="1739" name="Freeform 1738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/>
          </xdr:cNvSpPr>
        </xdr:nvSpPr>
        <xdr:spPr bwMode="auto">
          <a:xfrm>
            <a:off x="1160463" y="1471613"/>
            <a:ext cx="88900" cy="284163"/>
          </a:xfrm>
          <a:custGeom>
            <a:avLst/>
            <a:gdLst>
              <a:gd name="T0" fmla="*/ 352 w 447"/>
              <a:gd name="T1" fmla="*/ 5 h 1431"/>
              <a:gd name="T2" fmla="*/ 390 w 447"/>
              <a:gd name="T3" fmla="*/ 28 h 1431"/>
              <a:gd name="T4" fmla="*/ 433 w 447"/>
              <a:gd name="T5" fmla="*/ 74 h 1431"/>
              <a:gd name="T6" fmla="*/ 446 w 447"/>
              <a:gd name="T7" fmla="*/ 112 h 1431"/>
              <a:gd name="T8" fmla="*/ 444 w 447"/>
              <a:gd name="T9" fmla="*/ 152 h 1431"/>
              <a:gd name="T10" fmla="*/ 424 w 447"/>
              <a:gd name="T11" fmla="*/ 188 h 1431"/>
              <a:gd name="T12" fmla="*/ 405 w 447"/>
              <a:gd name="T13" fmla="*/ 209 h 1431"/>
              <a:gd name="T14" fmla="*/ 338 w 447"/>
              <a:gd name="T15" fmla="*/ 310 h 1431"/>
              <a:gd name="T16" fmla="*/ 286 w 447"/>
              <a:gd name="T17" fmla="*/ 420 h 1431"/>
              <a:gd name="T18" fmla="*/ 251 w 447"/>
              <a:gd name="T19" fmla="*/ 534 h 1431"/>
              <a:gd name="T20" fmla="*/ 235 w 447"/>
              <a:gd name="T21" fmla="*/ 652 h 1431"/>
              <a:gd name="T22" fmla="*/ 234 w 447"/>
              <a:gd name="T23" fmla="*/ 770 h 1431"/>
              <a:gd name="T24" fmla="*/ 249 w 447"/>
              <a:gd name="T25" fmla="*/ 888 h 1431"/>
              <a:gd name="T26" fmla="*/ 283 w 447"/>
              <a:gd name="T27" fmla="*/ 1002 h 1431"/>
              <a:gd name="T28" fmla="*/ 333 w 447"/>
              <a:gd name="T29" fmla="*/ 1112 h 1431"/>
              <a:gd name="T30" fmla="*/ 392 w 447"/>
              <a:gd name="T31" fmla="*/ 1202 h 1431"/>
              <a:gd name="T32" fmla="*/ 437 w 447"/>
              <a:gd name="T33" fmla="*/ 1262 h 1431"/>
              <a:gd name="T34" fmla="*/ 447 w 447"/>
              <a:gd name="T35" fmla="*/ 1300 h 1431"/>
              <a:gd name="T36" fmla="*/ 442 w 447"/>
              <a:gd name="T37" fmla="*/ 1339 h 1431"/>
              <a:gd name="T38" fmla="*/ 420 w 447"/>
              <a:gd name="T39" fmla="*/ 1373 h 1431"/>
              <a:gd name="T40" fmla="*/ 372 w 447"/>
              <a:gd name="T41" fmla="*/ 1418 h 1431"/>
              <a:gd name="T42" fmla="*/ 329 w 447"/>
              <a:gd name="T43" fmla="*/ 1431 h 1431"/>
              <a:gd name="T44" fmla="*/ 287 w 447"/>
              <a:gd name="T45" fmla="*/ 1424 h 1431"/>
              <a:gd name="T46" fmla="*/ 250 w 447"/>
              <a:gd name="T47" fmla="*/ 1398 h 1431"/>
              <a:gd name="T48" fmla="*/ 179 w 447"/>
              <a:gd name="T49" fmla="*/ 1303 h 1431"/>
              <a:gd name="T50" fmla="*/ 107 w 447"/>
              <a:gd name="T51" fmla="*/ 1179 h 1431"/>
              <a:gd name="T52" fmla="*/ 49 w 447"/>
              <a:gd name="T53" fmla="*/ 1036 h 1431"/>
              <a:gd name="T54" fmla="*/ 12 w 447"/>
              <a:gd name="T55" fmla="*/ 878 h 1431"/>
              <a:gd name="T56" fmla="*/ 0 w 447"/>
              <a:gd name="T57" fmla="*/ 715 h 1431"/>
              <a:gd name="T58" fmla="*/ 12 w 447"/>
              <a:gd name="T59" fmla="*/ 553 h 1431"/>
              <a:gd name="T60" fmla="*/ 49 w 447"/>
              <a:gd name="T61" fmla="*/ 395 h 1431"/>
              <a:gd name="T62" fmla="*/ 105 w 447"/>
              <a:gd name="T63" fmla="*/ 256 h 1431"/>
              <a:gd name="T64" fmla="*/ 170 w 447"/>
              <a:gd name="T65" fmla="*/ 140 h 1431"/>
              <a:gd name="T66" fmla="*/ 250 w 447"/>
              <a:gd name="T67" fmla="*/ 33 h 1431"/>
              <a:gd name="T68" fmla="*/ 287 w 447"/>
              <a:gd name="T69" fmla="*/ 7 h 1431"/>
              <a:gd name="T70" fmla="*/ 329 w 447"/>
              <a:gd name="T71" fmla="*/ 0 h 1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47" h="1431">
                <a:moveTo>
                  <a:pt x="329" y="0"/>
                </a:moveTo>
                <a:lnTo>
                  <a:pt x="352" y="5"/>
                </a:lnTo>
                <a:lnTo>
                  <a:pt x="372" y="14"/>
                </a:lnTo>
                <a:lnTo>
                  <a:pt x="390" y="28"/>
                </a:lnTo>
                <a:lnTo>
                  <a:pt x="420" y="58"/>
                </a:lnTo>
                <a:lnTo>
                  <a:pt x="433" y="74"/>
                </a:lnTo>
                <a:lnTo>
                  <a:pt x="442" y="93"/>
                </a:lnTo>
                <a:lnTo>
                  <a:pt x="446" y="112"/>
                </a:lnTo>
                <a:lnTo>
                  <a:pt x="447" y="132"/>
                </a:lnTo>
                <a:lnTo>
                  <a:pt x="444" y="152"/>
                </a:lnTo>
                <a:lnTo>
                  <a:pt x="436" y="171"/>
                </a:lnTo>
                <a:lnTo>
                  <a:pt x="424" y="188"/>
                </a:lnTo>
                <a:lnTo>
                  <a:pt x="413" y="200"/>
                </a:lnTo>
                <a:lnTo>
                  <a:pt x="405" y="209"/>
                </a:lnTo>
                <a:lnTo>
                  <a:pt x="370" y="258"/>
                </a:lnTo>
                <a:lnTo>
                  <a:pt x="338" y="310"/>
                </a:lnTo>
                <a:lnTo>
                  <a:pt x="310" y="365"/>
                </a:lnTo>
                <a:lnTo>
                  <a:pt x="286" y="420"/>
                </a:lnTo>
                <a:lnTo>
                  <a:pt x="267" y="477"/>
                </a:lnTo>
                <a:lnTo>
                  <a:pt x="251" y="534"/>
                </a:lnTo>
                <a:lnTo>
                  <a:pt x="241" y="593"/>
                </a:lnTo>
                <a:lnTo>
                  <a:pt x="235" y="652"/>
                </a:lnTo>
                <a:lnTo>
                  <a:pt x="231" y="711"/>
                </a:lnTo>
                <a:lnTo>
                  <a:pt x="234" y="770"/>
                </a:lnTo>
                <a:lnTo>
                  <a:pt x="240" y="829"/>
                </a:lnTo>
                <a:lnTo>
                  <a:pt x="249" y="888"/>
                </a:lnTo>
                <a:lnTo>
                  <a:pt x="264" y="946"/>
                </a:lnTo>
                <a:lnTo>
                  <a:pt x="283" y="1002"/>
                </a:lnTo>
                <a:lnTo>
                  <a:pt x="305" y="1058"/>
                </a:lnTo>
                <a:lnTo>
                  <a:pt x="333" y="1112"/>
                </a:lnTo>
                <a:lnTo>
                  <a:pt x="361" y="1158"/>
                </a:lnTo>
                <a:lnTo>
                  <a:pt x="392" y="1202"/>
                </a:lnTo>
                <a:lnTo>
                  <a:pt x="425" y="1245"/>
                </a:lnTo>
                <a:lnTo>
                  <a:pt x="437" y="1262"/>
                </a:lnTo>
                <a:lnTo>
                  <a:pt x="444" y="1280"/>
                </a:lnTo>
                <a:lnTo>
                  <a:pt x="447" y="1300"/>
                </a:lnTo>
                <a:lnTo>
                  <a:pt x="446" y="1320"/>
                </a:lnTo>
                <a:lnTo>
                  <a:pt x="442" y="1339"/>
                </a:lnTo>
                <a:lnTo>
                  <a:pt x="433" y="1357"/>
                </a:lnTo>
                <a:lnTo>
                  <a:pt x="420" y="1373"/>
                </a:lnTo>
                <a:lnTo>
                  <a:pt x="390" y="1403"/>
                </a:lnTo>
                <a:lnTo>
                  <a:pt x="372" y="1418"/>
                </a:lnTo>
                <a:lnTo>
                  <a:pt x="352" y="1426"/>
                </a:lnTo>
                <a:lnTo>
                  <a:pt x="329" y="1431"/>
                </a:lnTo>
                <a:lnTo>
                  <a:pt x="308" y="1430"/>
                </a:lnTo>
                <a:lnTo>
                  <a:pt x="287" y="1424"/>
                </a:lnTo>
                <a:lnTo>
                  <a:pt x="267" y="1414"/>
                </a:lnTo>
                <a:lnTo>
                  <a:pt x="250" y="1398"/>
                </a:lnTo>
                <a:lnTo>
                  <a:pt x="214" y="1352"/>
                </a:lnTo>
                <a:lnTo>
                  <a:pt x="179" y="1303"/>
                </a:lnTo>
                <a:lnTo>
                  <a:pt x="141" y="1242"/>
                </a:lnTo>
                <a:lnTo>
                  <a:pt x="107" y="1179"/>
                </a:lnTo>
                <a:lnTo>
                  <a:pt x="78" y="1113"/>
                </a:lnTo>
                <a:lnTo>
                  <a:pt x="49" y="1036"/>
                </a:lnTo>
                <a:lnTo>
                  <a:pt x="28" y="958"/>
                </a:lnTo>
                <a:lnTo>
                  <a:pt x="12" y="878"/>
                </a:lnTo>
                <a:lnTo>
                  <a:pt x="3" y="797"/>
                </a:lnTo>
                <a:lnTo>
                  <a:pt x="0" y="715"/>
                </a:lnTo>
                <a:lnTo>
                  <a:pt x="3" y="634"/>
                </a:lnTo>
                <a:lnTo>
                  <a:pt x="12" y="553"/>
                </a:lnTo>
                <a:lnTo>
                  <a:pt x="28" y="473"/>
                </a:lnTo>
                <a:lnTo>
                  <a:pt x="49" y="395"/>
                </a:lnTo>
                <a:lnTo>
                  <a:pt x="78" y="318"/>
                </a:lnTo>
                <a:lnTo>
                  <a:pt x="105" y="256"/>
                </a:lnTo>
                <a:lnTo>
                  <a:pt x="136" y="197"/>
                </a:lnTo>
                <a:lnTo>
                  <a:pt x="170" y="140"/>
                </a:lnTo>
                <a:lnTo>
                  <a:pt x="209" y="86"/>
                </a:lnTo>
                <a:lnTo>
                  <a:pt x="250" y="33"/>
                </a:lnTo>
                <a:lnTo>
                  <a:pt x="267" y="17"/>
                </a:lnTo>
                <a:lnTo>
                  <a:pt x="287" y="7"/>
                </a:lnTo>
                <a:lnTo>
                  <a:pt x="308" y="1"/>
                </a:lnTo>
                <a:lnTo>
                  <a:pt x="3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0" name="Freeform 1739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1092200" y="1422400"/>
            <a:ext cx="107950" cy="382588"/>
          </a:xfrm>
          <a:custGeom>
            <a:avLst/>
            <a:gdLst>
              <a:gd name="T0" fmla="*/ 452 w 548"/>
              <a:gd name="T1" fmla="*/ 5 h 1922"/>
              <a:gd name="T2" fmla="*/ 490 w 548"/>
              <a:gd name="T3" fmla="*/ 29 h 1922"/>
              <a:gd name="T4" fmla="*/ 533 w 548"/>
              <a:gd name="T5" fmla="*/ 75 h 1922"/>
              <a:gd name="T6" fmla="*/ 547 w 548"/>
              <a:gd name="T7" fmla="*/ 112 h 1922"/>
              <a:gd name="T8" fmla="*/ 545 w 548"/>
              <a:gd name="T9" fmla="*/ 152 h 1922"/>
              <a:gd name="T10" fmla="*/ 525 w 548"/>
              <a:gd name="T11" fmla="*/ 187 h 1922"/>
              <a:gd name="T12" fmla="*/ 429 w 548"/>
              <a:gd name="T13" fmla="*/ 313 h 1922"/>
              <a:gd name="T14" fmla="*/ 350 w 548"/>
              <a:gd name="T15" fmla="*/ 448 h 1922"/>
              <a:gd name="T16" fmla="*/ 291 w 548"/>
              <a:gd name="T17" fmla="*/ 592 h 1922"/>
              <a:gd name="T18" fmla="*/ 253 w 548"/>
              <a:gd name="T19" fmla="*/ 737 h 1922"/>
              <a:gd name="T20" fmla="*/ 234 w 548"/>
              <a:gd name="T21" fmla="*/ 885 h 1922"/>
              <a:gd name="T22" fmla="*/ 234 w 548"/>
              <a:gd name="T23" fmla="*/ 1037 h 1922"/>
              <a:gd name="T24" fmla="*/ 253 w 548"/>
              <a:gd name="T25" fmla="*/ 1186 h 1922"/>
              <a:gd name="T26" fmla="*/ 291 w 548"/>
              <a:gd name="T27" fmla="*/ 1331 h 1922"/>
              <a:gd name="T28" fmla="*/ 349 w 548"/>
              <a:gd name="T29" fmla="*/ 1473 h 1922"/>
              <a:gd name="T30" fmla="*/ 426 w 548"/>
              <a:gd name="T31" fmla="*/ 1607 h 1922"/>
              <a:gd name="T32" fmla="*/ 521 w 548"/>
              <a:gd name="T33" fmla="*/ 1730 h 1922"/>
              <a:gd name="T34" fmla="*/ 524 w 548"/>
              <a:gd name="T35" fmla="*/ 1735 h 1922"/>
              <a:gd name="T36" fmla="*/ 544 w 548"/>
              <a:gd name="T37" fmla="*/ 1770 h 1922"/>
              <a:gd name="T38" fmla="*/ 547 w 548"/>
              <a:gd name="T39" fmla="*/ 1810 h 1922"/>
              <a:gd name="T40" fmla="*/ 533 w 548"/>
              <a:gd name="T41" fmla="*/ 1848 h 1922"/>
              <a:gd name="T42" fmla="*/ 490 w 548"/>
              <a:gd name="T43" fmla="*/ 1895 h 1922"/>
              <a:gd name="T44" fmla="*/ 452 w 548"/>
              <a:gd name="T45" fmla="*/ 1918 h 1922"/>
              <a:gd name="T46" fmla="*/ 410 w 548"/>
              <a:gd name="T47" fmla="*/ 1922 h 1922"/>
              <a:gd name="T48" fmla="*/ 369 w 548"/>
              <a:gd name="T49" fmla="*/ 1906 h 1922"/>
              <a:gd name="T50" fmla="*/ 301 w 548"/>
              <a:gd name="T51" fmla="*/ 1829 h 1922"/>
              <a:gd name="T52" fmla="*/ 211 w 548"/>
              <a:gd name="T53" fmla="*/ 1701 h 1922"/>
              <a:gd name="T54" fmla="*/ 134 w 548"/>
              <a:gd name="T55" fmla="*/ 1562 h 1922"/>
              <a:gd name="T56" fmla="*/ 71 w 548"/>
              <a:gd name="T57" fmla="*/ 1404 h 1922"/>
              <a:gd name="T58" fmla="*/ 25 w 548"/>
              <a:gd name="T59" fmla="*/ 1230 h 1922"/>
              <a:gd name="T60" fmla="*/ 2 w 548"/>
              <a:gd name="T61" fmla="*/ 1052 h 1922"/>
              <a:gd name="T62" fmla="*/ 2 w 548"/>
              <a:gd name="T63" fmla="*/ 871 h 1922"/>
              <a:gd name="T64" fmla="*/ 25 w 548"/>
              <a:gd name="T65" fmla="*/ 692 h 1922"/>
              <a:gd name="T66" fmla="*/ 71 w 548"/>
              <a:gd name="T67" fmla="*/ 518 h 1922"/>
              <a:gd name="T68" fmla="*/ 134 w 548"/>
              <a:gd name="T69" fmla="*/ 361 h 1922"/>
              <a:gd name="T70" fmla="*/ 211 w 548"/>
              <a:gd name="T71" fmla="*/ 222 h 1922"/>
              <a:gd name="T72" fmla="*/ 301 w 548"/>
              <a:gd name="T73" fmla="*/ 93 h 1922"/>
              <a:gd name="T74" fmla="*/ 369 w 548"/>
              <a:gd name="T75" fmla="*/ 17 h 1922"/>
              <a:gd name="T76" fmla="*/ 410 w 548"/>
              <a:gd name="T77" fmla="*/ 1 h 19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548" h="1922">
                <a:moveTo>
                  <a:pt x="431" y="0"/>
                </a:moveTo>
                <a:lnTo>
                  <a:pt x="452" y="5"/>
                </a:lnTo>
                <a:lnTo>
                  <a:pt x="472" y="14"/>
                </a:lnTo>
                <a:lnTo>
                  <a:pt x="490" y="29"/>
                </a:lnTo>
                <a:lnTo>
                  <a:pt x="521" y="58"/>
                </a:lnTo>
                <a:lnTo>
                  <a:pt x="533" y="75"/>
                </a:lnTo>
                <a:lnTo>
                  <a:pt x="543" y="93"/>
                </a:lnTo>
                <a:lnTo>
                  <a:pt x="547" y="112"/>
                </a:lnTo>
                <a:lnTo>
                  <a:pt x="548" y="132"/>
                </a:lnTo>
                <a:lnTo>
                  <a:pt x="545" y="152"/>
                </a:lnTo>
                <a:lnTo>
                  <a:pt x="536" y="171"/>
                </a:lnTo>
                <a:lnTo>
                  <a:pt x="525" y="187"/>
                </a:lnTo>
                <a:lnTo>
                  <a:pt x="475" y="249"/>
                </a:lnTo>
                <a:lnTo>
                  <a:pt x="429" y="313"/>
                </a:lnTo>
                <a:lnTo>
                  <a:pt x="387" y="379"/>
                </a:lnTo>
                <a:lnTo>
                  <a:pt x="350" y="448"/>
                </a:lnTo>
                <a:lnTo>
                  <a:pt x="317" y="521"/>
                </a:lnTo>
                <a:lnTo>
                  <a:pt x="291" y="592"/>
                </a:lnTo>
                <a:lnTo>
                  <a:pt x="270" y="664"/>
                </a:lnTo>
                <a:lnTo>
                  <a:pt x="253" y="737"/>
                </a:lnTo>
                <a:lnTo>
                  <a:pt x="241" y="811"/>
                </a:lnTo>
                <a:lnTo>
                  <a:pt x="234" y="885"/>
                </a:lnTo>
                <a:lnTo>
                  <a:pt x="232" y="961"/>
                </a:lnTo>
                <a:lnTo>
                  <a:pt x="234" y="1037"/>
                </a:lnTo>
                <a:lnTo>
                  <a:pt x="241" y="1113"/>
                </a:lnTo>
                <a:lnTo>
                  <a:pt x="253" y="1186"/>
                </a:lnTo>
                <a:lnTo>
                  <a:pt x="270" y="1259"/>
                </a:lnTo>
                <a:lnTo>
                  <a:pt x="291" y="1331"/>
                </a:lnTo>
                <a:lnTo>
                  <a:pt x="317" y="1402"/>
                </a:lnTo>
                <a:lnTo>
                  <a:pt x="349" y="1473"/>
                </a:lnTo>
                <a:lnTo>
                  <a:pt x="386" y="1541"/>
                </a:lnTo>
                <a:lnTo>
                  <a:pt x="426" y="1607"/>
                </a:lnTo>
                <a:lnTo>
                  <a:pt x="471" y="1669"/>
                </a:lnTo>
                <a:lnTo>
                  <a:pt x="521" y="1730"/>
                </a:lnTo>
                <a:lnTo>
                  <a:pt x="522" y="1731"/>
                </a:lnTo>
                <a:lnTo>
                  <a:pt x="524" y="1735"/>
                </a:lnTo>
                <a:lnTo>
                  <a:pt x="536" y="1751"/>
                </a:lnTo>
                <a:lnTo>
                  <a:pt x="544" y="1770"/>
                </a:lnTo>
                <a:lnTo>
                  <a:pt x="548" y="1790"/>
                </a:lnTo>
                <a:lnTo>
                  <a:pt x="547" y="1810"/>
                </a:lnTo>
                <a:lnTo>
                  <a:pt x="543" y="1829"/>
                </a:lnTo>
                <a:lnTo>
                  <a:pt x="533" y="1848"/>
                </a:lnTo>
                <a:lnTo>
                  <a:pt x="521" y="1864"/>
                </a:lnTo>
                <a:lnTo>
                  <a:pt x="490" y="1895"/>
                </a:lnTo>
                <a:lnTo>
                  <a:pt x="472" y="1909"/>
                </a:lnTo>
                <a:lnTo>
                  <a:pt x="452" y="1918"/>
                </a:lnTo>
                <a:lnTo>
                  <a:pt x="431" y="1922"/>
                </a:lnTo>
                <a:lnTo>
                  <a:pt x="410" y="1922"/>
                </a:lnTo>
                <a:lnTo>
                  <a:pt x="389" y="1916"/>
                </a:lnTo>
                <a:lnTo>
                  <a:pt x="369" y="1906"/>
                </a:lnTo>
                <a:lnTo>
                  <a:pt x="352" y="1890"/>
                </a:lnTo>
                <a:lnTo>
                  <a:pt x="301" y="1829"/>
                </a:lnTo>
                <a:lnTo>
                  <a:pt x="254" y="1766"/>
                </a:lnTo>
                <a:lnTo>
                  <a:pt x="211" y="1701"/>
                </a:lnTo>
                <a:lnTo>
                  <a:pt x="171" y="1632"/>
                </a:lnTo>
                <a:lnTo>
                  <a:pt x="134" y="1562"/>
                </a:lnTo>
                <a:lnTo>
                  <a:pt x="102" y="1489"/>
                </a:lnTo>
                <a:lnTo>
                  <a:pt x="71" y="1404"/>
                </a:lnTo>
                <a:lnTo>
                  <a:pt x="45" y="1318"/>
                </a:lnTo>
                <a:lnTo>
                  <a:pt x="25" y="1230"/>
                </a:lnTo>
                <a:lnTo>
                  <a:pt x="12" y="1142"/>
                </a:lnTo>
                <a:lnTo>
                  <a:pt x="2" y="1052"/>
                </a:lnTo>
                <a:lnTo>
                  <a:pt x="0" y="961"/>
                </a:lnTo>
                <a:lnTo>
                  <a:pt x="2" y="871"/>
                </a:lnTo>
                <a:lnTo>
                  <a:pt x="12" y="781"/>
                </a:lnTo>
                <a:lnTo>
                  <a:pt x="25" y="692"/>
                </a:lnTo>
                <a:lnTo>
                  <a:pt x="45" y="604"/>
                </a:lnTo>
                <a:lnTo>
                  <a:pt x="71" y="518"/>
                </a:lnTo>
                <a:lnTo>
                  <a:pt x="102" y="434"/>
                </a:lnTo>
                <a:lnTo>
                  <a:pt x="134" y="361"/>
                </a:lnTo>
                <a:lnTo>
                  <a:pt x="171" y="291"/>
                </a:lnTo>
                <a:lnTo>
                  <a:pt x="211" y="222"/>
                </a:lnTo>
                <a:lnTo>
                  <a:pt x="254" y="156"/>
                </a:lnTo>
                <a:lnTo>
                  <a:pt x="301" y="93"/>
                </a:lnTo>
                <a:lnTo>
                  <a:pt x="352" y="32"/>
                </a:lnTo>
                <a:lnTo>
                  <a:pt x="369" y="17"/>
                </a:lnTo>
                <a:lnTo>
                  <a:pt x="389" y="6"/>
                </a:lnTo>
                <a:lnTo>
                  <a:pt x="410" y="1"/>
                </a:lnTo>
                <a:lnTo>
                  <a:pt x="43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1" name="Freeform 1740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1231900" y="1522413"/>
            <a:ext cx="68263" cy="182563"/>
          </a:xfrm>
          <a:custGeom>
            <a:avLst/>
            <a:gdLst>
              <a:gd name="T0" fmla="*/ 213 w 348"/>
              <a:gd name="T1" fmla="*/ 0 h 923"/>
              <a:gd name="T2" fmla="*/ 232 w 348"/>
              <a:gd name="T3" fmla="*/ 1 h 923"/>
              <a:gd name="T4" fmla="*/ 252 w 348"/>
              <a:gd name="T5" fmla="*/ 5 h 923"/>
              <a:gd name="T6" fmla="*/ 270 w 348"/>
              <a:gd name="T7" fmla="*/ 15 h 923"/>
              <a:gd name="T8" fmla="*/ 286 w 348"/>
              <a:gd name="T9" fmla="*/ 27 h 923"/>
              <a:gd name="T10" fmla="*/ 317 w 348"/>
              <a:gd name="T11" fmla="*/ 58 h 923"/>
              <a:gd name="T12" fmla="*/ 332 w 348"/>
              <a:gd name="T13" fmla="*/ 77 h 923"/>
              <a:gd name="T14" fmla="*/ 341 w 348"/>
              <a:gd name="T15" fmla="*/ 97 h 923"/>
              <a:gd name="T16" fmla="*/ 345 w 348"/>
              <a:gd name="T17" fmla="*/ 119 h 923"/>
              <a:gd name="T18" fmla="*/ 344 w 348"/>
              <a:gd name="T19" fmla="*/ 141 h 923"/>
              <a:gd name="T20" fmla="*/ 338 w 348"/>
              <a:gd name="T21" fmla="*/ 162 h 923"/>
              <a:gd name="T22" fmla="*/ 327 w 348"/>
              <a:gd name="T23" fmla="*/ 182 h 923"/>
              <a:gd name="T24" fmla="*/ 298 w 348"/>
              <a:gd name="T25" fmla="*/ 224 h 923"/>
              <a:gd name="T26" fmla="*/ 274 w 348"/>
              <a:gd name="T27" fmla="*/ 268 h 923"/>
              <a:gd name="T28" fmla="*/ 256 w 348"/>
              <a:gd name="T29" fmla="*/ 314 h 923"/>
              <a:gd name="T30" fmla="*/ 242 w 348"/>
              <a:gd name="T31" fmla="*/ 362 h 923"/>
              <a:gd name="T32" fmla="*/ 234 w 348"/>
              <a:gd name="T33" fmla="*/ 412 h 923"/>
              <a:gd name="T34" fmla="*/ 232 w 348"/>
              <a:gd name="T35" fmla="*/ 462 h 923"/>
              <a:gd name="T36" fmla="*/ 234 w 348"/>
              <a:gd name="T37" fmla="*/ 501 h 923"/>
              <a:gd name="T38" fmla="*/ 237 w 348"/>
              <a:gd name="T39" fmla="*/ 537 h 923"/>
              <a:gd name="T40" fmla="*/ 242 w 348"/>
              <a:gd name="T41" fmla="*/ 568 h 923"/>
              <a:gd name="T42" fmla="*/ 251 w 348"/>
              <a:gd name="T43" fmla="*/ 599 h 923"/>
              <a:gd name="T44" fmla="*/ 261 w 348"/>
              <a:gd name="T45" fmla="*/ 627 h 923"/>
              <a:gd name="T46" fmla="*/ 275 w 348"/>
              <a:gd name="T47" fmla="*/ 656 h 923"/>
              <a:gd name="T48" fmla="*/ 292 w 348"/>
              <a:gd name="T49" fmla="*/ 685 h 923"/>
              <a:gd name="T50" fmla="*/ 312 w 348"/>
              <a:gd name="T51" fmla="*/ 717 h 923"/>
              <a:gd name="T52" fmla="*/ 329 w 348"/>
              <a:gd name="T53" fmla="*/ 739 h 923"/>
              <a:gd name="T54" fmla="*/ 340 w 348"/>
              <a:gd name="T55" fmla="*/ 759 h 923"/>
              <a:gd name="T56" fmla="*/ 347 w 348"/>
              <a:gd name="T57" fmla="*/ 781 h 923"/>
              <a:gd name="T58" fmla="*/ 348 w 348"/>
              <a:gd name="T59" fmla="*/ 803 h 923"/>
              <a:gd name="T60" fmla="*/ 343 w 348"/>
              <a:gd name="T61" fmla="*/ 824 h 923"/>
              <a:gd name="T62" fmla="*/ 334 w 348"/>
              <a:gd name="T63" fmla="*/ 845 h 923"/>
              <a:gd name="T64" fmla="*/ 319 w 348"/>
              <a:gd name="T65" fmla="*/ 863 h 923"/>
              <a:gd name="T66" fmla="*/ 288 w 348"/>
              <a:gd name="T67" fmla="*/ 896 h 923"/>
              <a:gd name="T68" fmla="*/ 271 w 348"/>
              <a:gd name="T69" fmla="*/ 908 h 923"/>
              <a:gd name="T70" fmla="*/ 253 w 348"/>
              <a:gd name="T71" fmla="*/ 918 h 923"/>
              <a:gd name="T72" fmla="*/ 234 w 348"/>
              <a:gd name="T73" fmla="*/ 922 h 923"/>
              <a:gd name="T74" fmla="*/ 214 w 348"/>
              <a:gd name="T75" fmla="*/ 923 h 923"/>
              <a:gd name="T76" fmla="*/ 195 w 348"/>
              <a:gd name="T77" fmla="*/ 920 h 923"/>
              <a:gd name="T78" fmla="*/ 176 w 348"/>
              <a:gd name="T79" fmla="*/ 913 h 923"/>
              <a:gd name="T80" fmla="*/ 159 w 348"/>
              <a:gd name="T81" fmla="*/ 901 h 923"/>
              <a:gd name="T82" fmla="*/ 145 w 348"/>
              <a:gd name="T83" fmla="*/ 886 h 923"/>
              <a:gd name="T84" fmla="*/ 118 w 348"/>
              <a:gd name="T85" fmla="*/ 848 h 923"/>
              <a:gd name="T86" fmla="*/ 93 w 348"/>
              <a:gd name="T87" fmla="*/ 808 h 923"/>
              <a:gd name="T88" fmla="*/ 70 w 348"/>
              <a:gd name="T89" fmla="*/ 767 h 923"/>
              <a:gd name="T90" fmla="*/ 51 w 348"/>
              <a:gd name="T91" fmla="*/ 725 h 923"/>
              <a:gd name="T92" fmla="*/ 29 w 348"/>
              <a:gd name="T93" fmla="*/ 661 h 923"/>
              <a:gd name="T94" fmla="*/ 13 w 348"/>
              <a:gd name="T95" fmla="*/ 596 h 923"/>
              <a:gd name="T96" fmla="*/ 3 w 348"/>
              <a:gd name="T97" fmla="*/ 529 h 923"/>
              <a:gd name="T98" fmla="*/ 0 w 348"/>
              <a:gd name="T99" fmla="*/ 462 h 923"/>
              <a:gd name="T100" fmla="*/ 3 w 348"/>
              <a:gd name="T101" fmla="*/ 400 h 923"/>
              <a:gd name="T102" fmla="*/ 10 w 348"/>
              <a:gd name="T103" fmla="*/ 339 h 923"/>
              <a:gd name="T104" fmla="*/ 23 w 348"/>
              <a:gd name="T105" fmla="*/ 280 h 923"/>
              <a:gd name="T106" fmla="*/ 42 w 348"/>
              <a:gd name="T107" fmla="*/ 223 h 923"/>
              <a:gd name="T108" fmla="*/ 65 w 348"/>
              <a:gd name="T109" fmla="*/ 167 h 923"/>
              <a:gd name="T110" fmla="*/ 95 w 348"/>
              <a:gd name="T111" fmla="*/ 113 h 923"/>
              <a:gd name="T112" fmla="*/ 112 w 348"/>
              <a:gd name="T113" fmla="*/ 84 h 923"/>
              <a:gd name="T114" fmla="*/ 128 w 348"/>
              <a:gd name="T115" fmla="*/ 60 h 923"/>
              <a:gd name="T116" fmla="*/ 143 w 348"/>
              <a:gd name="T117" fmla="*/ 38 h 923"/>
              <a:gd name="T118" fmla="*/ 158 w 348"/>
              <a:gd name="T119" fmla="*/ 23 h 923"/>
              <a:gd name="T120" fmla="*/ 175 w 348"/>
              <a:gd name="T121" fmla="*/ 12 h 923"/>
              <a:gd name="T122" fmla="*/ 193 w 348"/>
              <a:gd name="T123" fmla="*/ 3 h 923"/>
              <a:gd name="T124" fmla="*/ 213 w 348"/>
              <a:gd name="T125" fmla="*/ 0 h 9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348" h="923">
                <a:moveTo>
                  <a:pt x="213" y="0"/>
                </a:moveTo>
                <a:lnTo>
                  <a:pt x="232" y="1"/>
                </a:lnTo>
                <a:lnTo>
                  <a:pt x="252" y="5"/>
                </a:lnTo>
                <a:lnTo>
                  <a:pt x="270" y="15"/>
                </a:lnTo>
                <a:lnTo>
                  <a:pt x="286" y="27"/>
                </a:lnTo>
                <a:lnTo>
                  <a:pt x="317" y="58"/>
                </a:lnTo>
                <a:lnTo>
                  <a:pt x="332" y="77"/>
                </a:lnTo>
                <a:lnTo>
                  <a:pt x="341" y="97"/>
                </a:lnTo>
                <a:lnTo>
                  <a:pt x="345" y="119"/>
                </a:lnTo>
                <a:lnTo>
                  <a:pt x="344" y="141"/>
                </a:lnTo>
                <a:lnTo>
                  <a:pt x="338" y="162"/>
                </a:lnTo>
                <a:lnTo>
                  <a:pt x="327" y="182"/>
                </a:lnTo>
                <a:lnTo>
                  <a:pt x="298" y="224"/>
                </a:lnTo>
                <a:lnTo>
                  <a:pt x="274" y="268"/>
                </a:lnTo>
                <a:lnTo>
                  <a:pt x="256" y="314"/>
                </a:lnTo>
                <a:lnTo>
                  <a:pt x="242" y="362"/>
                </a:lnTo>
                <a:lnTo>
                  <a:pt x="234" y="412"/>
                </a:lnTo>
                <a:lnTo>
                  <a:pt x="232" y="462"/>
                </a:lnTo>
                <a:lnTo>
                  <a:pt x="234" y="501"/>
                </a:lnTo>
                <a:lnTo>
                  <a:pt x="237" y="537"/>
                </a:lnTo>
                <a:lnTo>
                  <a:pt x="242" y="568"/>
                </a:lnTo>
                <a:lnTo>
                  <a:pt x="251" y="599"/>
                </a:lnTo>
                <a:lnTo>
                  <a:pt x="261" y="627"/>
                </a:lnTo>
                <a:lnTo>
                  <a:pt x="275" y="656"/>
                </a:lnTo>
                <a:lnTo>
                  <a:pt x="292" y="685"/>
                </a:lnTo>
                <a:lnTo>
                  <a:pt x="312" y="717"/>
                </a:lnTo>
                <a:lnTo>
                  <a:pt x="329" y="739"/>
                </a:lnTo>
                <a:lnTo>
                  <a:pt x="340" y="759"/>
                </a:lnTo>
                <a:lnTo>
                  <a:pt x="347" y="781"/>
                </a:lnTo>
                <a:lnTo>
                  <a:pt x="348" y="803"/>
                </a:lnTo>
                <a:lnTo>
                  <a:pt x="343" y="824"/>
                </a:lnTo>
                <a:lnTo>
                  <a:pt x="334" y="845"/>
                </a:lnTo>
                <a:lnTo>
                  <a:pt x="319" y="863"/>
                </a:lnTo>
                <a:lnTo>
                  <a:pt x="288" y="896"/>
                </a:lnTo>
                <a:lnTo>
                  <a:pt x="271" y="908"/>
                </a:lnTo>
                <a:lnTo>
                  <a:pt x="253" y="918"/>
                </a:lnTo>
                <a:lnTo>
                  <a:pt x="234" y="922"/>
                </a:lnTo>
                <a:lnTo>
                  <a:pt x="214" y="923"/>
                </a:lnTo>
                <a:lnTo>
                  <a:pt x="195" y="920"/>
                </a:lnTo>
                <a:lnTo>
                  <a:pt x="176" y="913"/>
                </a:lnTo>
                <a:lnTo>
                  <a:pt x="159" y="901"/>
                </a:lnTo>
                <a:lnTo>
                  <a:pt x="145" y="886"/>
                </a:lnTo>
                <a:lnTo>
                  <a:pt x="118" y="848"/>
                </a:lnTo>
                <a:lnTo>
                  <a:pt x="93" y="808"/>
                </a:lnTo>
                <a:lnTo>
                  <a:pt x="70" y="767"/>
                </a:lnTo>
                <a:lnTo>
                  <a:pt x="51" y="725"/>
                </a:lnTo>
                <a:lnTo>
                  <a:pt x="29" y="661"/>
                </a:lnTo>
                <a:lnTo>
                  <a:pt x="13" y="596"/>
                </a:lnTo>
                <a:lnTo>
                  <a:pt x="3" y="529"/>
                </a:lnTo>
                <a:lnTo>
                  <a:pt x="0" y="462"/>
                </a:lnTo>
                <a:lnTo>
                  <a:pt x="3" y="400"/>
                </a:lnTo>
                <a:lnTo>
                  <a:pt x="10" y="339"/>
                </a:lnTo>
                <a:lnTo>
                  <a:pt x="23" y="280"/>
                </a:lnTo>
                <a:lnTo>
                  <a:pt x="42" y="223"/>
                </a:lnTo>
                <a:lnTo>
                  <a:pt x="65" y="167"/>
                </a:lnTo>
                <a:lnTo>
                  <a:pt x="95" y="113"/>
                </a:lnTo>
                <a:lnTo>
                  <a:pt x="112" y="84"/>
                </a:lnTo>
                <a:lnTo>
                  <a:pt x="128" y="60"/>
                </a:lnTo>
                <a:lnTo>
                  <a:pt x="143" y="38"/>
                </a:lnTo>
                <a:lnTo>
                  <a:pt x="158" y="23"/>
                </a:lnTo>
                <a:lnTo>
                  <a:pt x="175" y="12"/>
                </a:lnTo>
                <a:lnTo>
                  <a:pt x="193" y="3"/>
                </a:lnTo>
                <a:lnTo>
                  <a:pt x="2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2" name="Freeform 1741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1557338" y="1471613"/>
            <a:ext cx="88900" cy="284163"/>
          </a:xfrm>
          <a:custGeom>
            <a:avLst/>
            <a:gdLst>
              <a:gd name="T0" fmla="*/ 141 w 448"/>
              <a:gd name="T1" fmla="*/ 1 h 1432"/>
              <a:gd name="T2" fmla="*/ 181 w 448"/>
              <a:gd name="T3" fmla="*/ 18 h 1432"/>
              <a:gd name="T4" fmla="*/ 239 w 448"/>
              <a:gd name="T5" fmla="*/ 87 h 1432"/>
              <a:gd name="T6" fmla="*/ 312 w 448"/>
              <a:gd name="T7" fmla="*/ 198 h 1432"/>
              <a:gd name="T8" fmla="*/ 371 w 448"/>
              <a:gd name="T9" fmla="*/ 318 h 1432"/>
              <a:gd name="T10" fmla="*/ 420 w 448"/>
              <a:gd name="T11" fmla="*/ 474 h 1432"/>
              <a:gd name="T12" fmla="*/ 445 w 448"/>
              <a:gd name="T13" fmla="*/ 634 h 1432"/>
              <a:gd name="T14" fmla="*/ 445 w 448"/>
              <a:gd name="T15" fmla="*/ 797 h 1432"/>
              <a:gd name="T16" fmla="*/ 420 w 448"/>
              <a:gd name="T17" fmla="*/ 958 h 1432"/>
              <a:gd name="T18" fmla="*/ 371 w 448"/>
              <a:gd name="T19" fmla="*/ 1113 h 1432"/>
              <a:gd name="T20" fmla="*/ 307 w 448"/>
              <a:gd name="T21" fmla="*/ 1242 h 1432"/>
              <a:gd name="T22" fmla="*/ 235 w 448"/>
              <a:gd name="T23" fmla="*/ 1353 h 1432"/>
              <a:gd name="T24" fmla="*/ 181 w 448"/>
              <a:gd name="T25" fmla="*/ 1415 h 1432"/>
              <a:gd name="T26" fmla="*/ 140 w 448"/>
              <a:gd name="T27" fmla="*/ 1431 h 1432"/>
              <a:gd name="T28" fmla="*/ 97 w 448"/>
              <a:gd name="T29" fmla="*/ 1428 h 1432"/>
              <a:gd name="T30" fmla="*/ 58 w 448"/>
              <a:gd name="T31" fmla="*/ 1404 h 1432"/>
              <a:gd name="T32" fmla="*/ 15 w 448"/>
              <a:gd name="T33" fmla="*/ 1357 h 1432"/>
              <a:gd name="T34" fmla="*/ 2 w 448"/>
              <a:gd name="T35" fmla="*/ 1320 h 1432"/>
              <a:gd name="T36" fmla="*/ 4 w 448"/>
              <a:gd name="T37" fmla="*/ 1281 h 1432"/>
              <a:gd name="T38" fmla="*/ 23 w 448"/>
              <a:gd name="T39" fmla="*/ 1245 h 1432"/>
              <a:gd name="T40" fmla="*/ 88 w 448"/>
              <a:gd name="T41" fmla="*/ 1159 h 1432"/>
              <a:gd name="T42" fmla="*/ 142 w 448"/>
              <a:gd name="T43" fmla="*/ 1058 h 1432"/>
              <a:gd name="T44" fmla="*/ 184 w 448"/>
              <a:gd name="T45" fmla="*/ 946 h 1432"/>
              <a:gd name="T46" fmla="*/ 208 w 448"/>
              <a:gd name="T47" fmla="*/ 830 h 1432"/>
              <a:gd name="T48" fmla="*/ 216 w 448"/>
              <a:gd name="T49" fmla="*/ 712 h 1432"/>
              <a:gd name="T50" fmla="*/ 207 w 448"/>
              <a:gd name="T51" fmla="*/ 593 h 1432"/>
              <a:gd name="T52" fmla="*/ 182 w 448"/>
              <a:gd name="T53" fmla="*/ 477 h 1432"/>
              <a:gd name="T54" fmla="*/ 139 w 448"/>
              <a:gd name="T55" fmla="*/ 365 h 1432"/>
              <a:gd name="T56" fmla="*/ 78 w 448"/>
              <a:gd name="T57" fmla="*/ 259 h 1432"/>
              <a:gd name="T58" fmla="*/ 38 w 448"/>
              <a:gd name="T59" fmla="*/ 204 h 1432"/>
              <a:gd name="T60" fmla="*/ 25 w 448"/>
              <a:gd name="T61" fmla="*/ 188 h 1432"/>
              <a:gd name="T62" fmla="*/ 5 w 448"/>
              <a:gd name="T63" fmla="*/ 152 h 1432"/>
              <a:gd name="T64" fmla="*/ 2 w 448"/>
              <a:gd name="T65" fmla="*/ 112 h 1432"/>
              <a:gd name="T66" fmla="*/ 15 w 448"/>
              <a:gd name="T67" fmla="*/ 75 h 1432"/>
              <a:gd name="T68" fmla="*/ 58 w 448"/>
              <a:gd name="T69" fmla="*/ 28 h 1432"/>
              <a:gd name="T70" fmla="*/ 96 w 448"/>
              <a:gd name="T71" fmla="*/ 5 h 14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48" h="1432">
                <a:moveTo>
                  <a:pt x="118" y="0"/>
                </a:moveTo>
                <a:lnTo>
                  <a:pt x="141" y="1"/>
                </a:lnTo>
                <a:lnTo>
                  <a:pt x="162" y="8"/>
                </a:lnTo>
                <a:lnTo>
                  <a:pt x="181" y="18"/>
                </a:lnTo>
                <a:lnTo>
                  <a:pt x="198" y="34"/>
                </a:lnTo>
                <a:lnTo>
                  <a:pt x="239" y="87"/>
                </a:lnTo>
                <a:lnTo>
                  <a:pt x="278" y="140"/>
                </a:lnTo>
                <a:lnTo>
                  <a:pt x="312" y="198"/>
                </a:lnTo>
                <a:lnTo>
                  <a:pt x="344" y="257"/>
                </a:lnTo>
                <a:lnTo>
                  <a:pt x="371" y="318"/>
                </a:lnTo>
                <a:lnTo>
                  <a:pt x="399" y="395"/>
                </a:lnTo>
                <a:lnTo>
                  <a:pt x="420" y="474"/>
                </a:lnTo>
                <a:lnTo>
                  <a:pt x="436" y="553"/>
                </a:lnTo>
                <a:lnTo>
                  <a:pt x="445" y="634"/>
                </a:lnTo>
                <a:lnTo>
                  <a:pt x="448" y="716"/>
                </a:lnTo>
                <a:lnTo>
                  <a:pt x="445" y="797"/>
                </a:lnTo>
                <a:lnTo>
                  <a:pt x="436" y="878"/>
                </a:lnTo>
                <a:lnTo>
                  <a:pt x="420" y="958"/>
                </a:lnTo>
                <a:lnTo>
                  <a:pt x="399" y="1036"/>
                </a:lnTo>
                <a:lnTo>
                  <a:pt x="371" y="1113"/>
                </a:lnTo>
                <a:lnTo>
                  <a:pt x="342" y="1179"/>
                </a:lnTo>
                <a:lnTo>
                  <a:pt x="307" y="1242"/>
                </a:lnTo>
                <a:lnTo>
                  <a:pt x="269" y="1304"/>
                </a:lnTo>
                <a:lnTo>
                  <a:pt x="235" y="1353"/>
                </a:lnTo>
                <a:lnTo>
                  <a:pt x="198" y="1399"/>
                </a:lnTo>
                <a:lnTo>
                  <a:pt x="181" y="1415"/>
                </a:lnTo>
                <a:lnTo>
                  <a:pt x="161" y="1425"/>
                </a:lnTo>
                <a:lnTo>
                  <a:pt x="140" y="1431"/>
                </a:lnTo>
                <a:lnTo>
                  <a:pt x="118" y="1432"/>
                </a:lnTo>
                <a:lnTo>
                  <a:pt x="97" y="1428"/>
                </a:lnTo>
                <a:lnTo>
                  <a:pt x="76" y="1418"/>
                </a:lnTo>
                <a:lnTo>
                  <a:pt x="58" y="1404"/>
                </a:lnTo>
                <a:lnTo>
                  <a:pt x="28" y="1374"/>
                </a:lnTo>
                <a:lnTo>
                  <a:pt x="15" y="1357"/>
                </a:lnTo>
                <a:lnTo>
                  <a:pt x="6" y="1339"/>
                </a:lnTo>
                <a:lnTo>
                  <a:pt x="2" y="1320"/>
                </a:lnTo>
                <a:lnTo>
                  <a:pt x="0" y="1301"/>
                </a:lnTo>
                <a:lnTo>
                  <a:pt x="4" y="1281"/>
                </a:lnTo>
                <a:lnTo>
                  <a:pt x="11" y="1262"/>
                </a:lnTo>
                <a:lnTo>
                  <a:pt x="23" y="1245"/>
                </a:lnTo>
                <a:lnTo>
                  <a:pt x="56" y="1203"/>
                </a:lnTo>
                <a:lnTo>
                  <a:pt x="88" y="1159"/>
                </a:lnTo>
                <a:lnTo>
                  <a:pt x="115" y="1112"/>
                </a:lnTo>
                <a:lnTo>
                  <a:pt x="142" y="1058"/>
                </a:lnTo>
                <a:lnTo>
                  <a:pt x="165" y="1002"/>
                </a:lnTo>
                <a:lnTo>
                  <a:pt x="184" y="946"/>
                </a:lnTo>
                <a:lnTo>
                  <a:pt x="199" y="888"/>
                </a:lnTo>
                <a:lnTo>
                  <a:pt x="208" y="830"/>
                </a:lnTo>
                <a:lnTo>
                  <a:pt x="214" y="771"/>
                </a:lnTo>
                <a:lnTo>
                  <a:pt x="216" y="712"/>
                </a:lnTo>
                <a:lnTo>
                  <a:pt x="213" y="652"/>
                </a:lnTo>
                <a:lnTo>
                  <a:pt x="207" y="593"/>
                </a:lnTo>
                <a:lnTo>
                  <a:pt x="196" y="535"/>
                </a:lnTo>
                <a:lnTo>
                  <a:pt x="182" y="477"/>
                </a:lnTo>
                <a:lnTo>
                  <a:pt x="162" y="421"/>
                </a:lnTo>
                <a:lnTo>
                  <a:pt x="139" y="365"/>
                </a:lnTo>
                <a:lnTo>
                  <a:pt x="110" y="311"/>
                </a:lnTo>
                <a:lnTo>
                  <a:pt x="78" y="259"/>
                </a:lnTo>
                <a:lnTo>
                  <a:pt x="43" y="210"/>
                </a:lnTo>
                <a:lnTo>
                  <a:pt x="38" y="204"/>
                </a:lnTo>
                <a:lnTo>
                  <a:pt x="32" y="196"/>
                </a:lnTo>
                <a:lnTo>
                  <a:pt x="25" y="188"/>
                </a:lnTo>
                <a:lnTo>
                  <a:pt x="12" y="171"/>
                </a:lnTo>
                <a:lnTo>
                  <a:pt x="5" y="152"/>
                </a:lnTo>
                <a:lnTo>
                  <a:pt x="0" y="132"/>
                </a:lnTo>
                <a:lnTo>
                  <a:pt x="2" y="112"/>
                </a:lnTo>
                <a:lnTo>
                  <a:pt x="6" y="93"/>
                </a:lnTo>
                <a:lnTo>
                  <a:pt x="15" y="75"/>
                </a:lnTo>
                <a:lnTo>
                  <a:pt x="28" y="58"/>
                </a:lnTo>
                <a:lnTo>
                  <a:pt x="58" y="28"/>
                </a:lnTo>
                <a:lnTo>
                  <a:pt x="76" y="14"/>
                </a:lnTo>
                <a:lnTo>
                  <a:pt x="96" y="5"/>
                </a:lnTo>
                <a:lnTo>
                  <a:pt x="1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3" name="Freeform 1742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1604963" y="1423988"/>
            <a:ext cx="109538" cy="381000"/>
          </a:xfrm>
          <a:custGeom>
            <a:avLst/>
            <a:gdLst>
              <a:gd name="T0" fmla="*/ 138 w 548"/>
              <a:gd name="T1" fmla="*/ 1 h 1922"/>
              <a:gd name="T2" fmla="*/ 178 w 548"/>
              <a:gd name="T3" fmla="*/ 17 h 1922"/>
              <a:gd name="T4" fmla="*/ 247 w 548"/>
              <a:gd name="T5" fmla="*/ 93 h 1922"/>
              <a:gd name="T6" fmla="*/ 337 w 548"/>
              <a:gd name="T7" fmla="*/ 222 h 1922"/>
              <a:gd name="T8" fmla="*/ 413 w 548"/>
              <a:gd name="T9" fmla="*/ 360 h 1922"/>
              <a:gd name="T10" fmla="*/ 476 w 548"/>
              <a:gd name="T11" fmla="*/ 518 h 1922"/>
              <a:gd name="T12" fmla="*/ 523 w 548"/>
              <a:gd name="T13" fmla="*/ 692 h 1922"/>
              <a:gd name="T14" fmla="*/ 545 w 548"/>
              <a:gd name="T15" fmla="*/ 871 h 1922"/>
              <a:gd name="T16" fmla="*/ 545 w 548"/>
              <a:gd name="T17" fmla="*/ 1052 h 1922"/>
              <a:gd name="T18" fmla="*/ 523 w 548"/>
              <a:gd name="T19" fmla="*/ 1229 h 1922"/>
              <a:gd name="T20" fmla="*/ 476 w 548"/>
              <a:gd name="T21" fmla="*/ 1403 h 1922"/>
              <a:gd name="T22" fmla="*/ 413 w 548"/>
              <a:gd name="T23" fmla="*/ 1561 h 1922"/>
              <a:gd name="T24" fmla="*/ 337 w 548"/>
              <a:gd name="T25" fmla="*/ 1700 h 1922"/>
              <a:gd name="T26" fmla="*/ 247 w 548"/>
              <a:gd name="T27" fmla="*/ 1829 h 1922"/>
              <a:gd name="T28" fmla="*/ 179 w 548"/>
              <a:gd name="T29" fmla="*/ 1905 h 1922"/>
              <a:gd name="T30" fmla="*/ 138 w 548"/>
              <a:gd name="T31" fmla="*/ 1921 h 1922"/>
              <a:gd name="T32" fmla="*/ 96 w 548"/>
              <a:gd name="T33" fmla="*/ 1918 h 1922"/>
              <a:gd name="T34" fmla="*/ 58 w 548"/>
              <a:gd name="T35" fmla="*/ 1895 h 1922"/>
              <a:gd name="T36" fmla="*/ 15 w 548"/>
              <a:gd name="T37" fmla="*/ 1847 h 1922"/>
              <a:gd name="T38" fmla="*/ 1 w 548"/>
              <a:gd name="T39" fmla="*/ 1809 h 1922"/>
              <a:gd name="T40" fmla="*/ 4 w 548"/>
              <a:gd name="T41" fmla="*/ 1770 h 1922"/>
              <a:gd name="T42" fmla="*/ 24 w 548"/>
              <a:gd name="T43" fmla="*/ 1735 h 1922"/>
              <a:gd name="T44" fmla="*/ 27 w 548"/>
              <a:gd name="T45" fmla="*/ 1729 h 1922"/>
              <a:gd name="T46" fmla="*/ 121 w 548"/>
              <a:gd name="T47" fmla="*/ 1607 h 1922"/>
              <a:gd name="T48" fmla="*/ 199 w 548"/>
              <a:gd name="T49" fmla="*/ 1473 h 1922"/>
              <a:gd name="T50" fmla="*/ 256 w 548"/>
              <a:gd name="T51" fmla="*/ 1330 h 1922"/>
              <a:gd name="T52" fmla="*/ 295 w 548"/>
              <a:gd name="T53" fmla="*/ 1185 h 1922"/>
              <a:gd name="T54" fmla="*/ 314 w 548"/>
              <a:gd name="T55" fmla="*/ 1037 h 1922"/>
              <a:gd name="T56" fmla="*/ 314 w 548"/>
              <a:gd name="T57" fmla="*/ 885 h 1922"/>
              <a:gd name="T58" fmla="*/ 295 w 548"/>
              <a:gd name="T59" fmla="*/ 737 h 1922"/>
              <a:gd name="T60" fmla="*/ 256 w 548"/>
              <a:gd name="T61" fmla="*/ 592 h 1922"/>
              <a:gd name="T62" fmla="*/ 198 w 548"/>
              <a:gd name="T63" fmla="*/ 449 h 1922"/>
              <a:gd name="T64" fmla="*/ 119 w 548"/>
              <a:gd name="T65" fmla="*/ 312 h 1922"/>
              <a:gd name="T66" fmla="*/ 23 w 548"/>
              <a:gd name="T67" fmla="*/ 186 h 1922"/>
              <a:gd name="T68" fmla="*/ 3 w 548"/>
              <a:gd name="T69" fmla="*/ 151 h 1922"/>
              <a:gd name="T70" fmla="*/ 0 w 548"/>
              <a:gd name="T71" fmla="*/ 112 h 1922"/>
              <a:gd name="T72" fmla="*/ 14 w 548"/>
              <a:gd name="T73" fmla="*/ 74 h 1922"/>
              <a:gd name="T74" fmla="*/ 58 w 548"/>
              <a:gd name="T75" fmla="*/ 28 h 1922"/>
              <a:gd name="T76" fmla="*/ 96 w 548"/>
              <a:gd name="T77" fmla="*/ 4 h 19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548" h="1922">
                <a:moveTo>
                  <a:pt x="117" y="0"/>
                </a:moveTo>
                <a:lnTo>
                  <a:pt x="138" y="1"/>
                </a:lnTo>
                <a:lnTo>
                  <a:pt x="159" y="7"/>
                </a:lnTo>
                <a:lnTo>
                  <a:pt x="178" y="17"/>
                </a:lnTo>
                <a:lnTo>
                  <a:pt x="195" y="32"/>
                </a:lnTo>
                <a:lnTo>
                  <a:pt x="247" y="93"/>
                </a:lnTo>
                <a:lnTo>
                  <a:pt x="294" y="156"/>
                </a:lnTo>
                <a:lnTo>
                  <a:pt x="337" y="222"/>
                </a:lnTo>
                <a:lnTo>
                  <a:pt x="377" y="290"/>
                </a:lnTo>
                <a:lnTo>
                  <a:pt x="413" y="360"/>
                </a:lnTo>
                <a:lnTo>
                  <a:pt x="446" y="434"/>
                </a:lnTo>
                <a:lnTo>
                  <a:pt x="476" y="518"/>
                </a:lnTo>
                <a:lnTo>
                  <a:pt x="503" y="604"/>
                </a:lnTo>
                <a:lnTo>
                  <a:pt x="523" y="692"/>
                </a:lnTo>
                <a:lnTo>
                  <a:pt x="536" y="780"/>
                </a:lnTo>
                <a:lnTo>
                  <a:pt x="545" y="871"/>
                </a:lnTo>
                <a:lnTo>
                  <a:pt x="548" y="961"/>
                </a:lnTo>
                <a:lnTo>
                  <a:pt x="545" y="1052"/>
                </a:lnTo>
                <a:lnTo>
                  <a:pt x="536" y="1141"/>
                </a:lnTo>
                <a:lnTo>
                  <a:pt x="523" y="1229"/>
                </a:lnTo>
                <a:lnTo>
                  <a:pt x="503" y="1317"/>
                </a:lnTo>
                <a:lnTo>
                  <a:pt x="476" y="1403"/>
                </a:lnTo>
                <a:lnTo>
                  <a:pt x="446" y="1488"/>
                </a:lnTo>
                <a:lnTo>
                  <a:pt x="413" y="1561"/>
                </a:lnTo>
                <a:lnTo>
                  <a:pt x="377" y="1631"/>
                </a:lnTo>
                <a:lnTo>
                  <a:pt x="337" y="1700"/>
                </a:lnTo>
                <a:lnTo>
                  <a:pt x="294" y="1765"/>
                </a:lnTo>
                <a:lnTo>
                  <a:pt x="247" y="1829"/>
                </a:lnTo>
                <a:lnTo>
                  <a:pt x="196" y="1890"/>
                </a:lnTo>
                <a:lnTo>
                  <a:pt x="179" y="1905"/>
                </a:lnTo>
                <a:lnTo>
                  <a:pt x="159" y="1916"/>
                </a:lnTo>
                <a:lnTo>
                  <a:pt x="138" y="1921"/>
                </a:lnTo>
                <a:lnTo>
                  <a:pt x="117" y="1922"/>
                </a:lnTo>
                <a:lnTo>
                  <a:pt x="96" y="1918"/>
                </a:lnTo>
                <a:lnTo>
                  <a:pt x="76" y="1908"/>
                </a:lnTo>
                <a:lnTo>
                  <a:pt x="58" y="1895"/>
                </a:lnTo>
                <a:lnTo>
                  <a:pt x="27" y="1864"/>
                </a:lnTo>
                <a:lnTo>
                  <a:pt x="15" y="1847"/>
                </a:lnTo>
                <a:lnTo>
                  <a:pt x="5" y="1829"/>
                </a:lnTo>
                <a:lnTo>
                  <a:pt x="1" y="1809"/>
                </a:lnTo>
                <a:lnTo>
                  <a:pt x="0" y="1790"/>
                </a:lnTo>
                <a:lnTo>
                  <a:pt x="4" y="1770"/>
                </a:lnTo>
                <a:lnTo>
                  <a:pt x="12" y="1751"/>
                </a:lnTo>
                <a:lnTo>
                  <a:pt x="24" y="1735"/>
                </a:lnTo>
                <a:lnTo>
                  <a:pt x="25" y="1731"/>
                </a:lnTo>
                <a:lnTo>
                  <a:pt x="27" y="1729"/>
                </a:lnTo>
                <a:lnTo>
                  <a:pt x="77" y="1669"/>
                </a:lnTo>
                <a:lnTo>
                  <a:pt x="121" y="1607"/>
                </a:lnTo>
                <a:lnTo>
                  <a:pt x="162" y="1541"/>
                </a:lnTo>
                <a:lnTo>
                  <a:pt x="199" y="1473"/>
                </a:lnTo>
                <a:lnTo>
                  <a:pt x="231" y="1402"/>
                </a:lnTo>
                <a:lnTo>
                  <a:pt x="256" y="1330"/>
                </a:lnTo>
                <a:lnTo>
                  <a:pt x="278" y="1259"/>
                </a:lnTo>
                <a:lnTo>
                  <a:pt x="295" y="1185"/>
                </a:lnTo>
                <a:lnTo>
                  <a:pt x="307" y="1112"/>
                </a:lnTo>
                <a:lnTo>
                  <a:pt x="314" y="1037"/>
                </a:lnTo>
                <a:lnTo>
                  <a:pt x="316" y="961"/>
                </a:lnTo>
                <a:lnTo>
                  <a:pt x="314" y="885"/>
                </a:lnTo>
                <a:lnTo>
                  <a:pt x="307" y="811"/>
                </a:lnTo>
                <a:lnTo>
                  <a:pt x="295" y="737"/>
                </a:lnTo>
                <a:lnTo>
                  <a:pt x="278" y="663"/>
                </a:lnTo>
                <a:lnTo>
                  <a:pt x="256" y="592"/>
                </a:lnTo>
                <a:lnTo>
                  <a:pt x="231" y="521"/>
                </a:lnTo>
                <a:lnTo>
                  <a:pt x="198" y="449"/>
                </a:lnTo>
                <a:lnTo>
                  <a:pt x="161" y="379"/>
                </a:lnTo>
                <a:lnTo>
                  <a:pt x="119" y="312"/>
                </a:lnTo>
                <a:lnTo>
                  <a:pt x="73" y="248"/>
                </a:lnTo>
                <a:lnTo>
                  <a:pt x="23" y="186"/>
                </a:lnTo>
                <a:lnTo>
                  <a:pt x="11" y="170"/>
                </a:lnTo>
                <a:lnTo>
                  <a:pt x="3" y="151"/>
                </a:lnTo>
                <a:lnTo>
                  <a:pt x="0" y="132"/>
                </a:lnTo>
                <a:lnTo>
                  <a:pt x="0" y="112"/>
                </a:lnTo>
                <a:lnTo>
                  <a:pt x="5" y="93"/>
                </a:lnTo>
                <a:lnTo>
                  <a:pt x="14" y="74"/>
                </a:lnTo>
                <a:lnTo>
                  <a:pt x="27" y="58"/>
                </a:lnTo>
                <a:lnTo>
                  <a:pt x="58" y="28"/>
                </a:lnTo>
                <a:lnTo>
                  <a:pt x="76" y="14"/>
                </a:lnTo>
                <a:lnTo>
                  <a:pt x="96" y="4"/>
                </a:lnTo>
                <a:lnTo>
                  <a:pt x="1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4" name="Freeform 1743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/>
          </xdr:cNvSpPr>
        </xdr:nvSpPr>
        <xdr:spPr bwMode="auto">
          <a:xfrm>
            <a:off x="1506538" y="1522413"/>
            <a:ext cx="68263" cy="182563"/>
          </a:xfrm>
          <a:custGeom>
            <a:avLst/>
            <a:gdLst>
              <a:gd name="T0" fmla="*/ 135 w 347"/>
              <a:gd name="T1" fmla="*/ 0 h 923"/>
              <a:gd name="T2" fmla="*/ 154 w 347"/>
              <a:gd name="T3" fmla="*/ 3 h 923"/>
              <a:gd name="T4" fmla="*/ 173 w 347"/>
              <a:gd name="T5" fmla="*/ 11 h 923"/>
              <a:gd name="T6" fmla="*/ 189 w 347"/>
              <a:gd name="T7" fmla="*/ 22 h 923"/>
              <a:gd name="T8" fmla="*/ 204 w 347"/>
              <a:gd name="T9" fmla="*/ 38 h 923"/>
              <a:gd name="T10" fmla="*/ 219 w 347"/>
              <a:gd name="T11" fmla="*/ 60 h 923"/>
              <a:gd name="T12" fmla="*/ 235 w 347"/>
              <a:gd name="T13" fmla="*/ 84 h 923"/>
              <a:gd name="T14" fmla="*/ 252 w 347"/>
              <a:gd name="T15" fmla="*/ 112 h 923"/>
              <a:gd name="T16" fmla="*/ 282 w 347"/>
              <a:gd name="T17" fmla="*/ 167 h 923"/>
              <a:gd name="T18" fmla="*/ 305 w 347"/>
              <a:gd name="T19" fmla="*/ 223 h 923"/>
              <a:gd name="T20" fmla="*/ 324 w 347"/>
              <a:gd name="T21" fmla="*/ 280 h 923"/>
              <a:gd name="T22" fmla="*/ 337 w 347"/>
              <a:gd name="T23" fmla="*/ 339 h 923"/>
              <a:gd name="T24" fmla="*/ 344 w 347"/>
              <a:gd name="T25" fmla="*/ 400 h 923"/>
              <a:gd name="T26" fmla="*/ 347 w 347"/>
              <a:gd name="T27" fmla="*/ 462 h 923"/>
              <a:gd name="T28" fmla="*/ 344 w 347"/>
              <a:gd name="T29" fmla="*/ 529 h 923"/>
              <a:gd name="T30" fmla="*/ 334 w 347"/>
              <a:gd name="T31" fmla="*/ 596 h 923"/>
              <a:gd name="T32" fmla="*/ 318 w 347"/>
              <a:gd name="T33" fmla="*/ 661 h 923"/>
              <a:gd name="T34" fmla="*/ 295 w 347"/>
              <a:gd name="T35" fmla="*/ 724 h 923"/>
              <a:gd name="T36" fmla="*/ 276 w 347"/>
              <a:gd name="T37" fmla="*/ 767 h 923"/>
              <a:gd name="T38" fmla="*/ 254 w 347"/>
              <a:gd name="T39" fmla="*/ 808 h 923"/>
              <a:gd name="T40" fmla="*/ 229 w 347"/>
              <a:gd name="T41" fmla="*/ 848 h 923"/>
              <a:gd name="T42" fmla="*/ 203 w 347"/>
              <a:gd name="T43" fmla="*/ 886 h 923"/>
              <a:gd name="T44" fmla="*/ 188 w 347"/>
              <a:gd name="T45" fmla="*/ 901 h 923"/>
              <a:gd name="T46" fmla="*/ 171 w 347"/>
              <a:gd name="T47" fmla="*/ 913 h 923"/>
              <a:gd name="T48" fmla="*/ 152 w 347"/>
              <a:gd name="T49" fmla="*/ 920 h 923"/>
              <a:gd name="T50" fmla="*/ 133 w 347"/>
              <a:gd name="T51" fmla="*/ 923 h 923"/>
              <a:gd name="T52" fmla="*/ 113 w 347"/>
              <a:gd name="T53" fmla="*/ 922 h 923"/>
              <a:gd name="T54" fmla="*/ 94 w 347"/>
              <a:gd name="T55" fmla="*/ 918 h 923"/>
              <a:gd name="T56" fmla="*/ 76 w 347"/>
              <a:gd name="T57" fmla="*/ 908 h 923"/>
              <a:gd name="T58" fmla="*/ 59 w 347"/>
              <a:gd name="T59" fmla="*/ 896 h 923"/>
              <a:gd name="T60" fmla="*/ 28 w 347"/>
              <a:gd name="T61" fmla="*/ 862 h 923"/>
              <a:gd name="T62" fmla="*/ 13 w 347"/>
              <a:gd name="T63" fmla="*/ 844 h 923"/>
              <a:gd name="T64" fmla="*/ 4 w 347"/>
              <a:gd name="T65" fmla="*/ 824 h 923"/>
              <a:gd name="T66" fmla="*/ 0 w 347"/>
              <a:gd name="T67" fmla="*/ 802 h 923"/>
              <a:gd name="T68" fmla="*/ 0 w 347"/>
              <a:gd name="T69" fmla="*/ 780 h 923"/>
              <a:gd name="T70" fmla="*/ 7 w 347"/>
              <a:gd name="T71" fmla="*/ 759 h 923"/>
              <a:gd name="T72" fmla="*/ 18 w 347"/>
              <a:gd name="T73" fmla="*/ 739 h 923"/>
              <a:gd name="T74" fmla="*/ 35 w 347"/>
              <a:gd name="T75" fmla="*/ 717 h 923"/>
              <a:gd name="T76" fmla="*/ 55 w 347"/>
              <a:gd name="T77" fmla="*/ 685 h 923"/>
              <a:gd name="T78" fmla="*/ 73 w 347"/>
              <a:gd name="T79" fmla="*/ 656 h 923"/>
              <a:gd name="T80" fmla="*/ 86 w 347"/>
              <a:gd name="T81" fmla="*/ 627 h 923"/>
              <a:gd name="T82" fmla="*/ 96 w 347"/>
              <a:gd name="T83" fmla="*/ 598 h 923"/>
              <a:gd name="T84" fmla="*/ 105 w 347"/>
              <a:gd name="T85" fmla="*/ 568 h 923"/>
              <a:gd name="T86" fmla="*/ 110 w 347"/>
              <a:gd name="T87" fmla="*/ 536 h 923"/>
              <a:gd name="T88" fmla="*/ 113 w 347"/>
              <a:gd name="T89" fmla="*/ 501 h 923"/>
              <a:gd name="T90" fmla="*/ 115 w 347"/>
              <a:gd name="T91" fmla="*/ 461 h 923"/>
              <a:gd name="T92" fmla="*/ 113 w 347"/>
              <a:gd name="T93" fmla="*/ 411 h 923"/>
              <a:gd name="T94" fmla="*/ 106 w 347"/>
              <a:gd name="T95" fmla="*/ 361 h 923"/>
              <a:gd name="T96" fmla="*/ 92 w 347"/>
              <a:gd name="T97" fmla="*/ 314 h 923"/>
              <a:gd name="T98" fmla="*/ 73 w 347"/>
              <a:gd name="T99" fmla="*/ 267 h 923"/>
              <a:gd name="T100" fmla="*/ 49 w 347"/>
              <a:gd name="T101" fmla="*/ 223 h 923"/>
              <a:gd name="T102" fmla="*/ 20 w 347"/>
              <a:gd name="T103" fmla="*/ 182 h 923"/>
              <a:gd name="T104" fmla="*/ 10 w 347"/>
              <a:gd name="T105" fmla="*/ 162 h 923"/>
              <a:gd name="T106" fmla="*/ 4 w 347"/>
              <a:gd name="T107" fmla="*/ 140 h 923"/>
              <a:gd name="T108" fmla="*/ 3 w 347"/>
              <a:gd name="T109" fmla="*/ 118 h 923"/>
              <a:gd name="T110" fmla="*/ 7 w 347"/>
              <a:gd name="T111" fmla="*/ 97 h 923"/>
              <a:gd name="T112" fmla="*/ 15 w 347"/>
              <a:gd name="T113" fmla="*/ 76 h 923"/>
              <a:gd name="T114" fmla="*/ 30 w 347"/>
              <a:gd name="T115" fmla="*/ 58 h 923"/>
              <a:gd name="T116" fmla="*/ 60 w 347"/>
              <a:gd name="T117" fmla="*/ 27 h 923"/>
              <a:gd name="T118" fmla="*/ 77 w 347"/>
              <a:gd name="T119" fmla="*/ 14 h 923"/>
              <a:gd name="T120" fmla="*/ 95 w 347"/>
              <a:gd name="T121" fmla="*/ 5 h 923"/>
              <a:gd name="T122" fmla="*/ 115 w 347"/>
              <a:gd name="T123" fmla="*/ 0 h 923"/>
              <a:gd name="T124" fmla="*/ 135 w 347"/>
              <a:gd name="T125" fmla="*/ 0 h 9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347" h="923">
                <a:moveTo>
                  <a:pt x="135" y="0"/>
                </a:moveTo>
                <a:lnTo>
                  <a:pt x="154" y="3"/>
                </a:lnTo>
                <a:lnTo>
                  <a:pt x="173" y="11"/>
                </a:lnTo>
                <a:lnTo>
                  <a:pt x="189" y="22"/>
                </a:lnTo>
                <a:lnTo>
                  <a:pt x="204" y="38"/>
                </a:lnTo>
                <a:lnTo>
                  <a:pt x="219" y="60"/>
                </a:lnTo>
                <a:lnTo>
                  <a:pt x="235" y="84"/>
                </a:lnTo>
                <a:lnTo>
                  <a:pt x="252" y="112"/>
                </a:lnTo>
                <a:lnTo>
                  <a:pt x="282" y="167"/>
                </a:lnTo>
                <a:lnTo>
                  <a:pt x="305" y="223"/>
                </a:lnTo>
                <a:lnTo>
                  <a:pt x="324" y="280"/>
                </a:lnTo>
                <a:lnTo>
                  <a:pt x="337" y="339"/>
                </a:lnTo>
                <a:lnTo>
                  <a:pt x="344" y="400"/>
                </a:lnTo>
                <a:lnTo>
                  <a:pt x="347" y="462"/>
                </a:lnTo>
                <a:lnTo>
                  <a:pt x="344" y="529"/>
                </a:lnTo>
                <a:lnTo>
                  <a:pt x="334" y="596"/>
                </a:lnTo>
                <a:lnTo>
                  <a:pt x="318" y="661"/>
                </a:lnTo>
                <a:lnTo>
                  <a:pt x="295" y="724"/>
                </a:lnTo>
                <a:lnTo>
                  <a:pt x="276" y="767"/>
                </a:lnTo>
                <a:lnTo>
                  <a:pt x="254" y="808"/>
                </a:lnTo>
                <a:lnTo>
                  <a:pt x="229" y="848"/>
                </a:lnTo>
                <a:lnTo>
                  <a:pt x="203" y="886"/>
                </a:lnTo>
                <a:lnTo>
                  <a:pt x="188" y="901"/>
                </a:lnTo>
                <a:lnTo>
                  <a:pt x="171" y="913"/>
                </a:lnTo>
                <a:lnTo>
                  <a:pt x="152" y="920"/>
                </a:lnTo>
                <a:lnTo>
                  <a:pt x="133" y="923"/>
                </a:lnTo>
                <a:lnTo>
                  <a:pt x="113" y="922"/>
                </a:lnTo>
                <a:lnTo>
                  <a:pt x="94" y="918"/>
                </a:lnTo>
                <a:lnTo>
                  <a:pt x="76" y="908"/>
                </a:lnTo>
                <a:lnTo>
                  <a:pt x="59" y="896"/>
                </a:lnTo>
                <a:lnTo>
                  <a:pt x="28" y="862"/>
                </a:lnTo>
                <a:lnTo>
                  <a:pt x="13" y="844"/>
                </a:lnTo>
                <a:lnTo>
                  <a:pt x="4" y="824"/>
                </a:lnTo>
                <a:lnTo>
                  <a:pt x="0" y="802"/>
                </a:lnTo>
                <a:lnTo>
                  <a:pt x="0" y="780"/>
                </a:lnTo>
                <a:lnTo>
                  <a:pt x="7" y="759"/>
                </a:lnTo>
                <a:lnTo>
                  <a:pt x="18" y="739"/>
                </a:lnTo>
                <a:lnTo>
                  <a:pt x="35" y="717"/>
                </a:lnTo>
                <a:lnTo>
                  <a:pt x="55" y="685"/>
                </a:lnTo>
                <a:lnTo>
                  <a:pt x="73" y="656"/>
                </a:lnTo>
                <a:lnTo>
                  <a:pt x="86" y="627"/>
                </a:lnTo>
                <a:lnTo>
                  <a:pt x="96" y="598"/>
                </a:lnTo>
                <a:lnTo>
                  <a:pt x="105" y="568"/>
                </a:lnTo>
                <a:lnTo>
                  <a:pt x="110" y="536"/>
                </a:lnTo>
                <a:lnTo>
                  <a:pt x="113" y="501"/>
                </a:lnTo>
                <a:lnTo>
                  <a:pt x="115" y="461"/>
                </a:lnTo>
                <a:lnTo>
                  <a:pt x="113" y="411"/>
                </a:lnTo>
                <a:lnTo>
                  <a:pt x="106" y="361"/>
                </a:lnTo>
                <a:lnTo>
                  <a:pt x="92" y="314"/>
                </a:lnTo>
                <a:lnTo>
                  <a:pt x="73" y="267"/>
                </a:lnTo>
                <a:lnTo>
                  <a:pt x="49" y="223"/>
                </a:lnTo>
                <a:lnTo>
                  <a:pt x="20" y="182"/>
                </a:lnTo>
                <a:lnTo>
                  <a:pt x="10" y="162"/>
                </a:lnTo>
                <a:lnTo>
                  <a:pt x="4" y="140"/>
                </a:lnTo>
                <a:lnTo>
                  <a:pt x="3" y="118"/>
                </a:lnTo>
                <a:lnTo>
                  <a:pt x="7" y="97"/>
                </a:lnTo>
                <a:lnTo>
                  <a:pt x="15" y="76"/>
                </a:lnTo>
                <a:lnTo>
                  <a:pt x="30" y="58"/>
                </a:lnTo>
                <a:lnTo>
                  <a:pt x="60" y="27"/>
                </a:lnTo>
                <a:lnTo>
                  <a:pt x="77" y="14"/>
                </a:lnTo>
                <a:lnTo>
                  <a:pt x="95" y="5"/>
                </a:lnTo>
                <a:lnTo>
                  <a:pt x="115" y="0"/>
                </a:lnTo>
                <a:lnTo>
                  <a:pt x="1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" textlink="">
        <xdr:nvSpPr>
          <xdr:cNvPr id="1745" name="Freeform 1744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EditPoints="1"/>
          </xdr:cNvSpPr>
        </xdr:nvSpPr>
        <xdr:spPr bwMode="auto">
          <a:xfrm>
            <a:off x="1228725" y="1544638"/>
            <a:ext cx="347663" cy="565150"/>
          </a:xfrm>
          <a:custGeom>
            <a:avLst/>
            <a:gdLst>
              <a:gd name="T0" fmla="*/ 406 w 1757"/>
              <a:gd name="T1" fmla="*/ 2241 h 2851"/>
              <a:gd name="T2" fmla="*/ 1272 w 1757"/>
              <a:gd name="T3" fmla="*/ 1995 h 2851"/>
              <a:gd name="T4" fmla="*/ 641 w 1757"/>
              <a:gd name="T5" fmla="*/ 1501 h 2851"/>
              <a:gd name="T6" fmla="*/ 1194 w 1757"/>
              <a:gd name="T7" fmla="*/ 1750 h 2851"/>
              <a:gd name="T8" fmla="*/ 641 w 1757"/>
              <a:gd name="T9" fmla="*/ 1501 h 2851"/>
              <a:gd name="T10" fmla="*/ 720 w 1757"/>
              <a:gd name="T11" fmla="*/ 1254 h 2851"/>
              <a:gd name="T12" fmla="*/ 878 w 1757"/>
              <a:gd name="T13" fmla="*/ 753 h 2851"/>
              <a:gd name="T14" fmla="*/ 926 w 1757"/>
              <a:gd name="T15" fmla="*/ 3 h 2851"/>
              <a:gd name="T16" fmla="*/ 1016 w 1757"/>
              <a:gd name="T17" fmla="*/ 27 h 2851"/>
              <a:gd name="T18" fmla="*/ 1093 w 1757"/>
              <a:gd name="T19" fmla="*/ 72 h 2851"/>
              <a:gd name="T20" fmla="*/ 1156 w 1757"/>
              <a:gd name="T21" fmla="*/ 134 h 2851"/>
              <a:gd name="T22" fmla="*/ 1201 w 1757"/>
              <a:gd name="T23" fmla="*/ 212 h 2851"/>
              <a:gd name="T24" fmla="*/ 1225 w 1757"/>
              <a:gd name="T25" fmla="*/ 301 h 2851"/>
              <a:gd name="T26" fmla="*/ 1225 w 1757"/>
              <a:gd name="T27" fmla="*/ 394 h 2851"/>
              <a:gd name="T28" fmla="*/ 1201 w 1757"/>
              <a:gd name="T29" fmla="*/ 483 h 2851"/>
              <a:gd name="T30" fmla="*/ 1157 w 1757"/>
              <a:gd name="T31" fmla="*/ 560 h 2851"/>
              <a:gd name="T32" fmla="*/ 1095 w 1757"/>
              <a:gd name="T33" fmla="*/ 622 h 2851"/>
              <a:gd name="T34" fmla="*/ 1757 w 1757"/>
              <a:gd name="T35" fmla="*/ 2715 h 2851"/>
              <a:gd name="T36" fmla="*/ 1751 w 1757"/>
              <a:gd name="T37" fmla="*/ 2762 h 2851"/>
              <a:gd name="T38" fmla="*/ 1730 w 1757"/>
              <a:gd name="T39" fmla="*/ 2803 h 2851"/>
              <a:gd name="T40" fmla="*/ 1694 w 1757"/>
              <a:gd name="T41" fmla="*/ 2835 h 2851"/>
              <a:gd name="T42" fmla="*/ 1652 w 1757"/>
              <a:gd name="T43" fmla="*/ 2849 h 2851"/>
              <a:gd name="T44" fmla="*/ 1608 w 1757"/>
              <a:gd name="T45" fmla="*/ 2848 h 2851"/>
              <a:gd name="T46" fmla="*/ 1562 w 1757"/>
              <a:gd name="T47" fmla="*/ 2827 h 2851"/>
              <a:gd name="T48" fmla="*/ 1528 w 1757"/>
              <a:gd name="T49" fmla="*/ 2789 h 2851"/>
              <a:gd name="T50" fmla="*/ 1429 w 1757"/>
              <a:gd name="T51" fmla="*/ 2486 h 2851"/>
              <a:gd name="T52" fmla="*/ 1420 w 1757"/>
              <a:gd name="T53" fmla="*/ 2487 h 2851"/>
              <a:gd name="T54" fmla="*/ 333 w 1757"/>
              <a:gd name="T55" fmla="*/ 2487 h 2851"/>
              <a:gd name="T56" fmla="*/ 239 w 1757"/>
              <a:gd name="T57" fmla="*/ 2764 h 2851"/>
              <a:gd name="T58" fmla="*/ 218 w 1757"/>
              <a:gd name="T59" fmla="*/ 2804 h 2851"/>
              <a:gd name="T60" fmla="*/ 185 w 1757"/>
              <a:gd name="T61" fmla="*/ 2833 h 2851"/>
              <a:gd name="T62" fmla="*/ 144 w 1757"/>
              <a:gd name="T63" fmla="*/ 2849 h 2851"/>
              <a:gd name="T64" fmla="*/ 104 w 1757"/>
              <a:gd name="T65" fmla="*/ 2849 h 2851"/>
              <a:gd name="T66" fmla="*/ 62 w 1757"/>
              <a:gd name="T67" fmla="*/ 2835 h 2851"/>
              <a:gd name="T68" fmla="*/ 26 w 1757"/>
              <a:gd name="T69" fmla="*/ 2803 h 2851"/>
              <a:gd name="T70" fmla="*/ 4 w 1757"/>
              <a:gd name="T71" fmla="*/ 2762 h 2851"/>
              <a:gd name="T72" fmla="*/ 0 w 1757"/>
              <a:gd name="T73" fmla="*/ 2715 h 2851"/>
              <a:gd name="T74" fmla="*/ 662 w 1757"/>
              <a:gd name="T75" fmla="*/ 620 h 2851"/>
              <a:gd name="T76" fmla="*/ 601 w 1757"/>
              <a:gd name="T77" fmla="*/ 558 h 2851"/>
              <a:gd name="T78" fmla="*/ 557 w 1757"/>
              <a:gd name="T79" fmla="*/ 481 h 2851"/>
              <a:gd name="T80" fmla="*/ 533 w 1757"/>
              <a:gd name="T81" fmla="*/ 394 h 2851"/>
              <a:gd name="T82" fmla="*/ 533 w 1757"/>
              <a:gd name="T83" fmla="*/ 301 h 2851"/>
              <a:gd name="T84" fmla="*/ 557 w 1757"/>
              <a:gd name="T85" fmla="*/ 212 h 2851"/>
              <a:gd name="T86" fmla="*/ 603 w 1757"/>
              <a:gd name="T87" fmla="*/ 134 h 2851"/>
              <a:gd name="T88" fmla="*/ 666 w 1757"/>
              <a:gd name="T89" fmla="*/ 71 h 2851"/>
              <a:gd name="T90" fmla="*/ 744 w 1757"/>
              <a:gd name="T91" fmla="*/ 27 h 2851"/>
              <a:gd name="T92" fmla="*/ 832 w 1757"/>
              <a:gd name="T93" fmla="*/ 3 h 28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757" h="2851">
                <a:moveTo>
                  <a:pt x="484" y="1995"/>
                </a:moveTo>
                <a:lnTo>
                  <a:pt x="406" y="2241"/>
                </a:lnTo>
                <a:lnTo>
                  <a:pt x="1350" y="2241"/>
                </a:lnTo>
                <a:lnTo>
                  <a:pt x="1272" y="1995"/>
                </a:lnTo>
                <a:lnTo>
                  <a:pt x="484" y="1995"/>
                </a:lnTo>
                <a:close/>
                <a:moveTo>
                  <a:pt x="641" y="1501"/>
                </a:moveTo>
                <a:lnTo>
                  <a:pt x="562" y="1750"/>
                </a:lnTo>
                <a:lnTo>
                  <a:pt x="1194" y="1750"/>
                </a:lnTo>
                <a:lnTo>
                  <a:pt x="1115" y="1501"/>
                </a:lnTo>
                <a:lnTo>
                  <a:pt x="641" y="1501"/>
                </a:lnTo>
                <a:close/>
                <a:moveTo>
                  <a:pt x="878" y="753"/>
                </a:moveTo>
                <a:lnTo>
                  <a:pt x="720" y="1254"/>
                </a:lnTo>
                <a:lnTo>
                  <a:pt x="1037" y="1254"/>
                </a:lnTo>
                <a:lnTo>
                  <a:pt x="878" y="753"/>
                </a:lnTo>
                <a:close/>
                <a:moveTo>
                  <a:pt x="879" y="0"/>
                </a:moveTo>
                <a:lnTo>
                  <a:pt x="926" y="3"/>
                </a:lnTo>
                <a:lnTo>
                  <a:pt x="973" y="11"/>
                </a:lnTo>
                <a:lnTo>
                  <a:pt x="1016" y="27"/>
                </a:lnTo>
                <a:lnTo>
                  <a:pt x="1056" y="47"/>
                </a:lnTo>
                <a:lnTo>
                  <a:pt x="1093" y="72"/>
                </a:lnTo>
                <a:lnTo>
                  <a:pt x="1126" y="102"/>
                </a:lnTo>
                <a:lnTo>
                  <a:pt x="1156" y="134"/>
                </a:lnTo>
                <a:lnTo>
                  <a:pt x="1181" y="172"/>
                </a:lnTo>
                <a:lnTo>
                  <a:pt x="1201" y="212"/>
                </a:lnTo>
                <a:lnTo>
                  <a:pt x="1216" y="255"/>
                </a:lnTo>
                <a:lnTo>
                  <a:pt x="1225" y="301"/>
                </a:lnTo>
                <a:lnTo>
                  <a:pt x="1229" y="348"/>
                </a:lnTo>
                <a:lnTo>
                  <a:pt x="1225" y="394"/>
                </a:lnTo>
                <a:lnTo>
                  <a:pt x="1216" y="440"/>
                </a:lnTo>
                <a:lnTo>
                  <a:pt x="1201" y="483"/>
                </a:lnTo>
                <a:lnTo>
                  <a:pt x="1181" y="523"/>
                </a:lnTo>
                <a:lnTo>
                  <a:pt x="1157" y="560"/>
                </a:lnTo>
                <a:lnTo>
                  <a:pt x="1127" y="592"/>
                </a:lnTo>
                <a:lnTo>
                  <a:pt x="1095" y="622"/>
                </a:lnTo>
                <a:lnTo>
                  <a:pt x="1751" y="2691"/>
                </a:lnTo>
                <a:lnTo>
                  <a:pt x="1757" y="2715"/>
                </a:lnTo>
                <a:lnTo>
                  <a:pt x="1757" y="2739"/>
                </a:lnTo>
                <a:lnTo>
                  <a:pt x="1751" y="2762"/>
                </a:lnTo>
                <a:lnTo>
                  <a:pt x="1743" y="2784"/>
                </a:lnTo>
                <a:lnTo>
                  <a:pt x="1730" y="2803"/>
                </a:lnTo>
                <a:lnTo>
                  <a:pt x="1713" y="2821"/>
                </a:lnTo>
                <a:lnTo>
                  <a:pt x="1694" y="2835"/>
                </a:lnTo>
                <a:lnTo>
                  <a:pt x="1671" y="2844"/>
                </a:lnTo>
                <a:lnTo>
                  <a:pt x="1652" y="2849"/>
                </a:lnTo>
                <a:lnTo>
                  <a:pt x="1634" y="2850"/>
                </a:lnTo>
                <a:lnTo>
                  <a:pt x="1608" y="2848"/>
                </a:lnTo>
                <a:lnTo>
                  <a:pt x="1584" y="2839"/>
                </a:lnTo>
                <a:lnTo>
                  <a:pt x="1562" y="2827"/>
                </a:lnTo>
                <a:lnTo>
                  <a:pt x="1543" y="2810"/>
                </a:lnTo>
                <a:lnTo>
                  <a:pt x="1528" y="2789"/>
                </a:lnTo>
                <a:lnTo>
                  <a:pt x="1516" y="2764"/>
                </a:lnTo>
                <a:lnTo>
                  <a:pt x="1429" y="2486"/>
                </a:lnTo>
                <a:lnTo>
                  <a:pt x="1425" y="2487"/>
                </a:lnTo>
                <a:lnTo>
                  <a:pt x="1420" y="2487"/>
                </a:lnTo>
                <a:lnTo>
                  <a:pt x="338" y="2487"/>
                </a:lnTo>
                <a:lnTo>
                  <a:pt x="333" y="2487"/>
                </a:lnTo>
                <a:lnTo>
                  <a:pt x="329" y="2486"/>
                </a:lnTo>
                <a:lnTo>
                  <a:pt x="239" y="2764"/>
                </a:lnTo>
                <a:lnTo>
                  <a:pt x="231" y="2786"/>
                </a:lnTo>
                <a:lnTo>
                  <a:pt x="218" y="2804"/>
                </a:lnTo>
                <a:lnTo>
                  <a:pt x="203" y="2820"/>
                </a:lnTo>
                <a:lnTo>
                  <a:pt x="185" y="2833"/>
                </a:lnTo>
                <a:lnTo>
                  <a:pt x="165" y="2842"/>
                </a:lnTo>
                <a:lnTo>
                  <a:pt x="144" y="2849"/>
                </a:lnTo>
                <a:lnTo>
                  <a:pt x="122" y="2851"/>
                </a:lnTo>
                <a:lnTo>
                  <a:pt x="104" y="2849"/>
                </a:lnTo>
                <a:lnTo>
                  <a:pt x="85" y="2844"/>
                </a:lnTo>
                <a:lnTo>
                  <a:pt x="62" y="2835"/>
                </a:lnTo>
                <a:lnTo>
                  <a:pt x="42" y="2821"/>
                </a:lnTo>
                <a:lnTo>
                  <a:pt x="26" y="2803"/>
                </a:lnTo>
                <a:lnTo>
                  <a:pt x="13" y="2784"/>
                </a:lnTo>
                <a:lnTo>
                  <a:pt x="4" y="2762"/>
                </a:lnTo>
                <a:lnTo>
                  <a:pt x="0" y="2739"/>
                </a:lnTo>
                <a:lnTo>
                  <a:pt x="0" y="2715"/>
                </a:lnTo>
                <a:lnTo>
                  <a:pt x="5" y="2691"/>
                </a:lnTo>
                <a:lnTo>
                  <a:pt x="662" y="620"/>
                </a:lnTo>
                <a:lnTo>
                  <a:pt x="629" y="590"/>
                </a:lnTo>
                <a:lnTo>
                  <a:pt x="601" y="558"/>
                </a:lnTo>
                <a:lnTo>
                  <a:pt x="576" y="521"/>
                </a:lnTo>
                <a:lnTo>
                  <a:pt x="557" y="481"/>
                </a:lnTo>
                <a:lnTo>
                  <a:pt x="543" y="439"/>
                </a:lnTo>
                <a:lnTo>
                  <a:pt x="533" y="394"/>
                </a:lnTo>
                <a:lnTo>
                  <a:pt x="530" y="348"/>
                </a:lnTo>
                <a:lnTo>
                  <a:pt x="533" y="301"/>
                </a:lnTo>
                <a:lnTo>
                  <a:pt x="543" y="255"/>
                </a:lnTo>
                <a:lnTo>
                  <a:pt x="557" y="212"/>
                </a:lnTo>
                <a:lnTo>
                  <a:pt x="578" y="171"/>
                </a:lnTo>
                <a:lnTo>
                  <a:pt x="603" y="134"/>
                </a:lnTo>
                <a:lnTo>
                  <a:pt x="632" y="101"/>
                </a:lnTo>
                <a:lnTo>
                  <a:pt x="666" y="71"/>
                </a:lnTo>
                <a:lnTo>
                  <a:pt x="703" y="47"/>
                </a:lnTo>
                <a:lnTo>
                  <a:pt x="744" y="27"/>
                </a:lnTo>
                <a:lnTo>
                  <a:pt x="786" y="11"/>
                </a:lnTo>
                <a:lnTo>
                  <a:pt x="832" y="3"/>
                </a:lnTo>
                <a:lnTo>
                  <a:pt x="87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</xdr:grpSp>
    <xdr:clientData/>
  </xdr:twoCellAnchor>
  <xdr:twoCellAnchor>
    <xdr:from>
      <xdr:col>8</xdr:col>
      <xdr:colOff>193521</xdr:colOff>
      <xdr:row>24</xdr:row>
      <xdr:rowOff>7514</xdr:rowOff>
    </xdr:from>
    <xdr:to>
      <xdr:col>9</xdr:col>
      <xdr:colOff>254739</xdr:colOff>
      <xdr:row>25</xdr:row>
      <xdr:rowOff>37498</xdr:rowOff>
    </xdr:to>
    <xdr:sp macro="" textlink="[1]Analysis!D48">
      <xdr:nvSpPr>
        <xdr:cNvPr id="1746" name="TextBox 174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070321" y="4579514"/>
          <a:ext cx="670818" cy="22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8C55587-BC39-4F28-BDAB-D64CA09DCA8E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0.3M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8</xdr:col>
      <xdr:colOff>190475</xdr:colOff>
      <xdr:row>24</xdr:row>
      <xdr:rowOff>118501</xdr:rowOff>
    </xdr:from>
    <xdr:to>
      <xdr:col>9</xdr:col>
      <xdr:colOff>338760</xdr:colOff>
      <xdr:row>25</xdr:row>
      <xdr:rowOff>148485</xdr:rowOff>
    </xdr:to>
    <xdr:sp macro="" textlink="[1]Analysis!D47">
      <xdr:nvSpPr>
        <xdr:cNvPr id="1747" name="TextBox 1746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067275" y="4690501"/>
          <a:ext cx="757885" cy="220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D9971F7-E860-4CDD-91AC-57AFD884F951}" type="TxLink">
            <a:rPr lang="en-US" sz="8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July</a:t>
          </a:fld>
          <a:endParaRPr lang="en-US" sz="8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7</xdr:col>
      <xdr:colOff>566636</xdr:colOff>
      <xdr:row>23</xdr:row>
      <xdr:rowOff>60099</xdr:rowOff>
    </xdr:from>
    <xdr:to>
      <xdr:col>10</xdr:col>
      <xdr:colOff>71013</xdr:colOff>
      <xdr:row>24</xdr:row>
      <xdr:rowOff>121336</xdr:rowOff>
    </xdr:to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4833836" y="4441599"/>
          <a:ext cx="1333177" cy="25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Monthly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131693</xdr:colOff>
      <xdr:row>26</xdr:row>
      <xdr:rowOff>122975</xdr:rowOff>
    </xdr:from>
    <xdr:to>
      <xdr:col>9</xdr:col>
      <xdr:colOff>173105</xdr:colOff>
      <xdr:row>28</xdr:row>
      <xdr:rowOff>15301</xdr:rowOff>
    </xdr:to>
    <xdr:sp macro="" textlink="">
      <xdr:nvSpPr>
        <xdr:cNvPr id="1749" name="Rectangle 1748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1960493" y="5075975"/>
          <a:ext cx="3699012" cy="273326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124705</xdr:colOff>
      <xdr:row>28</xdr:row>
      <xdr:rowOff>14091</xdr:rowOff>
    </xdr:from>
    <xdr:to>
      <xdr:col>9</xdr:col>
      <xdr:colOff>169350</xdr:colOff>
      <xdr:row>28</xdr:row>
      <xdr:rowOff>15303</xdr:rowOff>
    </xdr:to>
    <xdr:cxnSp macro="">
      <xdr:nvCxnSpPr>
        <xdr:cNvPr id="1750" name="Straight Connector 1749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/>
      </xdr:nvCxnSpPr>
      <xdr:spPr>
        <a:xfrm flipV="1">
          <a:off x="1953505" y="5348091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91176</xdr:colOff>
      <xdr:row>26</xdr:row>
      <xdr:rowOff>186134</xdr:rowOff>
    </xdr:from>
    <xdr:to>
      <xdr:col>7</xdr:col>
      <xdr:colOff>242680</xdr:colOff>
      <xdr:row>27</xdr:row>
      <xdr:rowOff>158612</xdr:rowOff>
    </xdr:to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919976" y="5139134"/>
          <a:ext cx="2589904" cy="162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PROFITABILITY</a:t>
          </a:r>
          <a:r>
            <a:rPr lang="en-US" sz="1000" b="1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/</a:t>
          </a:r>
          <a:r>
            <a:rPr lang="en-US" sz="1000" b="1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UNIT SOLD</a:t>
          </a:r>
          <a:endParaRPr lang="en-US" sz="1000" b="1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102952</xdr:colOff>
      <xdr:row>28</xdr:row>
      <xdr:rowOff>36922</xdr:rowOff>
    </xdr:from>
    <xdr:to>
      <xdr:col>6</xdr:col>
      <xdr:colOff>603797</xdr:colOff>
      <xdr:row>29</xdr:row>
      <xdr:rowOff>44309</xdr:rowOff>
    </xdr:to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931752" y="5370922"/>
          <a:ext cx="2329645" cy="197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Average Proft/</a:t>
          </a:r>
          <a:r>
            <a:rPr lang="en-US" sz="9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Unit Sold (USD)</a:t>
          </a:r>
          <a:endParaRPr lang="en-US" sz="9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84889</xdr:colOff>
      <xdr:row>28</xdr:row>
      <xdr:rowOff>139764</xdr:rowOff>
    </xdr:from>
    <xdr:to>
      <xdr:col>7</xdr:col>
      <xdr:colOff>242680</xdr:colOff>
      <xdr:row>32</xdr:row>
      <xdr:rowOff>42682</xdr:rowOff>
    </xdr:to>
    <xdr:sp macro="" textlink="Analysis!I7">
      <xdr:nvSpPr>
        <xdr:cNvPr id="1753" name="TextBox 175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913689" y="5473764"/>
          <a:ext cx="2596191" cy="664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F56422D7-4B79-41E6-84F0-ECCC0BA2EB56}" type="TxLink">
            <a:rPr lang="en-US" sz="3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18/Unit</a:t>
          </a:fld>
          <a:endParaRPr lang="en-US" sz="3600" i="0" u="none" strike="noStrike">
            <a:solidFill>
              <a:schemeClr val="accent1">
                <a:lumMod val="75000"/>
              </a:schemeClr>
            </a:solidFill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140970</xdr:colOff>
      <xdr:row>28</xdr:row>
      <xdr:rowOff>13336</xdr:rowOff>
    </xdr:from>
    <xdr:to>
      <xdr:col>7</xdr:col>
      <xdr:colOff>144780</xdr:colOff>
      <xdr:row>32</xdr:row>
      <xdr:rowOff>47625</xdr:rowOff>
    </xdr:to>
    <xdr:cxnSp macro="">
      <xdr:nvCxnSpPr>
        <xdr:cNvPr id="1754" name="Straight Connector 175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/>
      </xdr:nvCxnSpPr>
      <xdr:spPr>
        <a:xfrm flipV="1">
          <a:off x="4408170" y="5347336"/>
          <a:ext cx="3810" cy="796289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121920</xdr:colOff>
      <xdr:row>32</xdr:row>
      <xdr:rowOff>51435</xdr:rowOff>
    </xdr:from>
    <xdr:to>
      <xdr:col>9</xdr:col>
      <xdr:colOff>182166</xdr:colOff>
      <xdr:row>33</xdr:row>
      <xdr:rowOff>60432</xdr:rowOff>
    </xdr:to>
    <xdr:sp macro="" textlink="">
      <xdr:nvSpPr>
        <xdr:cNvPr id="1755" name="Rectangle 1754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950720" y="6147435"/>
          <a:ext cx="3717846" cy="199497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128018</xdr:colOff>
      <xdr:row>32</xdr:row>
      <xdr:rowOff>42244</xdr:rowOff>
    </xdr:from>
    <xdr:to>
      <xdr:col>9</xdr:col>
      <xdr:colOff>172663</xdr:colOff>
      <xdr:row>32</xdr:row>
      <xdr:rowOff>43456</xdr:rowOff>
    </xdr:to>
    <xdr:cxnSp macro="">
      <xdr:nvCxnSpPr>
        <xdr:cNvPr id="1756" name="Straight Connector 175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/>
      </xdr:nvCxnSpPr>
      <xdr:spPr>
        <a:xfrm flipV="1">
          <a:off x="1956818" y="6138244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119735</xdr:colOff>
      <xdr:row>33</xdr:row>
      <xdr:rowOff>66469</xdr:rowOff>
    </xdr:from>
    <xdr:to>
      <xdr:col>9</xdr:col>
      <xdr:colOff>164380</xdr:colOff>
      <xdr:row>33</xdr:row>
      <xdr:rowOff>67681</xdr:rowOff>
    </xdr:to>
    <xdr:cxnSp macro="">
      <xdr:nvCxnSpPr>
        <xdr:cNvPr id="1757" name="Straight Connector 175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 flipV="1">
          <a:off x="1948535" y="6352969"/>
          <a:ext cx="3702245" cy="1212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33</xdr:row>
      <xdr:rowOff>66530</xdr:rowOff>
    </xdr:from>
    <xdr:to>
      <xdr:col>9</xdr:col>
      <xdr:colOff>179070</xdr:colOff>
      <xdr:row>37</xdr:row>
      <xdr:rowOff>127138</xdr:rowOff>
    </xdr:to>
    <xdr:sp macro="" textlink="">
      <xdr:nvSpPr>
        <xdr:cNvPr id="1758" name="Rectangle 1757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1943099" y="6353030"/>
          <a:ext cx="3722371" cy="822608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102887</xdr:colOff>
      <xdr:row>32</xdr:row>
      <xdr:rowOff>68399</xdr:rowOff>
    </xdr:from>
    <xdr:to>
      <xdr:col>5</xdr:col>
      <xdr:colOff>146848</xdr:colOff>
      <xdr:row>33</xdr:row>
      <xdr:rowOff>46418</xdr:rowOff>
    </xdr:to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931687" y="6164399"/>
          <a:ext cx="1263161" cy="16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MY</a:t>
          </a:r>
          <a:r>
            <a:rPr lang="en-US" sz="800" b="1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ACHIEVEMENTS</a:t>
          </a:r>
          <a:endParaRPr lang="en-US" sz="800" b="1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161690</xdr:colOff>
      <xdr:row>34</xdr:row>
      <xdr:rowOff>78040</xdr:rowOff>
    </xdr:from>
    <xdr:to>
      <xdr:col>4</xdr:col>
      <xdr:colOff>42195</xdr:colOff>
      <xdr:row>37</xdr:row>
      <xdr:rowOff>34659</xdr:rowOff>
    </xdr:to>
    <xdr:grpSp>
      <xdr:nvGrpSpPr>
        <xdr:cNvPr id="1760" name="Group 1759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990490" y="6295960"/>
          <a:ext cx="490105" cy="505259"/>
          <a:chOff x="857119" y="2039938"/>
          <a:chExt cx="2055814" cy="2436812"/>
        </a:xfrm>
        <a:solidFill>
          <a:srgbClr val="FFC000"/>
        </a:solidFill>
        <a:effectLst/>
      </xdr:grpSpPr>
      <xdr:sp macro="" textlink="">
        <xdr:nvSpPr>
          <xdr:cNvPr id="1761" name="Freeform 1760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 noEditPoints="1"/>
          </xdr:cNvSpPr>
        </xdr:nvSpPr>
        <xdr:spPr bwMode="auto">
          <a:xfrm>
            <a:off x="958720" y="2039938"/>
            <a:ext cx="1855788" cy="2362200"/>
          </a:xfrm>
          <a:custGeom>
            <a:avLst/>
            <a:gdLst>
              <a:gd name="T0" fmla="*/ 471 w 492"/>
              <a:gd name="T1" fmla="*/ 108 h 627"/>
              <a:gd name="T2" fmla="*/ 437 w 492"/>
              <a:gd name="T3" fmla="*/ 98 h 627"/>
              <a:gd name="T4" fmla="*/ 417 w 492"/>
              <a:gd name="T5" fmla="*/ 100 h 627"/>
              <a:gd name="T6" fmla="*/ 420 w 492"/>
              <a:gd name="T7" fmla="*/ 60 h 627"/>
              <a:gd name="T8" fmla="*/ 70 w 492"/>
              <a:gd name="T9" fmla="*/ 60 h 627"/>
              <a:gd name="T10" fmla="*/ 74 w 492"/>
              <a:gd name="T11" fmla="*/ 99 h 627"/>
              <a:gd name="T12" fmla="*/ 55 w 492"/>
              <a:gd name="T13" fmla="*/ 98 h 627"/>
              <a:gd name="T14" fmla="*/ 20 w 492"/>
              <a:gd name="T15" fmla="*/ 108 h 627"/>
              <a:gd name="T16" fmla="*/ 5 w 492"/>
              <a:gd name="T17" fmla="*/ 182 h 627"/>
              <a:gd name="T18" fmla="*/ 127 w 492"/>
              <a:gd name="T19" fmla="*/ 351 h 627"/>
              <a:gd name="T20" fmla="*/ 191 w 492"/>
              <a:gd name="T21" fmla="*/ 418 h 627"/>
              <a:gd name="T22" fmla="*/ 182 w 492"/>
              <a:gd name="T23" fmla="*/ 431 h 627"/>
              <a:gd name="T24" fmla="*/ 207 w 492"/>
              <a:gd name="T25" fmla="*/ 451 h 627"/>
              <a:gd name="T26" fmla="*/ 211 w 492"/>
              <a:gd name="T27" fmla="*/ 495 h 627"/>
              <a:gd name="T28" fmla="*/ 199 w 492"/>
              <a:gd name="T29" fmla="*/ 508 h 627"/>
              <a:gd name="T30" fmla="*/ 207 w 492"/>
              <a:gd name="T31" fmla="*/ 519 h 627"/>
              <a:gd name="T32" fmla="*/ 170 w 492"/>
              <a:gd name="T33" fmla="*/ 602 h 627"/>
              <a:gd name="T34" fmla="*/ 167 w 492"/>
              <a:gd name="T35" fmla="*/ 608 h 627"/>
              <a:gd name="T36" fmla="*/ 246 w 492"/>
              <a:gd name="T37" fmla="*/ 627 h 627"/>
              <a:gd name="T38" fmla="*/ 325 w 492"/>
              <a:gd name="T39" fmla="*/ 608 h 627"/>
              <a:gd name="T40" fmla="*/ 322 w 492"/>
              <a:gd name="T41" fmla="*/ 602 h 627"/>
              <a:gd name="T42" fmla="*/ 285 w 492"/>
              <a:gd name="T43" fmla="*/ 519 h 627"/>
              <a:gd name="T44" fmla="*/ 293 w 492"/>
              <a:gd name="T45" fmla="*/ 508 h 627"/>
              <a:gd name="T46" fmla="*/ 281 w 492"/>
              <a:gd name="T47" fmla="*/ 495 h 627"/>
              <a:gd name="T48" fmla="*/ 285 w 492"/>
              <a:gd name="T49" fmla="*/ 451 h 627"/>
              <a:gd name="T50" fmla="*/ 310 w 492"/>
              <a:gd name="T51" fmla="*/ 431 h 627"/>
              <a:gd name="T52" fmla="*/ 301 w 492"/>
              <a:gd name="T53" fmla="*/ 418 h 627"/>
              <a:gd name="T54" fmla="*/ 363 w 492"/>
              <a:gd name="T55" fmla="*/ 352 h 627"/>
              <a:gd name="T56" fmla="*/ 365 w 492"/>
              <a:gd name="T57" fmla="*/ 351 h 627"/>
              <a:gd name="T58" fmla="*/ 487 w 492"/>
              <a:gd name="T59" fmla="*/ 182 h 627"/>
              <a:gd name="T60" fmla="*/ 471 w 492"/>
              <a:gd name="T61" fmla="*/ 108 h 627"/>
              <a:gd name="T62" fmla="*/ 21 w 492"/>
              <a:gd name="T63" fmla="*/ 179 h 627"/>
              <a:gd name="T64" fmla="*/ 32 w 492"/>
              <a:gd name="T65" fmla="*/ 119 h 627"/>
              <a:gd name="T66" fmla="*/ 55 w 492"/>
              <a:gd name="T67" fmla="*/ 114 h 627"/>
              <a:gd name="T68" fmla="*/ 76 w 492"/>
              <a:gd name="T69" fmla="*/ 116 h 627"/>
              <a:gd name="T70" fmla="*/ 88 w 492"/>
              <a:gd name="T71" fmla="*/ 186 h 627"/>
              <a:gd name="T72" fmla="*/ 114 w 492"/>
              <a:gd name="T73" fmla="*/ 324 h 627"/>
              <a:gd name="T74" fmla="*/ 21 w 492"/>
              <a:gd name="T75" fmla="*/ 179 h 627"/>
              <a:gd name="T76" fmla="*/ 117 w 492"/>
              <a:gd name="T77" fmla="*/ 189 h 627"/>
              <a:gd name="T78" fmla="*/ 102 w 492"/>
              <a:gd name="T79" fmla="*/ 83 h 627"/>
              <a:gd name="T80" fmla="*/ 120 w 492"/>
              <a:gd name="T81" fmla="*/ 90 h 627"/>
              <a:gd name="T82" fmla="*/ 135 w 492"/>
              <a:gd name="T83" fmla="*/ 199 h 627"/>
              <a:gd name="T84" fmla="*/ 203 w 492"/>
              <a:gd name="T85" fmla="*/ 386 h 627"/>
              <a:gd name="T86" fmla="*/ 117 w 492"/>
              <a:gd name="T87" fmla="*/ 189 h 627"/>
              <a:gd name="T88" fmla="*/ 471 w 492"/>
              <a:gd name="T89" fmla="*/ 179 h 627"/>
              <a:gd name="T90" fmla="*/ 376 w 492"/>
              <a:gd name="T91" fmla="*/ 325 h 627"/>
              <a:gd name="T92" fmla="*/ 403 w 492"/>
              <a:gd name="T93" fmla="*/ 186 h 627"/>
              <a:gd name="T94" fmla="*/ 414 w 492"/>
              <a:gd name="T95" fmla="*/ 116 h 627"/>
              <a:gd name="T96" fmla="*/ 437 w 492"/>
              <a:gd name="T97" fmla="*/ 114 h 627"/>
              <a:gd name="T98" fmla="*/ 460 w 492"/>
              <a:gd name="T99" fmla="*/ 119 h 627"/>
              <a:gd name="T100" fmla="*/ 471 w 492"/>
              <a:gd name="T101" fmla="*/ 179 h 6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92" h="627">
                <a:moveTo>
                  <a:pt x="471" y="108"/>
                </a:moveTo>
                <a:cubicBezTo>
                  <a:pt x="465" y="101"/>
                  <a:pt x="454" y="98"/>
                  <a:pt x="437" y="98"/>
                </a:cubicBezTo>
                <a:cubicBezTo>
                  <a:pt x="430" y="98"/>
                  <a:pt x="423" y="99"/>
                  <a:pt x="417" y="100"/>
                </a:cubicBezTo>
                <a:cubicBezTo>
                  <a:pt x="420" y="79"/>
                  <a:pt x="422" y="62"/>
                  <a:pt x="420" y="60"/>
                </a:cubicBezTo>
                <a:cubicBezTo>
                  <a:pt x="357" y="0"/>
                  <a:pt x="134" y="0"/>
                  <a:pt x="70" y="60"/>
                </a:cubicBezTo>
                <a:cubicBezTo>
                  <a:pt x="69" y="62"/>
                  <a:pt x="71" y="79"/>
                  <a:pt x="74" y="99"/>
                </a:cubicBezTo>
                <a:cubicBezTo>
                  <a:pt x="68" y="99"/>
                  <a:pt x="61" y="98"/>
                  <a:pt x="55" y="98"/>
                </a:cubicBezTo>
                <a:cubicBezTo>
                  <a:pt x="37" y="98"/>
                  <a:pt x="27" y="101"/>
                  <a:pt x="20" y="108"/>
                </a:cubicBezTo>
                <a:cubicBezTo>
                  <a:pt x="5" y="124"/>
                  <a:pt x="0" y="150"/>
                  <a:pt x="5" y="182"/>
                </a:cubicBezTo>
                <a:cubicBezTo>
                  <a:pt x="14" y="238"/>
                  <a:pt x="59" y="315"/>
                  <a:pt x="127" y="351"/>
                </a:cubicBezTo>
                <a:cubicBezTo>
                  <a:pt x="144" y="381"/>
                  <a:pt x="166" y="405"/>
                  <a:pt x="191" y="418"/>
                </a:cubicBezTo>
                <a:cubicBezTo>
                  <a:pt x="185" y="422"/>
                  <a:pt x="182" y="427"/>
                  <a:pt x="182" y="431"/>
                </a:cubicBezTo>
                <a:cubicBezTo>
                  <a:pt x="182" y="439"/>
                  <a:pt x="192" y="447"/>
                  <a:pt x="207" y="451"/>
                </a:cubicBezTo>
                <a:cubicBezTo>
                  <a:pt x="209" y="465"/>
                  <a:pt x="212" y="480"/>
                  <a:pt x="211" y="495"/>
                </a:cubicBezTo>
                <a:cubicBezTo>
                  <a:pt x="204" y="499"/>
                  <a:pt x="199" y="503"/>
                  <a:pt x="199" y="508"/>
                </a:cubicBezTo>
                <a:cubicBezTo>
                  <a:pt x="199" y="512"/>
                  <a:pt x="202" y="516"/>
                  <a:pt x="207" y="519"/>
                </a:cubicBezTo>
                <a:cubicBezTo>
                  <a:pt x="197" y="556"/>
                  <a:pt x="178" y="589"/>
                  <a:pt x="170" y="602"/>
                </a:cubicBezTo>
                <a:cubicBezTo>
                  <a:pt x="168" y="604"/>
                  <a:pt x="167" y="606"/>
                  <a:pt x="167" y="608"/>
                </a:cubicBezTo>
                <a:cubicBezTo>
                  <a:pt x="167" y="618"/>
                  <a:pt x="202" y="627"/>
                  <a:pt x="246" y="627"/>
                </a:cubicBezTo>
                <a:cubicBezTo>
                  <a:pt x="290" y="627"/>
                  <a:pt x="325" y="618"/>
                  <a:pt x="325" y="608"/>
                </a:cubicBezTo>
                <a:cubicBezTo>
                  <a:pt x="325" y="606"/>
                  <a:pt x="324" y="604"/>
                  <a:pt x="322" y="602"/>
                </a:cubicBezTo>
                <a:cubicBezTo>
                  <a:pt x="314" y="589"/>
                  <a:pt x="295" y="556"/>
                  <a:pt x="285" y="519"/>
                </a:cubicBezTo>
                <a:cubicBezTo>
                  <a:pt x="290" y="516"/>
                  <a:pt x="293" y="512"/>
                  <a:pt x="293" y="508"/>
                </a:cubicBezTo>
                <a:cubicBezTo>
                  <a:pt x="293" y="503"/>
                  <a:pt x="288" y="499"/>
                  <a:pt x="281" y="495"/>
                </a:cubicBezTo>
                <a:cubicBezTo>
                  <a:pt x="280" y="480"/>
                  <a:pt x="282" y="465"/>
                  <a:pt x="285" y="451"/>
                </a:cubicBezTo>
                <a:cubicBezTo>
                  <a:pt x="300" y="447"/>
                  <a:pt x="310" y="439"/>
                  <a:pt x="310" y="431"/>
                </a:cubicBezTo>
                <a:cubicBezTo>
                  <a:pt x="310" y="426"/>
                  <a:pt x="306" y="422"/>
                  <a:pt x="301" y="418"/>
                </a:cubicBezTo>
                <a:cubicBezTo>
                  <a:pt x="325" y="404"/>
                  <a:pt x="347" y="382"/>
                  <a:pt x="363" y="352"/>
                </a:cubicBezTo>
                <a:cubicBezTo>
                  <a:pt x="365" y="351"/>
                  <a:pt x="365" y="351"/>
                  <a:pt x="365" y="351"/>
                </a:cubicBezTo>
                <a:cubicBezTo>
                  <a:pt x="433" y="315"/>
                  <a:pt x="478" y="238"/>
                  <a:pt x="487" y="182"/>
                </a:cubicBezTo>
                <a:cubicBezTo>
                  <a:pt x="492" y="150"/>
                  <a:pt x="487" y="124"/>
                  <a:pt x="471" y="108"/>
                </a:cubicBezTo>
                <a:close/>
                <a:moveTo>
                  <a:pt x="21" y="179"/>
                </a:moveTo>
                <a:cubicBezTo>
                  <a:pt x="16" y="153"/>
                  <a:pt x="20" y="131"/>
                  <a:pt x="32" y="119"/>
                </a:cubicBezTo>
                <a:cubicBezTo>
                  <a:pt x="33" y="118"/>
                  <a:pt x="37" y="114"/>
                  <a:pt x="55" y="114"/>
                </a:cubicBezTo>
                <a:cubicBezTo>
                  <a:pt x="62" y="114"/>
                  <a:pt x="69" y="115"/>
                  <a:pt x="76" y="116"/>
                </a:cubicBezTo>
                <a:cubicBezTo>
                  <a:pt x="82" y="148"/>
                  <a:pt x="88" y="182"/>
                  <a:pt x="88" y="186"/>
                </a:cubicBezTo>
                <a:cubicBezTo>
                  <a:pt x="88" y="237"/>
                  <a:pt x="97" y="285"/>
                  <a:pt x="114" y="324"/>
                </a:cubicBezTo>
                <a:cubicBezTo>
                  <a:pt x="62" y="287"/>
                  <a:pt x="28" y="226"/>
                  <a:pt x="21" y="179"/>
                </a:cubicBezTo>
                <a:close/>
                <a:moveTo>
                  <a:pt x="117" y="189"/>
                </a:moveTo>
                <a:cubicBezTo>
                  <a:pt x="117" y="184"/>
                  <a:pt x="101" y="88"/>
                  <a:pt x="102" y="83"/>
                </a:cubicBezTo>
                <a:cubicBezTo>
                  <a:pt x="120" y="90"/>
                  <a:pt x="120" y="90"/>
                  <a:pt x="120" y="90"/>
                </a:cubicBezTo>
                <a:cubicBezTo>
                  <a:pt x="120" y="95"/>
                  <a:pt x="135" y="194"/>
                  <a:pt x="135" y="199"/>
                </a:cubicBezTo>
                <a:cubicBezTo>
                  <a:pt x="135" y="279"/>
                  <a:pt x="161" y="349"/>
                  <a:pt x="203" y="386"/>
                </a:cubicBezTo>
                <a:cubicBezTo>
                  <a:pt x="151" y="357"/>
                  <a:pt x="117" y="280"/>
                  <a:pt x="117" y="189"/>
                </a:cubicBezTo>
                <a:close/>
                <a:moveTo>
                  <a:pt x="471" y="179"/>
                </a:moveTo>
                <a:cubicBezTo>
                  <a:pt x="463" y="226"/>
                  <a:pt x="429" y="288"/>
                  <a:pt x="376" y="325"/>
                </a:cubicBezTo>
                <a:cubicBezTo>
                  <a:pt x="393" y="286"/>
                  <a:pt x="403" y="237"/>
                  <a:pt x="403" y="186"/>
                </a:cubicBezTo>
                <a:cubicBezTo>
                  <a:pt x="403" y="182"/>
                  <a:pt x="409" y="148"/>
                  <a:pt x="414" y="116"/>
                </a:cubicBezTo>
                <a:cubicBezTo>
                  <a:pt x="422" y="115"/>
                  <a:pt x="430" y="114"/>
                  <a:pt x="437" y="114"/>
                </a:cubicBezTo>
                <a:cubicBezTo>
                  <a:pt x="455" y="114"/>
                  <a:pt x="459" y="118"/>
                  <a:pt x="460" y="119"/>
                </a:cubicBezTo>
                <a:cubicBezTo>
                  <a:pt x="471" y="131"/>
                  <a:pt x="475" y="153"/>
                  <a:pt x="471" y="179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grpSp>
        <xdr:nvGrpSpPr>
          <xdr:cNvPr id="1762" name="Group 1761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>
            <a:off x="2219195" y="3189288"/>
            <a:ext cx="693738" cy="1273175"/>
            <a:chOff x="2219195" y="3189288"/>
            <a:chExt cx="693738" cy="1273175"/>
          </a:xfrm>
          <a:grpFill/>
        </xdr:grpSpPr>
        <xdr:sp macro="" textlink="">
          <xdr:nvSpPr>
            <xdr:cNvPr id="1781" name="Freeform 1780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2614482" y="3189288"/>
              <a:ext cx="147638" cy="203200"/>
            </a:xfrm>
            <a:custGeom>
              <a:avLst/>
              <a:gdLst>
                <a:gd name="T0" fmla="*/ 38 w 39"/>
                <a:gd name="T1" fmla="*/ 53 h 54"/>
                <a:gd name="T2" fmla="*/ 28 w 39"/>
                <a:gd name="T3" fmla="*/ 18 h 54"/>
                <a:gd name="T4" fmla="*/ 1 w 39"/>
                <a:gd name="T5" fmla="*/ 2 h 54"/>
                <a:gd name="T6" fmla="*/ 14 w 39"/>
                <a:gd name="T7" fmla="*/ 34 h 54"/>
                <a:gd name="T8" fmla="*/ 38 w 39"/>
                <a:gd name="T9" fmla="*/ 53 h 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" h="54">
                  <a:moveTo>
                    <a:pt x="38" y="53"/>
                  </a:moveTo>
                  <a:cubicBezTo>
                    <a:pt x="39" y="51"/>
                    <a:pt x="39" y="33"/>
                    <a:pt x="28" y="18"/>
                  </a:cubicBezTo>
                  <a:cubicBezTo>
                    <a:pt x="17" y="4"/>
                    <a:pt x="2" y="0"/>
                    <a:pt x="1" y="2"/>
                  </a:cubicBezTo>
                  <a:cubicBezTo>
                    <a:pt x="0" y="5"/>
                    <a:pt x="4" y="21"/>
                    <a:pt x="14" y="34"/>
                  </a:cubicBezTo>
                  <a:cubicBezTo>
                    <a:pt x="23" y="47"/>
                    <a:pt x="35" y="54"/>
                    <a:pt x="38" y="5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2" name="Freeform 1781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2776407" y="3238500"/>
              <a:ext cx="98425" cy="233362"/>
            </a:xfrm>
            <a:custGeom>
              <a:avLst/>
              <a:gdLst>
                <a:gd name="T0" fmla="*/ 23 w 26"/>
                <a:gd name="T1" fmla="*/ 40 h 62"/>
                <a:gd name="T2" fmla="*/ 14 w 26"/>
                <a:gd name="T3" fmla="*/ 2 h 62"/>
                <a:gd name="T4" fmla="*/ 1 w 26"/>
                <a:gd name="T5" fmla="*/ 25 h 62"/>
                <a:gd name="T6" fmla="*/ 7 w 26"/>
                <a:gd name="T7" fmla="*/ 60 h 62"/>
                <a:gd name="T8" fmla="*/ 23 w 26"/>
                <a:gd name="T9" fmla="*/ 40 h 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62">
                  <a:moveTo>
                    <a:pt x="23" y="40"/>
                  </a:moveTo>
                  <a:cubicBezTo>
                    <a:pt x="26" y="24"/>
                    <a:pt x="17" y="4"/>
                    <a:pt x="14" y="2"/>
                  </a:cubicBezTo>
                  <a:cubicBezTo>
                    <a:pt x="10" y="0"/>
                    <a:pt x="2" y="9"/>
                    <a:pt x="1" y="25"/>
                  </a:cubicBezTo>
                  <a:cubicBezTo>
                    <a:pt x="0" y="41"/>
                    <a:pt x="4" y="58"/>
                    <a:pt x="7" y="60"/>
                  </a:cubicBezTo>
                  <a:cubicBezTo>
                    <a:pt x="9" y="62"/>
                    <a:pt x="20" y="56"/>
                    <a:pt x="23" y="4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3" name="Freeform 1782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2652582" y="3384550"/>
              <a:ext cx="158750" cy="153987"/>
            </a:xfrm>
            <a:custGeom>
              <a:avLst/>
              <a:gdLst>
                <a:gd name="T0" fmla="*/ 24 w 42"/>
                <a:gd name="T1" fmla="*/ 7 h 41"/>
                <a:gd name="T2" fmla="*/ 0 w 42"/>
                <a:gd name="T3" fmla="*/ 7 h 41"/>
                <a:gd name="T4" fmla="*/ 18 w 42"/>
                <a:gd name="T5" fmla="*/ 33 h 41"/>
                <a:gd name="T6" fmla="*/ 41 w 42"/>
                <a:gd name="T7" fmla="*/ 36 h 41"/>
                <a:gd name="T8" fmla="*/ 24 w 42"/>
                <a:gd name="T9" fmla="*/ 7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2" h="41">
                  <a:moveTo>
                    <a:pt x="24" y="7"/>
                  </a:moveTo>
                  <a:cubicBezTo>
                    <a:pt x="12" y="0"/>
                    <a:pt x="1" y="5"/>
                    <a:pt x="0" y="7"/>
                  </a:cubicBezTo>
                  <a:cubicBezTo>
                    <a:pt x="0" y="11"/>
                    <a:pt x="7" y="25"/>
                    <a:pt x="18" y="33"/>
                  </a:cubicBezTo>
                  <a:cubicBezTo>
                    <a:pt x="28" y="41"/>
                    <a:pt x="40" y="39"/>
                    <a:pt x="41" y="36"/>
                  </a:cubicBezTo>
                  <a:cubicBezTo>
                    <a:pt x="42" y="33"/>
                    <a:pt x="36" y="15"/>
                    <a:pt x="24" y="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4" name="Freeform 1783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2803395" y="3441700"/>
              <a:ext cx="109538" cy="206375"/>
            </a:xfrm>
            <a:custGeom>
              <a:avLst/>
              <a:gdLst>
                <a:gd name="T0" fmla="*/ 5 w 29"/>
                <a:gd name="T1" fmla="*/ 19 h 55"/>
                <a:gd name="T2" fmla="*/ 2 w 29"/>
                <a:gd name="T3" fmla="*/ 53 h 55"/>
                <a:gd name="T4" fmla="*/ 23 w 29"/>
                <a:gd name="T5" fmla="*/ 40 h 55"/>
                <a:gd name="T6" fmla="*/ 23 w 29"/>
                <a:gd name="T7" fmla="*/ 3 h 55"/>
                <a:gd name="T8" fmla="*/ 5 w 29"/>
                <a:gd name="T9" fmla="*/ 19 h 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55">
                  <a:moveTo>
                    <a:pt x="5" y="19"/>
                  </a:moveTo>
                  <a:cubicBezTo>
                    <a:pt x="0" y="33"/>
                    <a:pt x="0" y="51"/>
                    <a:pt x="2" y="53"/>
                  </a:cubicBezTo>
                  <a:cubicBezTo>
                    <a:pt x="4" y="55"/>
                    <a:pt x="16" y="54"/>
                    <a:pt x="23" y="40"/>
                  </a:cubicBezTo>
                  <a:cubicBezTo>
                    <a:pt x="29" y="26"/>
                    <a:pt x="26" y="5"/>
                    <a:pt x="23" y="3"/>
                  </a:cubicBezTo>
                  <a:cubicBezTo>
                    <a:pt x="20" y="0"/>
                    <a:pt x="10" y="6"/>
                    <a:pt x="5" y="19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5" name="Freeform 1784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2674807" y="3538538"/>
              <a:ext cx="136525" cy="166687"/>
            </a:xfrm>
            <a:custGeom>
              <a:avLst/>
              <a:gdLst>
                <a:gd name="T0" fmla="*/ 34 w 36"/>
                <a:gd name="T1" fmla="*/ 41 h 44"/>
                <a:gd name="T2" fmla="*/ 24 w 36"/>
                <a:gd name="T3" fmla="*/ 10 h 44"/>
                <a:gd name="T4" fmla="*/ 1 w 36"/>
                <a:gd name="T5" fmla="*/ 4 h 44"/>
                <a:gd name="T6" fmla="*/ 12 w 36"/>
                <a:gd name="T7" fmla="*/ 32 h 44"/>
                <a:gd name="T8" fmla="*/ 34 w 36"/>
                <a:gd name="T9" fmla="*/ 41 h 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6" h="44">
                  <a:moveTo>
                    <a:pt x="34" y="41"/>
                  </a:moveTo>
                  <a:cubicBezTo>
                    <a:pt x="36" y="39"/>
                    <a:pt x="34" y="20"/>
                    <a:pt x="24" y="10"/>
                  </a:cubicBezTo>
                  <a:cubicBezTo>
                    <a:pt x="14" y="0"/>
                    <a:pt x="2" y="1"/>
                    <a:pt x="1" y="4"/>
                  </a:cubicBezTo>
                  <a:cubicBezTo>
                    <a:pt x="0" y="7"/>
                    <a:pt x="3" y="21"/>
                    <a:pt x="12" y="32"/>
                  </a:cubicBezTo>
                  <a:cubicBezTo>
                    <a:pt x="20" y="42"/>
                    <a:pt x="32" y="44"/>
                    <a:pt x="34" y="4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6" name="Freeform 1785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2781170" y="3633788"/>
              <a:ext cx="123825" cy="187325"/>
            </a:xfrm>
            <a:custGeom>
              <a:avLst/>
              <a:gdLst>
                <a:gd name="T0" fmla="*/ 10 w 33"/>
                <a:gd name="T1" fmla="*/ 16 h 50"/>
                <a:gd name="T2" fmla="*/ 2 w 33"/>
                <a:gd name="T3" fmla="*/ 47 h 50"/>
                <a:gd name="T4" fmla="*/ 24 w 33"/>
                <a:gd name="T5" fmla="*/ 38 h 50"/>
                <a:gd name="T6" fmla="*/ 31 w 33"/>
                <a:gd name="T7" fmla="*/ 3 h 50"/>
                <a:gd name="T8" fmla="*/ 10 w 33"/>
                <a:gd name="T9" fmla="*/ 16 h 5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3" h="50">
                  <a:moveTo>
                    <a:pt x="10" y="16"/>
                  </a:moveTo>
                  <a:cubicBezTo>
                    <a:pt x="3" y="28"/>
                    <a:pt x="0" y="44"/>
                    <a:pt x="2" y="47"/>
                  </a:cubicBezTo>
                  <a:cubicBezTo>
                    <a:pt x="3" y="50"/>
                    <a:pt x="15" y="50"/>
                    <a:pt x="24" y="38"/>
                  </a:cubicBezTo>
                  <a:cubicBezTo>
                    <a:pt x="33" y="26"/>
                    <a:pt x="33" y="6"/>
                    <a:pt x="31" y="3"/>
                  </a:cubicBezTo>
                  <a:cubicBezTo>
                    <a:pt x="29" y="0"/>
                    <a:pt x="18" y="3"/>
                    <a:pt x="10" y="1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7" name="Freeform 1786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2663695" y="3697288"/>
              <a:ext cx="117475" cy="173037"/>
            </a:xfrm>
            <a:custGeom>
              <a:avLst/>
              <a:gdLst>
                <a:gd name="T0" fmla="*/ 28 w 31"/>
                <a:gd name="T1" fmla="*/ 43 h 46"/>
                <a:gd name="T2" fmla="*/ 24 w 31"/>
                <a:gd name="T3" fmla="*/ 12 h 46"/>
                <a:gd name="T4" fmla="*/ 2 w 31"/>
                <a:gd name="T5" fmla="*/ 2 h 46"/>
                <a:gd name="T6" fmla="*/ 8 w 31"/>
                <a:gd name="T7" fmla="*/ 30 h 46"/>
                <a:gd name="T8" fmla="*/ 28 w 31"/>
                <a:gd name="T9" fmla="*/ 43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6">
                  <a:moveTo>
                    <a:pt x="28" y="43"/>
                  </a:moveTo>
                  <a:cubicBezTo>
                    <a:pt x="30" y="41"/>
                    <a:pt x="31" y="23"/>
                    <a:pt x="24" y="12"/>
                  </a:cubicBezTo>
                  <a:cubicBezTo>
                    <a:pt x="16" y="0"/>
                    <a:pt x="4" y="0"/>
                    <a:pt x="2" y="2"/>
                  </a:cubicBezTo>
                  <a:cubicBezTo>
                    <a:pt x="0" y="4"/>
                    <a:pt x="1" y="19"/>
                    <a:pt x="8" y="30"/>
                  </a:cubicBezTo>
                  <a:cubicBezTo>
                    <a:pt x="14" y="42"/>
                    <a:pt x="25" y="46"/>
                    <a:pt x="28" y="4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8" name="Freeform 1787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2724020" y="3817938"/>
              <a:ext cx="150813" cy="169862"/>
            </a:xfrm>
            <a:custGeom>
              <a:avLst/>
              <a:gdLst>
                <a:gd name="T0" fmla="*/ 15 w 40"/>
                <a:gd name="T1" fmla="*/ 11 h 45"/>
                <a:gd name="T2" fmla="*/ 1 w 40"/>
                <a:gd name="T3" fmla="*/ 40 h 45"/>
                <a:gd name="T4" fmla="*/ 25 w 40"/>
                <a:gd name="T5" fmla="*/ 35 h 45"/>
                <a:gd name="T6" fmla="*/ 38 w 40"/>
                <a:gd name="T7" fmla="*/ 3 h 45"/>
                <a:gd name="T8" fmla="*/ 15 w 40"/>
                <a:gd name="T9" fmla="*/ 11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0" h="45">
                  <a:moveTo>
                    <a:pt x="15" y="11"/>
                  </a:moveTo>
                  <a:cubicBezTo>
                    <a:pt x="6" y="21"/>
                    <a:pt x="0" y="37"/>
                    <a:pt x="1" y="40"/>
                  </a:cubicBezTo>
                  <a:cubicBezTo>
                    <a:pt x="2" y="42"/>
                    <a:pt x="14" y="45"/>
                    <a:pt x="25" y="35"/>
                  </a:cubicBezTo>
                  <a:cubicBezTo>
                    <a:pt x="36" y="25"/>
                    <a:pt x="40" y="6"/>
                    <a:pt x="38" y="3"/>
                  </a:cubicBezTo>
                  <a:cubicBezTo>
                    <a:pt x="37" y="0"/>
                    <a:pt x="25" y="1"/>
                    <a:pt x="15" y="1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9" name="Freeform 1788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2619245" y="3840163"/>
              <a:ext cx="107950" cy="177800"/>
            </a:xfrm>
            <a:custGeom>
              <a:avLst/>
              <a:gdLst>
                <a:gd name="T0" fmla="*/ 4 w 29"/>
                <a:gd name="T1" fmla="*/ 1 h 47"/>
                <a:gd name="T2" fmla="*/ 5 w 29"/>
                <a:gd name="T3" fmla="*/ 29 h 47"/>
                <a:gd name="T4" fmla="*/ 23 w 29"/>
                <a:gd name="T5" fmla="*/ 45 h 47"/>
                <a:gd name="T6" fmla="*/ 24 w 29"/>
                <a:gd name="T7" fmla="*/ 15 h 47"/>
                <a:gd name="T8" fmla="*/ 4 w 29"/>
                <a:gd name="T9" fmla="*/ 1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47">
                  <a:moveTo>
                    <a:pt x="4" y="1"/>
                  </a:moveTo>
                  <a:cubicBezTo>
                    <a:pt x="2" y="3"/>
                    <a:pt x="0" y="17"/>
                    <a:pt x="5" y="29"/>
                  </a:cubicBezTo>
                  <a:cubicBezTo>
                    <a:pt x="10" y="41"/>
                    <a:pt x="20" y="47"/>
                    <a:pt x="23" y="45"/>
                  </a:cubicBezTo>
                  <a:cubicBezTo>
                    <a:pt x="25" y="44"/>
                    <a:pt x="29" y="27"/>
                    <a:pt x="24" y="15"/>
                  </a:cubicBezTo>
                  <a:cubicBezTo>
                    <a:pt x="18" y="2"/>
                    <a:pt x="6" y="0"/>
                    <a:pt x="4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0" name="Freeform 1789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2644645" y="3983038"/>
              <a:ext cx="166688" cy="155575"/>
            </a:xfrm>
            <a:custGeom>
              <a:avLst/>
              <a:gdLst>
                <a:gd name="T0" fmla="*/ 19 w 44"/>
                <a:gd name="T1" fmla="*/ 8 h 41"/>
                <a:gd name="T2" fmla="*/ 0 w 44"/>
                <a:gd name="T3" fmla="*/ 33 h 41"/>
                <a:gd name="T4" fmla="*/ 24 w 44"/>
                <a:gd name="T5" fmla="*/ 33 h 41"/>
                <a:gd name="T6" fmla="*/ 43 w 44"/>
                <a:gd name="T7" fmla="*/ 4 h 41"/>
                <a:gd name="T8" fmla="*/ 19 w 44"/>
                <a:gd name="T9" fmla="*/ 8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4" h="41">
                  <a:moveTo>
                    <a:pt x="19" y="8"/>
                  </a:moveTo>
                  <a:cubicBezTo>
                    <a:pt x="8" y="16"/>
                    <a:pt x="0" y="30"/>
                    <a:pt x="0" y="33"/>
                  </a:cubicBezTo>
                  <a:cubicBezTo>
                    <a:pt x="1" y="36"/>
                    <a:pt x="12" y="41"/>
                    <a:pt x="24" y="33"/>
                  </a:cubicBezTo>
                  <a:cubicBezTo>
                    <a:pt x="37" y="25"/>
                    <a:pt x="44" y="7"/>
                    <a:pt x="43" y="4"/>
                  </a:cubicBezTo>
                  <a:cubicBezTo>
                    <a:pt x="42" y="1"/>
                    <a:pt x="30" y="0"/>
                    <a:pt x="19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1" name="Freeform 1790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2550982" y="3968750"/>
              <a:ext cx="101600" cy="180975"/>
            </a:xfrm>
            <a:custGeom>
              <a:avLst/>
              <a:gdLst>
                <a:gd name="T0" fmla="*/ 17 w 27"/>
                <a:gd name="T1" fmla="*/ 47 h 48"/>
                <a:gd name="T2" fmla="*/ 23 w 27"/>
                <a:gd name="T3" fmla="*/ 17 h 48"/>
                <a:gd name="T4" fmla="*/ 6 w 27"/>
                <a:gd name="T5" fmla="*/ 1 h 48"/>
                <a:gd name="T6" fmla="*/ 2 w 27"/>
                <a:gd name="T7" fmla="*/ 28 h 48"/>
                <a:gd name="T8" fmla="*/ 17 w 27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7" h="48">
                  <a:moveTo>
                    <a:pt x="17" y="47"/>
                  </a:moveTo>
                  <a:cubicBezTo>
                    <a:pt x="19" y="46"/>
                    <a:pt x="27" y="30"/>
                    <a:pt x="23" y="17"/>
                  </a:cubicBezTo>
                  <a:cubicBezTo>
                    <a:pt x="19" y="5"/>
                    <a:pt x="8" y="0"/>
                    <a:pt x="6" y="1"/>
                  </a:cubicBezTo>
                  <a:cubicBezTo>
                    <a:pt x="3" y="3"/>
                    <a:pt x="0" y="16"/>
                    <a:pt x="2" y="28"/>
                  </a:cubicBezTo>
                  <a:cubicBezTo>
                    <a:pt x="5" y="41"/>
                    <a:pt x="14" y="48"/>
                    <a:pt x="17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2" name="Freeform 1791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>
              <a:spLocks/>
            </xdr:cNvSpPr>
          </xdr:nvSpPr>
          <xdr:spPr bwMode="auto">
            <a:xfrm>
              <a:off x="2539870" y="4127500"/>
              <a:ext cx="176213" cy="134937"/>
            </a:xfrm>
            <a:custGeom>
              <a:avLst/>
              <a:gdLst>
                <a:gd name="T0" fmla="*/ 23 w 47"/>
                <a:gd name="T1" fmla="*/ 6 h 36"/>
                <a:gd name="T2" fmla="*/ 1 w 47"/>
                <a:gd name="T3" fmla="*/ 27 h 36"/>
                <a:gd name="T4" fmla="*/ 24 w 47"/>
                <a:gd name="T5" fmla="*/ 31 h 36"/>
                <a:gd name="T6" fmla="*/ 47 w 47"/>
                <a:gd name="T7" fmla="*/ 7 h 36"/>
                <a:gd name="T8" fmla="*/ 23 w 47"/>
                <a:gd name="T9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7" h="36">
                  <a:moveTo>
                    <a:pt x="23" y="6"/>
                  </a:moveTo>
                  <a:cubicBezTo>
                    <a:pt x="11" y="12"/>
                    <a:pt x="1" y="24"/>
                    <a:pt x="1" y="27"/>
                  </a:cubicBezTo>
                  <a:cubicBezTo>
                    <a:pt x="0" y="29"/>
                    <a:pt x="11" y="36"/>
                    <a:pt x="24" y="31"/>
                  </a:cubicBezTo>
                  <a:cubicBezTo>
                    <a:pt x="38" y="26"/>
                    <a:pt x="47" y="10"/>
                    <a:pt x="47" y="7"/>
                  </a:cubicBezTo>
                  <a:cubicBezTo>
                    <a:pt x="46" y="3"/>
                    <a:pt x="35" y="0"/>
                    <a:pt x="23" y="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3" name="Freeform 1792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>
              <a:spLocks/>
            </xdr:cNvSpPr>
          </xdr:nvSpPr>
          <xdr:spPr bwMode="auto">
            <a:xfrm>
              <a:off x="2460495" y="4081463"/>
              <a:ext cx="90488" cy="180975"/>
            </a:xfrm>
            <a:custGeom>
              <a:avLst/>
              <a:gdLst>
                <a:gd name="T0" fmla="*/ 12 w 24"/>
                <a:gd name="T1" fmla="*/ 47 h 48"/>
                <a:gd name="T2" fmla="*/ 23 w 24"/>
                <a:gd name="T3" fmla="*/ 19 h 48"/>
                <a:gd name="T4" fmla="*/ 9 w 24"/>
                <a:gd name="T5" fmla="*/ 1 h 48"/>
                <a:gd name="T6" fmla="*/ 0 w 24"/>
                <a:gd name="T7" fmla="*/ 26 h 48"/>
                <a:gd name="T8" fmla="*/ 12 w 24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4" h="48">
                  <a:moveTo>
                    <a:pt x="12" y="47"/>
                  </a:moveTo>
                  <a:cubicBezTo>
                    <a:pt x="14" y="46"/>
                    <a:pt x="24" y="33"/>
                    <a:pt x="23" y="19"/>
                  </a:cubicBezTo>
                  <a:cubicBezTo>
                    <a:pt x="21" y="6"/>
                    <a:pt x="11" y="0"/>
                    <a:pt x="9" y="1"/>
                  </a:cubicBezTo>
                  <a:cubicBezTo>
                    <a:pt x="6" y="2"/>
                    <a:pt x="0" y="13"/>
                    <a:pt x="0" y="26"/>
                  </a:cubicBezTo>
                  <a:cubicBezTo>
                    <a:pt x="1" y="39"/>
                    <a:pt x="8" y="48"/>
                    <a:pt x="12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4" name="Freeform 1793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SpPr>
              <a:spLocks/>
            </xdr:cNvSpPr>
          </xdr:nvSpPr>
          <xdr:spPr bwMode="auto">
            <a:xfrm>
              <a:off x="2422395" y="4259263"/>
              <a:ext cx="188913" cy="115887"/>
            </a:xfrm>
            <a:custGeom>
              <a:avLst/>
              <a:gdLst>
                <a:gd name="T0" fmla="*/ 26 w 50"/>
                <a:gd name="T1" fmla="*/ 3 h 31"/>
                <a:gd name="T2" fmla="*/ 1 w 50"/>
                <a:gd name="T3" fmla="*/ 20 h 31"/>
                <a:gd name="T4" fmla="*/ 23 w 50"/>
                <a:gd name="T5" fmla="*/ 28 h 31"/>
                <a:gd name="T6" fmla="*/ 50 w 50"/>
                <a:gd name="T7" fmla="*/ 8 h 31"/>
                <a:gd name="T8" fmla="*/ 26 w 50"/>
                <a:gd name="T9" fmla="*/ 3 h 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0" h="31">
                  <a:moveTo>
                    <a:pt x="26" y="3"/>
                  </a:moveTo>
                  <a:cubicBezTo>
                    <a:pt x="13" y="7"/>
                    <a:pt x="1" y="16"/>
                    <a:pt x="1" y="20"/>
                  </a:cubicBezTo>
                  <a:cubicBezTo>
                    <a:pt x="0" y="22"/>
                    <a:pt x="9" y="31"/>
                    <a:pt x="23" y="28"/>
                  </a:cubicBezTo>
                  <a:cubicBezTo>
                    <a:pt x="37" y="25"/>
                    <a:pt x="50" y="11"/>
                    <a:pt x="50" y="8"/>
                  </a:cubicBezTo>
                  <a:cubicBezTo>
                    <a:pt x="50" y="5"/>
                    <a:pt x="39" y="0"/>
                    <a:pt x="26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5" name="Freeform 1794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>
              <a:spLocks/>
            </xdr:cNvSpPr>
          </xdr:nvSpPr>
          <xdr:spPr bwMode="auto">
            <a:xfrm>
              <a:off x="2346195" y="4179888"/>
              <a:ext cx="98425" cy="176212"/>
            </a:xfrm>
            <a:custGeom>
              <a:avLst/>
              <a:gdLst>
                <a:gd name="T0" fmla="*/ 9 w 26"/>
                <a:gd name="T1" fmla="*/ 46 h 47"/>
                <a:gd name="T2" fmla="*/ 25 w 26"/>
                <a:gd name="T3" fmla="*/ 22 h 47"/>
                <a:gd name="T4" fmla="*/ 15 w 26"/>
                <a:gd name="T5" fmla="*/ 1 h 47"/>
                <a:gd name="T6" fmla="*/ 2 w 26"/>
                <a:gd name="T7" fmla="*/ 24 h 47"/>
                <a:gd name="T8" fmla="*/ 9 w 26"/>
                <a:gd name="T9" fmla="*/ 46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47">
                  <a:moveTo>
                    <a:pt x="9" y="46"/>
                  </a:moveTo>
                  <a:cubicBezTo>
                    <a:pt x="12" y="47"/>
                    <a:pt x="24" y="35"/>
                    <a:pt x="25" y="22"/>
                  </a:cubicBezTo>
                  <a:cubicBezTo>
                    <a:pt x="26" y="9"/>
                    <a:pt x="17" y="0"/>
                    <a:pt x="15" y="1"/>
                  </a:cubicBezTo>
                  <a:cubicBezTo>
                    <a:pt x="12" y="1"/>
                    <a:pt x="4" y="12"/>
                    <a:pt x="2" y="24"/>
                  </a:cubicBezTo>
                  <a:cubicBezTo>
                    <a:pt x="0" y="36"/>
                    <a:pt x="6" y="47"/>
                    <a:pt x="9" y="4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6" name="Freeform 1795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>
              <a:spLocks/>
            </xdr:cNvSpPr>
          </xdr:nvSpPr>
          <xdr:spPr bwMode="auto">
            <a:xfrm>
              <a:off x="2285870" y="4367213"/>
              <a:ext cx="200025" cy="95250"/>
            </a:xfrm>
            <a:custGeom>
              <a:avLst/>
              <a:gdLst>
                <a:gd name="T0" fmla="*/ 30 w 53"/>
                <a:gd name="T1" fmla="*/ 1 h 25"/>
                <a:gd name="T2" fmla="*/ 1 w 53"/>
                <a:gd name="T3" fmla="*/ 13 h 25"/>
                <a:gd name="T4" fmla="*/ 22 w 53"/>
                <a:gd name="T5" fmla="*/ 25 h 25"/>
                <a:gd name="T6" fmla="*/ 52 w 53"/>
                <a:gd name="T7" fmla="*/ 11 h 25"/>
                <a:gd name="T8" fmla="*/ 30 w 53"/>
                <a:gd name="T9" fmla="*/ 1 h 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3" h="25">
                  <a:moveTo>
                    <a:pt x="30" y="1"/>
                  </a:moveTo>
                  <a:cubicBezTo>
                    <a:pt x="16" y="2"/>
                    <a:pt x="3" y="10"/>
                    <a:pt x="1" y="13"/>
                  </a:cubicBezTo>
                  <a:cubicBezTo>
                    <a:pt x="0" y="15"/>
                    <a:pt x="7" y="25"/>
                    <a:pt x="22" y="25"/>
                  </a:cubicBezTo>
                  <a:cubicBezTo>
                    <a:pt x="36" y="25"/>
                    <a:pt x="51" y="13"/>
                    <a:pt x="52" y="11"/>
                  </a:cubicBezTo>
                  <a:cubicBezTo>
                    <a:pt x="53" y="7"/>
                    <a:pt x="43" y="0"/>
                    <a:pt x="30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97" name="Freeform 1796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SpPr>
              <a:spLocks/>
            </xdr:cNvSpPr>
          </xdr:nvSpPr>
          <xdr:spPr bwMode="auto">
            <a:xfrm>
              <a:off x="2219195" y="4262438"/>
              <a:ext cx="115888" cy="169862"/>
            </a:xfrm>
            <a:custGeom>
              <a:avLst/>
              <a:gdLst>
                <a:gd name="T0" fmla="*/ 21 w 31"/>
                <a:gd name="T1" fmla="*/ 0 h 45"/>
                <a:gd name="T2" fmla="*/ 4 w 31"/>
                <a:gd name="T3" fmla="*/ 21 h 45"/>
                <a:gd name="T4" fmla="*/ 7 w 31"/>
                <a:gd name="T5" fmla="*/ 45 h 45"/>
                <a:gd name="T6" fmla="*/ 27 w 31"/>
                <a:gd name="T7" fmla="*/ 23 h 45"/>
                <a:gd name="T8" fmla="*/ 21 w 31"/>
                <a:gd name="T9" fmla="*/ 0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5">
                  <a:moveTo>
                    <a:pt x="21" y="0"/>
                  </a:moveTo>
                  <a:cubicBezTo>
                    <a:pt x="18" y="0"/>
                    <a:pt x="8" y="9"/>
                    <a:pt x="4" y="21"/>
                  </a:cubicBezTo>
                  <a:cubicBezTo>
                    <a:pt x="0" y="33"/>
                    <a:pt x="3" y="44"/>
                    <a:pt x="7" y="45"/>
                  </a:cubicBezTo>
                  <a:cubicBezTo>
                    <a:pt x="9" y="45"/>
                    <a:pt x="24" y="36"/>
                    <a:pt x="27" y="23"/>
                  </a:cubicBezTo>
                  <a:cubicBezTo>
                    <a:pt x="31" y="10"/>
                    <a:pt x="23" y="1"/>
                    <a:pt x="21" y="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</xdr:grpSp>
      <xdr:grpSp>
        <xdr:nvGrpSpPr>
          <xdr:cNvPr id="1763" name="Group 1762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GrpSpPr/>
        </xdr:nvGrpSpPr>
        <xdr:grpSpPr>
          <a:xfrm>
            <a:off x="857119" y="3203575"/>
            <a:ext cx="698501" cy="1273175"/>
            <a:chOff x="857119" y="3203575"/>
            <a:chExt cx="698501" cy="1273175"/>
          </a:xfrm>
          <a:grpFill/>
        </xdr:grpSpPr>
        <xdr:sp macro="" textlink="">
          <xdr:nvSpPr>
            <xdr:cNvPr id="1764" name="Freeform 1763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>
              <a:spLocks/>
            </xdr:cNvSpPr>
          </xdr:nvSpPr>
          <xdr:spPr bwMode="auto">
            <a:xfrm>
              <a:off x="1011107" y="3203575"/>
              <a:ext cx="147638" cy="203200"/>
            </a:xfrm>
            <a:custGeom>
              <a:avLst/>
              <a:gdLst>
                <a:gd name="T0" fmla="*/ 25 w 39"/>
                <a:gd name="T1" fmla="*/ 34 h 54"/>
                <a:gd name="T2" fmla="*/ 38 w 39"/>
                <a:gd name="T3" fmla="*/ 2 h 54"/>
                <a:gd name="T4" fmla="*/ 11 w 39"/>
                <a:gd name="T5" fmla="*/ 18 h 54"/>
                <a:gd name="T6" fmla="*/ 1 w 39"/>
                <a:gd name="T7" fmla="*/ 53 h 54"/>
                <a:gd name="T8" fmla="*/ 25 w 39"/>
                <a:gd name="T9" fmla="*/ 34 h 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" h="54">
                  <a:moveTo>
                    <a:pt x="25" y="34"/>
                  </a:moveTo>
                  <a:cubicBezTo>
                    <a:pt x="35" y="21"/>
                    <a:pt x="39" y="5"/>
                    <a:pt x="38" y="2"/>
                  </a:cubicBezTo>
                  <a:cubicBezTo>
                    <a:pt x="36" y="0"/>
                    <a:pt x="22" y="4"/>
                    <a:pt x="11" y="18"/>
                  </a:cubicBezTo>
                  <a:cubicBezTo>
                    <a:pt x="0" y="33"/>
                    <a:pt x="0" y="51"/>
                    <a:pt x="1" y="53"/>
                  </a:cubicBezTo>
                  <a:cubicBezTo>
                    <a:pt x="4" y="54"/>
                    <a:pt x="16" y="47"/>
                    <a:pt x="25" y="34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65" name="Freeform 1764">
              <a:extLst>
                <a:ext uri="{FF2B5EF4-FFF2-40B4-BE49-F238E27FC236}">
                  <a16:creationId xmlns:a16="http://schemas.microsoft.com/office/drawing/2014/main" id="{00000000-0008-0000-0000-000093000000}"/>
                </a:ext>
              </a:extLst>
            </xdr:cNvPr>
            <xdr:cNvSpPr>
              <a:spLocks/>
            </xdr:cNvSpPr>
          </xdr:nvSpPr>
          <xdr:spPr bwMode="auto">
            <a:xfrm>
              <a:off x="898395" y="3252788"/>
              <a:ext cx="98425" cy="233362"/>
            </a:xfrm>
            <a:custGeom>
              <a:avLst/>
              <a:gdLst>
                <a:gd name="T0" fmla="*/ 19 w 26"/>
                <a:gd name="T1" fmla="*/ 60 h 62"/>
                <a:gd name="T2" fmla="*/ 25 w 26"/>
                <a:gd name="T3" fmla="*/ 25 h 62"/>
                <a:gd name="T4" fmla="*/ 12 w 26"/>
                <a:gd name="T5" fmla="*/ 2 h 62"/>
                <a:gd name="T6" fmla="*/ 3 w 26"/>
                <a:gd name="T7" fmla="*/ 40 h 62"/>
                <a:gd name="T8" fmla="*/ 19 w 26"/>
                <a:gd name="T9" fmla="*/ 60 h 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62">
                  <a:moveTo>
                    <a:pt x="19" y="60"/>
                  </a:moveTo>
                  <a:cubicBezTo>
                    <a:pt x="22" y="58"/>
                    <a:pt x="26" y="41"/>
                    <a:pt x="25" y="25"/>
                  </a:cubicBezTo>
                  <a:cubicBezTo>
                    <a:pt x="24" y="9"/>
                    <a:pt x="16" y="0"/>
                    <a:pt x="12" y="2"/>
                  </a:cubicBezTo>
                  <a:cubicBezTo>
                    <a:pt x="9" y="4"/>
                    <a:pt x="0" y="24"/>
                    <a:pt x="3" y="40"/>
                  </a:cubicBezTo>
                  <a:cubicBezTo>
                    <a:pt x="6" y="56"/>
                    <a:pt x="17" y="62"/>
                    <a:pt x="19" y="6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66" name="Freeform 1765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400425"/>
              <a:ext cx="157163" cy="153987"/>
            </a:xfrm>
            <a:custGeom>
              <a:avLst/>
              <a:gdLst>
                <a:gd name="T0" fmla="*/ 24 w 42"/>
                <a:gd name="T1" fmla="*/ 33 h 41"/>
                <a:gd name="T2" fmla="*/ 41 w 42"/>
                <a:gd name="T3" fmla="*/ 7 h 41"/>
                <a:gd name="T4" fmla="*/ 18 w 42"/>
                <a:gd name="T5" fmla="*/ 7 h 41"/>
                <a:gd name="T6" fmla="*/ 1 w 42"/>
                <a:gd name="T7" fmla="*/ 36 h 41"/>
                <a:gd name="T8" fmla="*/ 24 w 42"/>
                <a:gd name="T9" fmla="*/ 33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2" h="41">
                  <a:moveTo>
                    <a:pt x="24" y="33"/>
                  </a:moveTo>
                  <a:cubicBezTo>
                    <a:pt x="35" y="25"/>
                    <a:pt x="42" y="11"/>
                    <a:pt x="41" y="7"/>
                  </a:cubicBezTo>
                  <a:cubicBezTo>
                    <a:pt x="41" y="5"/>
                    <a:pt x="30" y="0"/>
                    <a:pt x="18" y="7"/>
                  </a:cubicBezTo>
                  <a:cubicBezTo>
                    <a:pt x="6" y="15"/>
                    <a:pt x="0" y="33"/>
                    <a:pt x="1" y="36"/>
                  </a:cubicBezTo>
                  <a:cubicBezTo>
                    <a:pt x="2" y="39"/>
                    <a:pt x="14" y="41"/>
                    <a:pt x="24" y="3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67" name="Freeform 1766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>
              <a:spLocks/>
            </xdr:cNvSpPr>
          </xdr:nvSpPr>
          <xdr:spPr bwMode="auto">
            <a:xfrm>
              <a:off x="857119" y="3455988"/>
              <a:ext cx="112713" cy="207962"/>
            </a:xfrm>
            <a:custGeom>
              <a:avLst/>
              <a:gdLst>
                <a:gd name="T0" fmla="*/ 28 w 30"/>
                <a:gd name="T1" fmla="*/ 53 h 55"/>
                <a:gd name="T2" fmla="*/ 25 w 30"/>
                <a:gd name="T3" fmla="*/ 19 h 55"/>
                <a:gd name="T4" fmla="*/ 6 w 30"/>
                <a:gd name="T5" fmla="*/ 3 h 55"/>
                <a:gd name="T6" fmla="*/ 7 w 30"/>
                <a:gd name="T7" fmla="*/ 40 h 55"/>
                <a:gd name="T8" fmla="*/ 28 w 30"/>
                <a:gd name="T9" fmla="*/ 53 h 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0" h="55">
                  <a:moveTo>
                    <a:pt x="28" y="53"/>
                  </a:moveTo>
                  <a:cubicBezTo>
                    <a:pt x="30" y="51"/>
                    <a:pt x="30" y="33"/>
                    <a:pt x="25" y="19"/>
                  </a:cubicBezTo>
                  <a:cubicBezTo>
                    <a:pt x="20" y="6"/>
                    <a:pt x="9" y="0"/>
                    <a:pt x="6" y="3"/>
                  </a:cubicBezTo>
                  <a:cubicBezTo>
                    <a:pt x="4" y="5"/>
                    <a:pt x="0" y="26"/>
                    <a:pt x="7" y="40"/>
                  </a:cubicBezTo>
                  <a:cubicBezTo>
                    <a:pt x="14" y="54"/>
                    <a:pt x="26" y="55"/>
                    <a:pt x="28" y="5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68" name="Freeform 1767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554413"/>
              <a:ext cx="134938" cy="165100"/>
            </a:xfrm>
            <a:custGeom>
              <a:avLst/>
              <a:gdLst>
                <a:gd name="T0" fmla="*/ 24 w 36"/>
                <a:gd name="T1" fmla="*/ 32 h 44"/>
                <a:gd name="T2" fmla="*/ 35 w 36"/>
                <a:gd name="T3" fmla="*/ 4 h 44"/>
                <a:gd name="T4" fmla="*/ 12 w 36"/>
                <a:gd name="T5" fmla="*/ 10 h 44"/>
                <a:gd name="T6" fmla="*/ 2 w 36"/>
                <a:gd name="T7" fmla="*/ 41 h 44"/>
                <a:gd name="T8" fmla="*/ 24 w 36"/>
                <a:gd name="T9" fmla="*/ 32 h 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6" h="44">
                  <a:moveTo>
                    <a:pt x="24" y="32"/>
                  </a:moveTo>
                  <a:cubicBezTo>
                    <a:pt x="33" y="21"/>
                    <a:pt x="36" y="7"/>
                    <a:pt x="35" y="4"/>
                  </a:cubicBezTo>
                  <a:cubicBezTo>
                    <a:pt x="34" y="1"/>
                    <a:pt x="22" y="0"/>
                    <a:pt x="12" y="10"/>
                  </a:cubicBezTo>
                  <a:cubicBezTo>
                    <a:pt x="2" y="20"/>
                    <a:pt x="0" y="39"/>
                    <a:pt x="2" y="41"/>
                  </a:cubicBezTo>
                  <a:cubicBezTo>
                    <a:pt x="4" y="44"/>
                    <a:pt x="16" y="42"/>
                    <a:pt x="24" y="3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69" name="Freeform 1768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SpPr>
              <a:spLocks/>
            </xdr:cNvSpPr>
          </xdr:nvSpPr>
          <xdr:spPr bwMode="auto">
            <a:xfrm>
              <a:off x="868232" y="3648075"/>
              <a:ext cx="125413" cy="188912"/>
            </a:xfrm>
            <a:custGeom>
              <a:avLst/>
              <a:gdLst>
                <a:gd name="T0" fmla="*/ 31 w 33"/>
                <a:gd name="T1" fmla="*/ 47 h 50"/>
                <a:gd name="T2" fmla="*/ 23 w 33"/>
                <a:gd name="T3" fmla="*/ 16 h 50"/>
                <a:gd name="T4" fmla="*/ 1 w 33"/>
                <a:gd name="T5" fmla="*/ 3 h 50"/>
                <a:gd name="T6" fmla="*/ 9 w 33"/>
                <a:gd name="T7" fmla="*/ 38 h 50"/>
                <a:gd name="T8" fmla="*/ 31 w 33"/>
                <a:gd name="T9" fmla="*/ 47 h 5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3" h="50">
                  <a:moveTo>
                    <a:pt x="31" y="47"/>
                  </a:moveTo>
                  <a:cubicBezTo>
                    <a:pt x="33" y="44"/>
                    <a:pt x="30" y="28"/>
                    <a:pt x="23" y="16"/>
                  </a:cubicBezTo>
                  <a:cubicBezTo>
                    <a:pt x="15" y="3"/>
                    <a:pt x="4" y="0"/>
                    <a:pt x="1" y="3"/>
                  </a:cubicBezTo>
                  <a:cubicBezTo>
                    <a:pt x="0" y="6"/>
                    <a:pt x="0" y="26"/>
                    <a:pt x="9" y="38"/>
                  </a:cubicBezTo>
                  <a:cubicBezTo>
                    <a:pt x="18" y="50"/>
                    <a:pt x="30" y="50"/>
                    <a:pt x="31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0" name="Freeform 1769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988882" y="3713163"/>
              <a:ext cx="120650" cy="173037"/>
            </a:xfrm>
            <a:custGeom>
              <a:avLst/>
              <a:gdLst>
                <a:gd name="T0" fmla="*/ 24 w 32"/>
                <a:gd name="T1" fmla="*/ 30 h 46"/>
                <a:gd name="T2" fmla="*/ 30 w 32"/>
                <a:gd name="T3" fmla="*/ 2 h 46"/>
                <a:gd name="T4" fmla="*/ 8 w 32"/>
                <a:gd name="T5" fmla="*/ 12 h 46"/>
                <a:gd name="T6" fmla="*/ 4 w 32"/>
                <a:gd name="T7" fmla="*/ 43 h 46"/>
                <a:gd name="T8" fmla="*/ 24 w 32"/>
                <a:gd name="T9" fmla="*/ 3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2" h="46">
                  <a:moveTo>
                    <a:pt x="24" y="30"/>
                  </a:moveTo>
                  <a:cubicBezTo>
                    <a:pt x="31" y="19"/>
                    <a:pt x="32" y="4"/>
                    <a:pt x="30" y="2"/>
                  </a:cubicBezTo>
                  <a:cubicBezTo>
                    <a:pt x="28" y="0"/>
                    <a:pt x="16" y="0"/>
                    <a:pt x="8" y="12"/>
                  </a:cubicBezTo>
                  <a:cubicBezTo>
                    <a:pt x="0" y="23"/>
                    <a:pt x="2" y="41"/>
                    <a:pt x="4" y="43"/>
                  </a:cubicBezTo>
                  <a:cubicBezTo>
                    <a:pt x="6" y="46"/>
                    <a:pt x="18" y="42"/>
                    <a:pt x="24" y="3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1" name="Freeform 1770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/>
            </xdr:cNvSpPr>
          </xdr:nvSpPr>
          <xdr:spPr bwMode="auto">
            <a:xfrm>
              <a:off x="898395" y="3833813"/>
              <a:ext cx="150813" cy="168275"/>
            </a:xfrm>
            <a:custGeom>
              <a:avLst/>
              <a:gdLst>
                <a:gd name="T0" fmla="*/ 39 w 40"/>
                <a:gd name="T1" fmla="*/ 40 h 45"/>
                <a:gd name="T2" fmla="*/ 25 w 40"/>
                <a:gd name="T3" fmla="*/ 11 h 45"/>
                <a:gd name="T4" fmla="*/ 2 w 40"/>
                <a:gd name="T5" fmla="*/ 3 h 45"/>
                <a:gd name="T6" fmla="*/ 15 w 40"/>
                <a:gd name="T7" fmla="*/ 35 h 45"/>
                <a:gd name="T8" fmla="*/ 39 w 40"/>
                <a:gd name="T9" fmla="*/ 40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0" h="45">
                  <a:moveTo>
                    <a:pt x="39" y="40"/>
                  </a:moveTo>
                  <a:cubicBezTo>
                    <a:pt x="40" y="37"/>
                    <a:pt x="34" y="21"/>
                    <a:pt x="25" y="11"/>
                  </a:cubicBezTo>
                  <a:cubicBezTo>
                    <a:pt x="15" y="1"/>
                    <a:pt x="3" y="0"/>
                    <a:pt x="2" y="3"/>
                  </a:cubicBezTo>
                  <a:cubicBezTo>
                    <a:pt x="0" y="6"/>
                    <a:pt x="4" y="25"/>
                    <a:pt x="15" y="35"/>
                  </a:cubicBezTo>
                  <a:cubicBezTo>
                    <a:pt x="26" y="45"/>
                    <a:pt x="38" y="42"/>
                    <a:pt x="39" y="4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2" name="Freeform 1771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/>
            </xdr:cNvSpPr>
          </xdr:nvSpPr>
          <xdr:spPr bwMode="auto">
            <a:xfrm>
              <a:off x="1041270" y="3856038"/>
              <a:ext cx="109538" cy="176212"/>
            </a:xfrm>
            <a:custGeom>
              <a:avLst/>
              <a:gdLst>
                <a:gd name="T0" fmla="*/ 7 w 29"/>
                <a:gd name="T1" fmla="*/ 45 h 47"/>
                <a:gd name="T2" fmla="*/ 25 w 29"/>
                <a:gd name="T3" fmla="*/ 29 h 47"/>
                <a:gd name="T4" fmla="*/ 26 w 29"/>
                <a:gd name="T5" fmla="*/ 1 h 47"/>
                <a:gd name="T6" fmla="*/ 6 w 29"/>
                <a:gd name="T7" fmla="*/ 15 h 47"/>
                <a:gd name="T8" fmla="*/ 7 w 29"/>
                <a:gd name="T9" fmla="*/ 45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47">
                  <a:moveTo>
                    <a:pt x="7" y="45"/>
                  </a:moveTo>
                  <a:cubicBezTo>
                    <a:pt x="10" y="47"/>
                    <a:pt x="20" y="41"/>
                    <a:pt x="25" y="29"/>
                  </a:cubicBezTo>
                  <a:cubicBezTo>
                    <a:pt x="29" y="17"/>
                    <a:pt x="28" y="3"/>
                    <a:pt x="26" y="1"/>
                  </a:cubicBezTo>
                  <a:cubicBezTo>
                    <a:pt x="24" y="0"/>
                    <a:pt x="12" y="2"/>
                    <a:pt x="6" y="15"/>
                  </a:cubicBezTo>
                  <a:cubicBezTo>
                    <a:pt x="0" y="27"/>
                    <a:pt x="5" y="44"/>
                    <a:pt x="7" y="45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3" name="Freeform 1772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998913"/>
              <a:ext cx="165100" cy="153987"/>
            </a:xfrm>
            <a:custGeom>
              <a:avLst/>
              <a:gdLst>
                <a:gd name="T0" fmla="*/ 44 w 44"/>
                <a:gd name="T1" fmla="*/ 33 h 41"/>
                <a:gd name="T2" fmla="*/ 25 w 44"/>
                <a:gd name="T3" fmla="*/ 8 h 41"/>
                <a:gd name="T4" fmla="*/ 1 w 44"/>
                <a:gd name="T5" fmla="*/ 4 h 41"/>
                <a:gd name="T6" fmla="*/ 20 w 44"/>
                <a:gd name="T7" fmla="*/ 33 h 41"/>
                <a:gd name="T8" fmla="*/ 44 w 44"/>
                <a:gd name="T9" fmla="*/ 33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4" h="41">
                  <a:moveTo>
                    <a:pt x="44" y="33"/>
                  </a:moveTo>
                  <a:cubicBezTo>
                    <a:pt x="44" y="30"/>
                    <a:pt x="36" y="16"/>
                    <a:pt x="25" y="8"/>
                  </a:cubicBezTo>
                  <a:cubicBezTo>
                    <a:pt x="14" y="0"/>
                    <a:pt x="2" y="1"/>
                    <a:pt x="1" y="4"/>
                  </a:cubicBezTo>
                  <a:cubicBezTo>
                    <a:pt x="0" y="7"/>
                    <a:pt x="7" y="25"/>
                    <a:pt x="20" y="33"/>
                  </a:cubicBezTo>
                  <a:cubicBezTo>
                    <a:pt x="32" y="41"/>
                    <a:pt x="43" y="36"/>
                    <a:pt x="44" y="3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4" name="Freeform 1773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/>
            </xdr:cNvSpPr>
          </xdr:nvSpPr>
          <xdr:spPr bwMode="auto">
            <a:xfrm>
              <a:off x="1120645" y="3983038"/>
              <a:ext cx="101600" cy="180975"/>
            </a:xfrm>
            <a:custGeom>
              <a:avLst/>
              <a:gdLst>
                <a:gd name="T0" fmla="*/ 10 w 27"/>
                <a:gd name="T1" fmla="*/ 47 h 48"/>
                <a:gd name="T2" fmla="*/ 25 w 27"/>
                <a:gd name="T3" fmla="*/ 28 h 48"/>
                <a:gd name="T4" fmla="*/ 21 w 27"/>
                <a:gd name="T5" fmla="*/ 1 h 48"/>
                <a:gd name="T6" fmla="*/ 4 w 27"/>
                <a:gd name="T7" fmla="*/ 17 h 48"/>
                <a:gd name="T8" fmla="*/ 10 w 27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7" h="48">
                  <a:moveTo>
                    <a:pt x="10" y="47"/>
                  </a:moveTo>
                  <a:cubicBezTo>
                    <a:pt x="13" y="48"/>
                    <a:pt x="22" y="41"/>
                    <a:pt x="25" y="28"/>
                  </a:cubicBezTo>
                  <a:cubicBezTo>
                    <a:pt x="27" y="16"/>
                    <a:pt x="24" y="3"/>
                    <a:pt x="21" y="1"/>
                  </a:cubicBezTo>
                  <a:cubicBezTo>
                    <a:pt x="19" y="0"/>
                    <a:pt x="7" y="5"/>
                    <a:pt x="4" y="17"/>
                  </a:cubicBezTo>
                  <a:cubicBezTo>
                    <a:pt x="0" y="30"/>
                    <a:pt x="8" y="46"/>
                    <a:pt x="10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5" name="Freeform 1774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/>
            </xdr:cNvSpPr>
          </xdr:nvSpPr>
          <xdr:spPr bwMode="auto">
            <a:xfrm>
              <a:off x="1053970" y="4141788"/>
              <a:ext cx="176213" cy="136525"/>
            </a:xfrm>
            <a:custGeom>
              <a:avLst/>
              <a:gdLst>
                <a:gd name="T0" fmla="*/ 47 w 47"/>
                <a:gd name="T1" fmla="*/ 27 h 36"/>
                <a:gd name="T2" fmla="*/ 25 w 47"/>
                <a:gd name="T3" fmla="*/ 6 h 36"/>
                <a:gd name="T4" fmla="*/ 1 w 47"/>
                <a:gd name="T5" fmla="*/ 7 h 36"/>
                <a:gd name="T6" fmla="*/ 24 w 47"/>
                <a:gd name="T7" fmla="*/ 31 h 36"/>
                <a:gd name="T8" fmla="*/ 47 w 47"/>
                <a:gd name="T9" fmla="*/ 27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7" h="36">
                  <a:moveTo>
                    <a:pt x="47" y="27"/>
                  </a:moveTo>
                  <a:cubicBezTo>
                    <a:pt x="47" y="24"/>
                    <a:pt x="37" y="12"/>
                    <a:pt x="25" y="6"/>
                  </a:cubicBezTo>
                  <a:cubicBezTo>
                    <a:pt x="13" y="0"/>
                    <a:pt x="1" y="3"/>
                    <a:pt x="1" y="7"/>
                  </a:cubicBezTo>
                  <a:cubicBezTo>
                    <a:pt x="0" y="10"/>
                    <a:pt x="10" y="26"/>
                    <a:pt x="24" y="31"/>
                  </a:cubicBezTo>
                  <a:cubicBezTo>
                    <a:pt x="37" y="36"/>
                    <a:pt x="47" y="29"/>
                    <a:pt x="47" y="2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6" name="Freeform 1775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1222245" y="4097338"/>
              <a:ext cx="90488" cy="180975"/>
            </a:xfrm>
            <a:custGeom>
              <a:avLst/>
              <a:gdLst>
                <a:gd name="T0" fmla="*/ 12 w 24"/>
                <a:gd name="T1" fmla="*/ 47 h 48"/>
                <a:gd name="T2" fmla="*/ 23 w 24"/>
                <a:gd name="T3" fmla="*/ 26 h 48"/>
                <a:gd name="T4" fmla="*/ 15 w 24"/>
                <a:gd name="T5" fmla="*/ 1 h 48"/>
                <a:gd name="T6" fmla="*/ 1 w 24"/>
                <a:gd name="T7" fmla="*/ 19 h 48"/>
                <a:gd name="T8" fmla="*/ 12 w 24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4" h="48">
                  <a:moveTo>
                    <a:pt x="12" y="47"/>
                  </a:moveTo>
                  <a:cubicBezTo>
                    <a:pt x="15" y="48"/>
                    <a:pt x="23" y="39"/>
                    <a:pt x="23" y="26"/>
                  </a:cubicBezTo>
                  <a:cubicBezTo>
                    <a:pt x="24" y="13"/>
                    <a:pt x="18" y="2"/>
                    <a:pt x="15" y="1"/>
                  </a:cubicBezTo>
                  <a:cubicBezTo>
                    <a:pt x="13" y="0"/>
                    <a:pt x="3" y="6"/>
                    <a:pt x="1" y="19"/>
                  </a:cubicBezTo>
                  <a:cubicBezTo>
                    <a:pt x="0" y="33"/>
                    <a:pt x="10" y="46"/>
                    <a:pt x="12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7" name="Freeform 1776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/>
            </xdr:cNvSpPr>
          </xdr:nvSpPr>
          <xdr:spPr bwMode="auto">
            <a:xfrm>
              <a:off x="1161920" y="4273550"/>
              <a:ext cx="188913" cy="117475"/>
            </a:xfrm>
            <a:custGeom>
              <a:avLst/>
              <a:gdLst>
                <a:gd name="T0" fmla="*/ 49 w 50"/>
                <a:gd name="T1" fmla="*/ 20 h 31"/>
                <a:gd name="T2" fmla="*/ 24 w 50"/>
                <a:gd name="T3" fmla="*/ 3 h 31"/>
                <a:gd name="T4" fmla="*/ 0 w 50"/>
                <a:gd name="T5" fmla="*/ 8 h 31"/>
                <a:gd name="T6" fmla="*/ 27 w 50"/>
                <a:gd name="T7" fmla="*/ 28 h 31"/>
                <a:gd name="T8" fmla="*/ 49 w 50"/>
                <a:gd name="T9" fmla="*/ 20 h 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0" h="31">
                  <a:moveTo>
                    <a:pt x="49" y="20"/>
                  </a:moveTo>
                  <a:cubicBezTo>
                    <a:pt x="49" y="16"/>
                    <a:pt x="37" y="7"/>
                    <a:pt x="24" y="3"/>
                  </a:cubicBezTo>
                  <a:cubicBezTo>
                    <a:pt x="11" y="0"/>
                    <a:pt x="0" y="5"/>
                    <a:pt x="0" y="8"/>
                  </a:cubicBezTo>
                  <a:cubicBezTo>
                    <a:pt x="0" y="11"/>
                    <a:pt x="13" y="25"/>
                    <a:pt x="27" y="28"/>
                  </a:cubicBezTo>
                  <a:cubicBezTo>
                    <a:pt x="41" y="31"/>
                    <a:pt x="50" y="22"/>
                    <a:pt x="49" y="2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8" name="Freeform 1777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1328607" y="4194175"/>
              <a:ext cx="98425" cy="177800"/>
            </a:xfrm>
            <a:custGeom>
              <a:avLst/>
              <a:gdLst>
                <a:gd name="T0" fmla="*/ 17 w 26"/>
                <a:gd name="T1" fmla="*/ 46 h 47"/>
                <a:gd name="T2" fmla="*/ 24 w 26"/>
                <a:gd name="T3" fmla="*/ 24 h 47"/>
                <a:gd name="T4" fmla="*/ 11 w 26"/>
                <a:gd name="T5" fmla="*/ 1 h 47"/>
                <a:gd name="T6" fmla="*/ 1 w 26"/>
                <a:gd name="T7" fmla="*/ 22 h 47"/>
                <a:gd name="T8" fmla="*/ 17 w 26"/>
                <a:gd name="T9" fmla="*/ 46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47">
                  <a:moveTo>
                    <a:pt x="17" y="46"/>
                  </a:moveTo>
                  <a:cubicBezTo>
                    <a:pt x="20" y="47"/>
                    <a:pt x="26" y="36"/>
                    <a:pt x="24" y="24"/>
                  </a:cubicBezTo>
                  <a:cubicBezTo>
                    <a:pt x="22" y="12"/>
                    <a:pt x="14" y="1"/>
                    <a:pt x="11" y="1"/>
                  </a:cubicBezTo>
                  <a:cubicBezTo>
                    <a:pt x="9" y="0"/>
                    <a:pt x="0" y="9"/>
                    <a:pt x="1" y="22"/>
                  </a:cubicBezTo>
                  <a:cubicBezTo>
                    <a:pt x="2" y="35"/>
                    <a:pt x="14" y="47"/>
                    <a:pt x="17" y="4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79" name="Freeform 1778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1287332" y="4383088"/>
              <a:ext cx="200025" cy="93662"/>
            </a:xfrm>
            <a:custGeom>
              <a:avLst/>
              <a:gdLst>
                <a:gd name="T0" fmla="*/ 23 w 53"/>
                <a:gd name="T1" fmla="*/ 1 h 25"/>
                <a:gd name="T2" fmla="*/ 1 w 53"/>
                <a:gd name="T3" fmla="*/ 11 h 25"/>
                <a:gd name="T4" fmla="*/ 31 w 53"/>
                <a:gd name="T5" fmla="*/ 25 h 25"/>
                <a:gd name="T6" fmla="*/ 52 w 53"/>
                <a:gd name="T7" fmla="*/ 13 h 25"/>
                <a:gd name="T8" fmla="*/ 23 w 53"/>
                <a:gd name="T9" fmla="*/ 1 h 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3" h="25">
                  <a:moveTo>
                    <a:pt x="23" y="1"/>
                  </a:moveTo>
                  <a:cubicBezTo>
                    <a:pt x="9" y="0"/>
                    <a:pt x="0" y="7"/>
                    <a:pt x="1" y="11"/>
                  </a:cubicBezTo>
                  <a:cubicBezTo>
                    <a:pt x="1" y="13"/>
                    <a:pt x="16" y="25"/>
                    <a:pt x="31" y="25"/>
                  </a:cubicBezTo>
                  <a:cubicBezTo>
                    <a:pt x="46" y="25"/>
                    <a:pt x="53" y="15"/>
                    <a:pt x="52" y="13"/>
                  </a:cubicBezTo>
                  <a:cubicBezTo>
                    <a:pt x="50" y="10"/>
                    <a:pt x="37" y="2"/>
                    <a:pt x="23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780" name="Freeform 1779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438145" y="4278313"/>
              <a:ext cx="117475" cy="168275"/>
            </a:xfrm>
            <a:custGeom>
              <a:avLst/>
              <a:gdLst>
                <a:gd name="T0" fmla="*/ 27 w 31"/>
                <a:gd name="T1" fmla="*/ 21 h 45"/>
                <a:gd name="T2" fmla="*/ 10 w 31"/>
                <a:gd name="T3" fmla="*/ 0 h 45"/>
                <a:gd name="T4" fmla="*/ 4 w 31"/>
                <a:gd name="T5" fmla="*/ 23 h 45"/>
                <a:gd name="T6" fmla="*/ 24 w 31"/>
                <a:gd name="T7" fmla="*/ 45 h 45"/>
                <a:gd name="T8" fmla="*/ 27 w 31"/>
                <a:gd name="T9" fmla="*/ 21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5">
                  <a:moveTo>
                    <a:pt x="27" y="21"/>
                  </a:moveTo>
                  <a:cubicBezTo>
                    <a:pt x="22" y="9"/>
                    <a:pt x="13" y="0"/>
                    <a:pt x="10" y="0"/>
                  </a:cubicBezTo>
                  <a:cubicBezTo>
                    <a:pt x="8" y="1"/>
                    <a:pt x="0" y="10"/>
                    <a:pt x="4" y="23"/>
                  </a:cubicBezTo>
                  <a:cubicBezTo>
                    <a:pt x="7" y="36"/>
                    <a:pt x="22" y="45"/>
                    <a:pt x="24" y="45"/>
                  </a:cubicBezTo>
                  <a:cubicBezTo>
                    <a:pt x="27" y="44"/>
                    <a:pt x="31" y="33"/>
                    <a:pt x="27" y="2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</xdr:grpSp>
    </xdr:grpSp>
    <xdr:clientData/>
  </xdr:twoCellAnchor>
  <xdr:twoCellAnchor>
    <xdr:from>
      <xdr:col>5</xdr:col>
      <xdr:colOff>605625</xdr:colOff>
      <xdr:row>33</xdr:row>
      <xdr:rowOff>76118</xdr:rowOff>
    </xdr:from>
    <xdr:to>
      <xdr:col>5</xdr:col>
      <xdr:colOff>609435</xdr:colOff>
      <xdr:row>37</xdr:row>
      <xdr:rowOff>110407</xdr:rowOff>
    </xdr:to>
    <xdr:cxnSp macro="">
      <xdr:nvCxnSpPr>
        <xdr:cNvPr id="1798" name="Straight Connector 179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 flipV="1">
          <a:off x="3653625" y="6362618"/>
          <a:ext cx="3810" cy="796289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578373</xdr:colOff>
      <xdr:row>33</xdr:row>
      <xdr:rowOff>123054</xdr:rowOff>
    </xdr:from>
    <xdr:to>
      <xdr:col>7</xdr:col>
      <xdr:colOff>466305</xdr:colOff>
      <xdr:row>34</xdr:row>
      <xdr:rowOff>130441</xdr:rowOff>
    </xdr:to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2407173" y="6409554"/>
          <a:ext cx="2326332" cy="197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Highest</a:t>
          </a:r>
          <a:r>
            <a:rPr lang="en-US" sz="8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Profit/Unit</a:t>
          </a:r>
          <a:endParaRPr lang="en-US" sz="8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30079</xdr:colOff>
      <xdr:row>33</xdr:row>
      <xdr:rowOff>134649</xdr:rowOff>
    </xdr:from>
    <xdr:to>
      <xdr:col>10</xdr:col>
      <xdr:colOff>527612</xdr:colOff>
      <xdr:row>34</xdr:row>
      <xdr:rowOff>142036</xdr:rowOff>
    </xdr:to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4297279" y="6421149"/>
          <a:ext cx="2326333" cy="197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Highest</a:t>
          </a:r>
          <a:r>
            <a:rPr lang="en-US" sz="8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Units Sold</a:t>
          </a:r>
          <a:endParaRPr lang="en-US" sz="8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123589</xdr:colOff>
      <xdr:row>34</xdr:row>
      <xdr:rowOff>106201</xdr:rowOff>
    </xdr:from>
    <xdr:to>
      <xdr:col>7</xdr:col>
      <xdr:colOff>4094</xdr:colOff>
      <xdr:row>37</xdr:row>
      <xdr:rowOff>62820</xdr:rowOff>
    </xdr:to>
    <xdr:grpSp>
      <xdr:nvGrpSpPr>
        <xdr:cNvPr id="1801" name="Group 180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pSpPr/>
      </xdr:nvGrpSpPr>
      <xdr:grpSpPr>
        <a:xfrm>
          <a:off x="3781189" y="6324121"/>
          <a:ext cx="490105" cy="505259"/>
          <a:chOff x="857119" y="2039938"/>
          <a:chExt cx="2055814" cy="2436812"/>
        </a:xfrm>
        <a:solidFill>
          <a:srgbClr val="FFC000"/>
        </a:solidFill>
        <a:effectLst/>
      </xdr:grpSpPr>
      <xdr:sp macro="" textlink="">
        <xdr:nvSpPr>
          <xdr:cNvPr id="1802" name="Freeform 1801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>
            <a:spLocks noEditPoints="1"/>
          </xdr:cNvSpPr>
        </xdr:nvSpPr>
        <xdr:spPr bwMode="auto">
          <a:xfrm>
            <a:off x="958720" y="2039938"/>
            <a:ext cx="1855788" cy="2362200"/>
          </a:xfrm>
          <a:custGeom>
            <a:avLst/>
            <a:gdLst>
              <a:gd name="T0" fmla="*/ 471 w 492"/>
              <a:gd name="T1" fmla="*/ 108 h 627"/>
              <a:gd name="T2" fmla="*/ 437 w 492"/>
              <a:gd name="T3" fmla="*/ 98 h 627"/>
              <a:gd name="T4" fmla="*/ 417 w 492"/>
              <a:gd name="T5" fmla="*/ 100 h 627"/>
              <a:gd name="T6" fmla="*/ 420 w 492"/>
              <a:gd name="T7" fmla="*/ 60 h 627"/>
              <a:gd name="T8" fmla="*/ 70 w 492"/>
              <a:gd name="T9" fmla="*/ 60 h 627"/>
              <a:gd name="T10" fmla="*/ 74 w 492"/>
              <a:gd name="T11" fmla="*/ 99 h 627"/>
              <a:gd name="T12" fmla="*/ 55 w 492"/>
              <a:gd name="T13" fmla="*/ 98 h 627"/>
              <a:gd name="T14" fmla="*/ 20 w 492"/>
              <a:gd name="T15" fmla="*/ 108 h 627"/>
              <a:gd name="T16" fmla="*/ 5 w 492"/>
              <a:gd name="T17" fmla="*/ 182 h 627"/>
              <a:gd name="T18" fmla="*/ 127 w 492"/>
              <a:gd name="T19" fmla="*/ 351 h 627"/>
              <a:gd name="T20" fmla="*/ 191 w 492"/>
              <a:gd name="T21" fmla="*/ 418 h 627"/>
              <a:gd name="T22" fmla="*/ 182 w 492"/>
              <a:gd name="T23" fmla="*/ 431 h 627"/>
              <a:gd name="T24" fmla="*/ 207 w 492"/>
              <a:gd name="T25" fmla="*/ 451 h 627"/>
              <a:gd name="T26" fmla="*/ 211 w 492"/>
              <a:gd name="T27" fmla="*/ 495 h 627"/>
              <a:gd name="T28" fmla="*/ 199 w 492"/>
              <a:gd name="T29" fmla="*/ 508 h 627"/>
              <a:gd name="T30" fmla="*/ 207 w 492"/>
              <a:gd name="T31" fmla="*/ 519 h 627"/>
              <a:gd name="T32" fmla="*/ 170 w 492"/>
              <a:gd name="T33" fmla="*/ 602 h 627"/>
              <a:gd name="T34" fmla="*/ 167 w 492"/>
              <a:gd name="T35" fmla="*/ 608 h 627"/>
              <a:gd name="T36" fmla="*/ 246 w 492"/>
              <a:gd name="T37" fmla="*/ 627 h 627"/>
              <a:gd name="T38" fmla="*/ 325 w 492"/>
              <a:gd name="T39" fmla="*/ 608 h 627"/>
              <a:gd name="T40" fmla="*/ 322 w 492"/>
              <a:gd name="T41" fmla="*/ 602 h 627"/>
              <a:gd name="T42" fmla="*/ 285 w 492"/>
              <a:gd name="T43" fmla="*/ 519 h 627"/>
              <a:gd name="T44" fmla="*/ 293 w 492"/>
              <a:gd name="T45" fmla="*/ 508 h 627"/>
              <a:gd name="T46" fmla="*/ 281 w 492"/>
              <a:gd name="T47" fmla="*/ 495 h 627"/>
              <a:gd name="T48" fmla="*/ 285 w 492"/>
              <a:gd name="T49" fmla="*/ 451 h 627"/>
              <a:gd name="T50" fmla="*/ 310 w 492"/>
              <a:gd name="T51" fmla="*/ 431 h 627"/>
              <a:gd name="T52" fmla="*/ 301 w 492"/>
              <a:gd name="T53" fmla="*/ 418 h 627"/>
              <a:gd name="T54" fmla="*/ 363 w 492"/>
              <a:gd name="T55" fmla="*/ 352 h 627"/>
              <a:gd name="T56" fmla="*/ 365 w 492"/>
              <a:gd name="T57" fmla="*/ 351 h 627"/>
              <a:gd name="T58" fmla="*/ 487 w 492"/>
              <a:gd name="T59" fmla="*/ 182 h 627"/>
              <a:gd name="T60" fmla="*/ 471 w 492"/>
              <a:gd name="T61" fmla="*/ 108 h 627"/>
              <a:gd name="T62" fmla="*/ 21 w 492"/>
              <a:gd name="T63" fmla="*/ 179 h 627"/>
              <a:gd name="T64" fmla="*/ 32 w 492"/>
              <a:gd name="T65" fmla="*/ 119 h 627"/>
              <a:gd name="T66" fmla="*/ 55 w 492"/>
              <a:gd name="T67" fmla="*/ 114 h 627"/>
              <a:gd name="T68" fmla="*/ 76 w 492"/>
              <a:gd name="T69" fmla="*/ 116 h 627"/>
              <a:gd name="T70" fmla="*/ 88 w 492"/>
              <a:gd name="T71" fmla="*/ 186 h 627"/>
              <a:gd name="T72" fmla="*/ 114 w 492"/>
              <a:gd name="T73" fmla="*/ 324 h 627"/>
              <a:gd name="T74" fmla="*/ 21 w 492"/>
              <a:gd name="T75" fmla="*/ 179 h 627"/>
              <a:gd name="T76" fmla="*/ 117 w 492"/>
              <a:gd name="T77" fmla="*/ 189 h 627"/>
              <a:gd name="T78" fmla="*/ 102 w 492"/>
              <a:gd name="T79" fmla="*/ 83 h 627"/>
              <a:gd name="T80" fmla="*/ 120 w 492"/>
              <a:gd name="T81" fmla="*/ 90 h 627"/>
              <a:gd name="T82" fmla="*/ 135 w 492"/>
              <a:gd name="T83" fmla="*/ 199 h 627"/>
              <a:gd name="T84" fmla="*/ 203 w 492"/>
              <a:gd name="T85" fmla="*/ 386 h 627"/>
              <a:gd name="T86" fmla="*/ 117 w 492"/>
              <a:gd name="T87" fmla="*/ 189 h 627"/>
              <a:gd name="T88" fmla="*/ 471 w 492"/>
              <a:gd name="T89" fmla="*/ 179 h 627"/>
              <a:gd name="T90" fmla="*/ 376 w 492"/>
              <a:gd name="T91" fmla="*/ 325 h 627"/>
              <a:gd name="T92" fmla="*/ 403 w 492"/>
              <a:gd name="T93" fmla="*/ 186 h 627"/>
              <a:gd name="T94" fmla="*/ 414 w 492"/>
              <a:gd name="T95" fmla="*/ 116 h 627"/>
              <a:gd name="T96" fmla="*/ 437 w 492"/>
              <a:gd name="T97" fmla="*/ 114 h 627"/>
              <a:gd name="T98" fmla="*/ 460 w 492"/>
              <a:gd name="T99" fmla="*/ 119 h 627"/>
              <a:gd name="T100" fmla="*/ 471 w 492"/>
              <a:gd name="T101" fmla="*/ 179 h 6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92" h="627">
                <a:moveTo>
                  <a:pt x="471" y="108"/>
                </a:moveTo>
                <a:cubicBezTo>
                  <a:pt x="465" y="101"/>
                  <a:pt x="454" y="98"/>
                  <a:pt x="437" y="98"/>
                </a:cubicBezTo>
                <a:cubicBezTo>
                  <a:pt x="430" y="98"/>
                  <a:pt x="423" y="99"/>
                  <a:pt x="417" y="100"/>
                </a:cubicBezTo>
                <a:cubicBezTo>
                  <a:pt x="420" y="79"/>
                  <a:pt x="422" y="62"/>
                  <a:pt x="420" y="60"/>
                </a:cubicBezTo>
                <a:cubicBezTo>
                  <a:pt x="357" y="0"/>
                  <a:pt x="134" y="0"/>
                  <a:pt x="70" y="60"/>
                </a:cubicBezTo>
                <a:cubicBezTo>
                  <a:pt x="69" y="62"/>
                  <a:pt x="71" y="79"/>
                  <a:pt x="74" y="99"/>
                </a:cubicBezTo>
                <a:cubicBezTo>
                  <a:pt x="68" y="99"/>
                  <a:pt x="61" y="98"/>
                  <a:pt x="55" y="98"/>
                </a:cubicBezTo>
                <a:cubicBezTo>
                  <a:pt x="37" y="98"/>
                  <a:pt x="27" y="101"/>
                  <a:pt x="20" y="108"/>
                </a:cubicBezTo>
                <a:cubicBezTo>
                  <a:pt x="5" y="124"/>
                  <a:pt x="0" y="150"/>
                  <a:pt x="5" y="182"/>
                </a:cubicBezTo>
                <a:cubicBezTo>
                  <a:pt x="14" y="238"/>
                  <a:pt x="59" y="315"/>
                  <a:pt x="127" y="351"/>
                </a:cubicBezTo>
                <a:cubicBezTo>
                  <a:pt x="144" y="381"/>
                  <a:pt x="166" y="405"/>
                  <a:pt x="191" y="418"/>
                </a:cubicBezTo>
                <a:cubicBezTo>
                  <a:pt x="185" y="422"/>
                  <a:pt x="182" y="427"/>
                  <a:pt x="182" y="431"/>
                </a:cubicBezTo>
                <a:cubicBezTo>
                  <a:pt x="182" y="439"/>
                  <a:pt x="192" y="447"/>
                  <a:pt x="207" y="451"/>
                </a:cubicBezTo>
                <a:cubicBezTo>
                  <a:pt x="209" y="465"/>
                  <a:pt x="212" y="480"/>
                  <a:pt x="211" y="495"/>
                </a:cubicBezTo>
                <a:cubicBezTo>
                  <a:pt x="204" y="499"/>
                  <a:pt x="199" y="503"/>
                  <a:pt x="199" y="508"/>
                </a:cubicBezTo>
                <a:cubicBezTo>
                  <a:pt x="199" y="512"/>
                  <a:pt x="202" y="516"/>
                  <a:pt x="207" y="519"/>
                </a:cubicBezTo>
                <a:cubicBezTo>
                  <a:pt x="197" y="556"/>
                  <a:pt x="178" y="589"/>
                  <a:pt x="170" y="602"/>
                </a:cubicBezTo>
                <a:cubicBezTo>
                  <a:pt x="168" y="604"/>
                  <a:pt x="167" y="606"/>
                  <a:pt x="167" y="608"/>
                </a:cubicBezTo>
                <a:cubicBezTo>
                  <a:pt x="167" y="618"/>
                  <a:pt x="202" y="627"/>
                  <a:pt x="246" y="627"/>
                </a:cubicBezTo>
                <a:cubicBezTo>
                  <a:pt x="290" y="627"/>
                  <a:pt x="325" y="618"/>
                  <a:pt x="325" y="608"/>
                </a:cubicBezTo>
                <a:cubicBezTo>
                  <a:pt x="325" y="606"/>
                  <a:pt x="324" y="604"/>
                  <a:pt x="322" y="602"/>
                </a:cubicBezTo>
                <a:cubicBezTo>
                  <a:pt x="314" y="589"/>
                  <a:pt x="295" y="556"/>
                  <a:pt x="285" y="519"/>
                </a:cubicBezTo>
                <a:cubicBezTo>
                  <a:pt x="290" y="516"/>
                  <a:pt x="293" y="512"/>
                  <a:pt x="293" y="508"/>
                </a:cubicBezTo>
                <a:cubicBezTo>
                  <a:pt x="293" y="503"/>
                  <a:pt x="288" y="499"/>
                  <a:pt x="281" y="495"/>
                </a:cubicBezTo>
                <a:cubicBezTo>
                  <a:pt x="280" y="480"/>
                  <a:pt x="282" y="465"/>
                  <a:pt x="285" y="451"/>
                </a:cubicBezTo>
                <a:cubicBezTo>
                  <a:pt x="300" y="447"/>
                  <a:pt x="310" y="439"/>
                  <a:pt x="310" y="431"/>
                </a:cubicBezTo>
                <a:cubicBezTo>
                  <a:pt x="310" y="426"/>
                  <a:pt x="306" y="422"/>
                  <a:pt x="301" y="418"/>
                </a:cubicBezTo>
                <a:cubicBezTo>
                  <a:pt x="325" y="404"/>
                  <a:pt x="347" y="382"/>
                  <a:pt x="363" y="352"/>
                </a:cubicBezTo>
                <a:cubicBezTo>
                  <a:pt x="365" y="351"/>
                  <a:pt x="365" y="351"/>
                  <a:pt x="365" y="351"/>
                </a:cubicBezTo>
                <a:cubicBezTo>
                  <a:pt x="433" y="315"/>
                  <a:pt x="478" y="238"/>
                  <a:pt x="487" y="182"/>
                </a:cubicBezTo>
                <a:cubicBezTo>
                  <a:pt x="492" y="150"/>
                  <a:pt x="487" y="124"/>
                  <a:pt x="471" y="108"/>
                </a:cubicBezTo>
                <a:close/>
                <a:moveTo>
                  <a:pt x="21" y="179"/>
                </a:moveTo>
                <a:cubicBezTo>
                  <a:pt x="16" y="153"/>
                  <a:pt x="20" y="131"/>
                  <a:pt x="32" y="119"/>
                </a:cubicBezTo>
                <a:cubicBezTo>
                  <a:pt x="33" y="118"/>
                  <a:pt x="37" y="114"/>
                  <a:pt x="55" y="114"/>
                </a:cubicBezTo>
                <a:cubicBezTo>
                  <a:pt x="62" y="114"/>
                  <a:pt x="69" y="115"/>
                  <a:pt x="76" y="116"/>
                </a:cubicBezTo>
                <a:cubicBezTo>
                  <a:pt x="82" y="148"/>
                  <a:pt x="88" y="182"/>
                  <a:pt x="88" y="186"/>
                </a:cubicBezTo>
                <a:cubicBezTo>
                  <a:pt x="88" y="237"/>
                  <a:pt x="97" y="285"/>
                  <a:pt x="114" y="324"/>
                </a:cubicBezTo>
                <a:cubicBezTo>
                  <a:pt x="62" y="287"/>
                  <a:pt x="28" y="226"/>
                  <a:pt x="21" y="179"/>
                </a:cubicBezTo>
                <a:close/>
                <a:moveTo>
                  <a:pt x="117" y="189"/>
                </a:moveTo>
                <a:cubicBezTo>
                  <a:pt x="117" y="184"/>
                  <a:pt x="101" y="88"/>
                  <a:pt x="102" y="83"/>
                </a:cubicBezTo>
                <a:cubicBezTo>
                  <a:pt x="120" y="90"/>
                  <a:pt x="120" y="90"/>
                  <a:pt x="120" y="90"/>
                </a:cubicBezTo>
                <a:cubicBezTo>
                  <a:pt x="120" y="95"/>
                  <a:pt x="135" y="194"/>
                  <a:pt x="135" y="199"/>
                </a:cubicBezTo>
                <a:cubicBezTo>
                  <a:pt x="135" y="279"/>
                  <a:pt x="161" y="349"/>
                  <a:pt x="203" y="386"/>
                </a:cubicBezTo>
                <a:cubicBezTo>
                  <a:pt x="151" y="357"/>
                  <a:pt x="117" y="280"/>
                  <a:pt x="117" y="189"/>
                </a:cubicBezTo>
                <a:close/>
                <a:moveTo>
                  <a:pt x="471" y="179"/>
                </a:moveTo>
                <a:cubicBezTo>
                  <a:pt x="463" y="226"/>
                  <a:pt x="429" y="288"/>
                  <a:pt x="376" y="325"/>
                </a:cubicBezTo>
                <a:cubicBezTo>
                  <a:pt x="393" y="286"/>
                  <a:pt x="403" y="237"/>
                  <a:pt x="403" y="186"/>
                </a:cubicBezTo>
                <a:cubicBezTo>
                  <a:pt x="403" y="182"/>
                  <a:pt x="409" y="148"/>
                  <a:pt x="414" y="116"/>
                </a:cubicBezTo>
                <a:cubicBezTo>
                  <a:pt x="422" y="115"/>
                  <a:pt x="430" y="114"/>
                  <a:pt x="437" y="114"/>
                </a:cubicBezTo>
                <a:cubicBezTo>
                  <a:pt x="455" y="114"/>
                  <a:pt x="459" y="118"/>
                  <a:pt x="460" y="119"/>
                </a:cubicBezTo>
                <a:cubicBezTo>
                  <a:pt x="471" y="131"/>
                  <a:pt x="475" y="153"/>
                  <a:pt x="471" y="179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grpSp>
        <xdr:nvGrpSpPr>
          <xdr:cNvPr id="1803" name="Group 1802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GrpSpPr/>
        </xdr:nvGrpSpPr>
        <xdr:grpSpPr>
          <a:xfrm>
            <a:off x="2219195" y="3189288"/>
            <a:ext cx="693738" cy="1273175"/>
            <a:chOff x="2219195" y="3189288"/>
            <a:chExt cx="693738" cy="1273175"/>
          </a:xfrm>
          <a:grpFill/>
        </xdr:grpSpPr>
        <xdr:sp macro="" textlink="">
          <xdr:nvSpPr>
            <xdr:cNvPr id="1822" name="Freeform 1821">
              <a:extLst>
                <a:ext uri="{FF2B5EF4-FFF2-40B4-BE49-F238E27FC236}">
                  <a16:creationId xmlns:a16="http://schemas.microsoft.com/office/drawing/2014/main" id="{00000000-0008-0000-0000-0000CC000000}"/>
                </a:ext>
              </a:extLst>
            </xdr:cNvPr>
            <xdr:cNvSpPr>
              <a:spLocks/>
            </xdr:cNvSpPr>
          </xdr:nvSpPr>
          <xdr:spPr bwMode="auto">
            <a:xfrm>
              <a:off x="2614482" y="3189288"/>
              <a:ext cx="147638" cy="203200"/>
            </a:xfrm>
            <a:custGeom>
              <a:avLst/>
              <a:gdLst>
                <a:gd name="T0" fmla="*/ 38 w 39"/>
                <a:gd name="T1" fmla="*/ 53 h 54"/>
                <a:gd name="T2" fmla="*/ 28 w 39"/>
                <a:gd name="T3" fmla="*/ 18 h 54"/>
                <a:gd name="T4" fmla="*/ 1 w 39"/>
                <a:gd name="T5" fmla="*/ 2 h 54"/>
                <a:gd name="T6" fmla="*/ 14 w 39"/>
                <a:gd name="T7" fmla="*/ 34 h 54"/>
                <a:gd name="T8" fmla="*/ 38 w 39"/>
                <a:gd name="T9" fmla="*/ 53 h 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" h="54">
                  <a:moveTo>
                    <a:pt x="38" y="53"/>
                  </a:moveTo>
                  <a:cubicBezTo>
                    <a:pt x="39" y="51"/>
                    <a:pt x="39" y="33"/>
                    <a:pt x="28" y="18"/>
                  </a:cubicBezTo>
                  <a:cubicBezTo>
                    <a:pt x="17" y="4"/>
                    <a:pt x="2" y="0"/>
                    <a:pt x="1" y="2"/>
                  </a:cubicBezTo>
                  <a:cubicBezTo>
                    <a:pt x="0" y="5"/>
                    <a:pt x="4" y="21"/>
                    <a:pt x="14" y="34"/>
                  </a:cubicBezTo>
                  <a:cubicBezTo>
                    <a:pt x="23" y="47"/>
                    <a:pt x="35" y="54"/>
                    <a:pt x="38" y="5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3" name="Freeform 1822">
              <a:extLst>
                <a:ext uri="{FF2B5EF4-FFF2-40B4-BE49-F238E27FC236}">
                  <a16:creationId xmlns:a16="http://schemas.microsoft.com/office/drawing/2014/main" id="{00000000-0008-0000-0000-0000CD000000}"/>
                </a:ext>
              </a:extLst>
            </xdr:cNvPr>
            <xdr:cNvSpPr>
              <a:spLocks/>
            </xdr:cNvSpPr>
          </xdr:nvSpPr>
          <xdr:spPr bwMode="auto">
            <a:xfrm>
              <a:off x="2776407" y="3238500"/>
              <a:ext cx="98425" cy="233362"/>
            </a:xfrm>
            <a:custGeom>
              <a:avLst/>
              <a:gdLst>
                <a:gd name="T0" fmla="*/ 23 w 26"/>
                <a:gd name="T1" fmla="*/ 40 h 62"/>
                <a:gd name="T2" fmla="*/ 14 w 26"/>
                <a:gd name="T3" fmla="*/ 2 h 62"/>
                <a:gd name="T4" fmla="*/ 1 w 26"/>
                <a:gd name="T5" fmla="*/ 25 h 62"/>
                <a:gd name="T6" fmla="*/ 7 w 26"/>
                <a:gd name="T7" fmla="*/ 60 h 62"/>
                <a:gd name="T8" fmla="*/ 23 w 26"/>
                <a:gd name="T9" fmla="*/ 40 h 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62">
                  <a:moveTo>
                    <a:pt x="23" y="40"/>
                  </a:moveTo>
                  <a:cubicBezTo>
                    <a:pt x="26" y="24"/>
                    <a:pt x="17" y="4"/>
                    <a:pt x="14" y="2"/>
                  </a:cubicBezTo>
                  <a:cubicBezTo>
                    <a:pt x="10" y="0"/>
                    <a:pt x="2" y="9"/>
                    <a:pt x="1" y="25"/>
                  </a:cubicBezTo>
                  <a:cubicBezTo>
                    <a:pt x="0" y="41"/>
                    <a:pt x="4" y="58"/>
                    <a:pt x="7" y="60"/>
                  </a:cubicBezTo>
                  <a:cubicBezTo>
                    <a:pt x="9" y="62"/>
                    <a:pt x="20" y="56"/>
                    <a:pt x="23" y="4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4" name="Freeform 1823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>
              <a:spLocks/>
            </xdr:cNvSpPr>
          </xdr:nvSpPr>
          <xdr:spPr bwMode="auto">
            <a:xfrm>
              <a:off x="2652582" y="3384550"/>
              <a:ext cx="158750" cy="153987"/>
            </a:xfrm>
            <a:custGeom>
              <a:avLst/>
              <a:gdLst>
                <a:gd name="T0" fmla="*/ 24 w 42"/>
                <a:gd name="T1" fmla="*/ 7 h 41"/>
                <a:gd name="T2" fmla="*/ 0 w 42"/>
                <a:gd name="T3" fmla="*/ 7 h 41"/>
                <a:gd name="T4" fmla="*/ 18 w 42"/>
                <a:gd name="T5" fmla="*/ 33 h 41"/>
                <a:gd name="T6" fmla="*/ 41 w 42"/>
                <a:gd name="T7" fmla="*/ 36 h 41"/>
                <a:gd name="T8" fmla="*/ 24 w 42"/>
                <a:gd name="T9" fmla="*/ 7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2" h="41">
                  <a:moveTo>
                    <a:pt x="24" y="7"/>
                  </a:moveTo>
                  <a:cubicBezTo>
                    <a:pt x="12" y="0"/>
                    <a:pt x="1" y="5"/>
                    <a:pt x="0" y="7"/>
                  </a:cubicBezTo>
                  <a:cubicBezTo>
                    <a:pt x="0" y="11"/>
                    <a:pt x="7" y="25"/>
                    <a:pt x="18" y="33"/>
                  </a:cubicBezTo>
                  <a:cubicBezTo>
                    <a:pt x="28" y="41"/>
                    <a:pt x="40" y="39"/>
                    <a:pt x="41" y="36"/>
                  </a:cubicBezTo>
                  <a:cubicBezTo>
                    <a:pt x="42" y="33"/>
                    <a:pt x="36" y="15"/>
                    <a:pt x="24" y="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5" name="Freeform 1824">
              <a:extLst>
                <a:ext uri="{FF2B5EF4-FFF2-40B4-BE49-F238E27FC236}">
                  <a16:creationId xmlns:a16="http://schemas.microsoft.com/office/drawing/2014/main" id="{00000000-0008-0000-0000-0000CF000000}"/>
                </a:ext>
              </a:extLst>
            </xdr:cNvPr>
            <xdr:cNvSpPr>
              <a:spLocks/>
            </xdr:cNvSpPr>
          </xdr:nvSpPr>
          <xdr:spPr bwMode="auto">
            <a:xfrm>
              <a:off x="2803395" y="3441700"/>
              <a:ext cx="109538" cy="206375"/>
            </a:xfrm>
            <a:custGeom>
              <a:avLst/>
              <a:gdLst>
                <a:gd name="T0" fmla="*/ 5 w 29"/>
                <a:gd name="T1" fmla="*/ 19 h 55"/>
                <a:gd name="T2" fmla="*/ 2 w 29"/>
                <a:gd name="T3" fmla="*/ 53 h 55"/>
                <a:gd name="T4" fmla="*/ 23 w 29"/>
                <a:gd name="T5" fmla="*/ 40 h 55"/>
                <a:gd name="T6" fmla="*/ 23 w 29"/>
                <a:gd name="T7" fmla="*/ 3 h 55"/>
                <a:gd name="T8" fmla="*/ 5 w 29"/>
                <a:gd name="T9" fmla="*/ 19 h 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55">
                  <a:moveTo>
                    <a:pt x="5" y="19"/>
                  </a:moveTo>
                  <a:cubicBezTo>
                    <a:pt x="0" y="33"/>
                    <a:pt x="0" y="51"/>
                    <a:pt x="2" y="53"/>
                  </a:cubicBezTo>
                  <a:cubicBezTo>
                    <a:pt x="4" y="55"/>
                    <a:pt x="16" y="54"/>
                    <a:pt x="23" y="40"/>
                  </a:cubicBezTo>
                  <a:cubicBezTo>
                    <a:pt x="29" y="26"/>
                    <a:pt x="26" y="5"/>
                    <a:pt x="23" y="3"/>
                  </a:cubicBezTo>
                  <a:cubicBezTo>
                    <a:pt x="20" y="0"/>
                    <a:pt x="10" y="6"/>
                    <a:pt x="5" y="19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6" name="Freeform 1825">
              <a:extLst>
                <a:ext uri="{FF2B5EF4-FFF2-40B4-BE49-F238E27FC236}">
                  <a16:creationId xmlns:a16="http://schemas.microsoft.com/office/drawing/2014/main" id="{00000000-0008-0000-0000-0000D0000000}"/>
                </a:ext>
              </a:extLst>
            </xdr:cNvPr>
            <xdr:cNvSpPr>
              <a:spLocks/>
            </xdr:cNvSpPr>
          </xdr:nvSpPr>
          <xdr:spPr bwMode="auto">
            <a:xfrm>
              <a:off x="2674807" y="3538538"/>
              <a:ext cx="136525" cy="166687"/>
            </a:xfrm>
            <a:custGeom>
              <a:avLst/>
              <a:gdLst>
                <a:gd name="T0" fmla="*/ 34 w 36"/>
                <a:gd name="T1" fmla="*/ 41 h 44"/>
                <a:gd name="T2" fmla="*/ 24 w 36"/>
                <a:gd name="T3" fmla="*/ 10 h 44"/>
                <a:gd name="T4" fmla="*/ 1 w 36"/>
                <a:gd name="T5" fmla="*/ 4 h 44"/>
                <a:gd name="T6" fmla="*/ 12 w 36"/>
                <a:gd name="T7" fmla="*/ 32 h 44"/>
                <a:gd name="T8" fmla="*/ 34 w 36"/>
                <a:gd name="T9" fmla="*/ 41 h 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6" h="44">
                  <a:moveTo>
                    <a:pt x="34" y="41"/>
                  </a:moveTo>
                  <a:cubicBezTo>
                    <a:pt x="36" y="39"/>
                    <a:pt x="34" y="20"/>
                    <a:pt x="24" y="10"/>
                  </a:cubicBezTo>
                  <a:cubicBezTo>
                    <a:pt x="14" y="0"/>
                    <a:pt x="2" y="1"/>
                    <a:pt x="1" y="4"/>
                  </a:cubicBezTo>
                  <a:cubicBezTo>
                    <a:pt x="0" y="7"/>
                    <a:pt x="3" y="21"/>
                    <a:pt x="12" y="32"/>
                  </a:cubicBezTo>
                  <a:cubicBezTo>
                    <a:pt x="20" y="42"/>
                    <a:pt x="32" y="44"/>
                    <a:pt x="34" y="4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7" name="Freeform 1826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>
              <a:spLocks/>
            </xdr:cNvSpPr>
          </xdr:nvSpPr>
          <xdr:spPr bwMode="auto">
            <a:xfrm>
              <a:off x="2781170" y="3633788"/>
              <a:ext cx="123825" cy="187325"/>
            </a:xfrm>
            <a:custGeom>
              <a:avLst/>
              <a:gdLst>
                <a:gd name="T0" fmla="*/ 10 w 33"/>
                <a:gd name="T1" fmla="*/ 16 h 50"/>
                <a:gd name="T2" fmla="*/ 2 w 33"/>
                <a:gd name="T3" fmla="*/ 47 h 50"/>
                <a:gd name="T4" fmla="*/ 24 w 33"/>
                <a:gd name="T5" fmla="*/ 38 h 50"/>
                <a:gd name="T6" fmla="*/ 31 w 33"/>
                <a:gd name="T7" fmla="*/ 3 h 50"/>
                <a:gd name="T8" fmla="*/ 10 w 33"/>
                <a:gd name="T9" fmla="*/ 16 h 5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3" h="50">
                  <a:moveTo>
                    <a:pt x="10" y="16"/>
                  </a:moveTo>
                  <a:cubicBezTo>
                    <a:pt x="3" y="28"/>
                    <a:pt x="0" y="44"/>
                    <a:pt x="2" y="47"/>
                  </a:cubicBezTo>
                  <a:cubicBezTo>
                    <a:pt x="3" y="50"/>
                    <a:pt x="15" y="50"/>
                    <a:pt x="24" y="38"/>
                  </a:cubicBezTo>
                  <a:cubicBezTo>
                    <a:pt x="33" y="26"/>
                    <a:pt x="33" y="6"/>
                    <a:pt x="31" y="3"/>
                  </a:cubicBezTo>
                  <a:cubicBezTo>
                    <a:pt x="29" y="0"/>
                    <a:pt x="18" y="3"/>
                    <a:pt x="10" y="1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8" name="Freeform 1827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SpPr>
              <a:spLocks/>
            </xdr:cNvSpPr>
          </xdr:nvSpPr>
          <xdr:spPr bwMode="auto">
            <a:xfrm>
              <a:off x="2663695" y="3697288"/>
              <a:ext cx="117475" cy="173037"/>
            </a:xfrm>
            <a:custGeom>
              <a:avLst/>
              <a:gdLst>
                <a:gd name="T0" fmla="*/ 28 w 31"/>
                <a:gd name="T1" fmla="*/ 43 h 46"/>
                <a:gd name="T2" fmla="*/ 24 w 31"/>
                <a:gd name="T3" fmla="*/ 12 h 46"/>
                <a:gd name="T4" fmla="*/ 2 w 31"/>
                <a:gd name="T5" fmla="*/ 2 h 46"/>
                <a:gd name="T6" fmla="*/ 8 w 31"/>
                <a:gd name="T7" fmla="*/ 30 h 46"/>
                <a:gd name="T8" fmla="*/ 28 w 31"/>
                <a:gd name="T9" fmla="*/ 43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6">
                  <a:moveTo>
                    <a:pt x="28" y="43"/>
                  </a:moveTo>
                  <a:cubicBezTo>
                    <a:pt x="30" y="41"/>
                    <a:pt x="31" y="23"/>
                    <a:pt x="24" y="12"/>
                  </a:cubicBezTo>
                  <a:cubicBezTo>
                    <a:pt x="16" y="0"/>
                    <a:pt x="4" y="0"/>
                    <a:pt x="2" y="2"/>
                  </a:cubicBezTo>
                  <a:cubicBezTo>
                    <a:pt x="0" y="4"/>
                    <a:pt x="1" y="19"/>
                    <a:pt x="8" y="30"/>
                  </a:cubicBezTo>
                  <a:cubicBezTo>
                    <a:pt x="14" y="42"/>
                    <a:pt x="25" y="46"/>
                    <a:pt x="28" y="4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9" name="Freeform 1828">
              <a:extLst>
                <a:ext uri="{FF2B5EF4-FFF2-40B4-BE49-F238E27FC236}">
                  <a16:creationId xmlns:a16="http://schemas.microsoft.com/office/drawing/2014/main" id="{00000000-0008-0000-0000-0000D3000000}"/>
                </a:ext>
              </a:extLst>
            </xdr:cNvPr>
            <xdr:cNvSpPr>
              <a:spLocks/>
            </xdr:cNvSpPr>
          </xdr:nvSpPr>
          <xdr:spPr bwMode="auto">
            <a:xfrm>
              <a:off x="2724020" y="3817938"/>
              <a:ext cx="150813" cy="169862"/>
            </a:xfrm>
            <a:custGeom>
              <a:avLst/>
              <a:gdLst>
                <a:gd name="T0" fmla="*/ 15 w 40"/>
                <a:gd name="T1" fmla="*/ 11 h 45"/>
                <a:gd name="T2" fmla="*/ 1 w 40"/>
                <a:gd name="T3" fmla="*/ 40 h 45"/>
                <a:gd name="T4" fmla="*/ 25 w 40"/>
                <a:gd name="T5" fmla="*/ 35 h 45"/>
                <a:gd name="T6" fmla="*/ 38 w 40"/>
                <a:gd name="T7" fmla="*/ 3 h 45"/>
                <a:gd name="T8" fmla="*/ 15 w 40"/>
                <a:gd name="T9" fmla="*/ 11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0" h="45">
                  <a:moveTo>
                    <a:pt x="15" y="11"/>
                  </a:moveTo>
                  <a:cubicBezTo>
                    <a:pt x="6" y="21"/>
                    <a:pt x="0" y="37"/>
                    <a:pt x="1" y="40"/>
                  </a:cubicBezTo>
                  <a:cubicBezTo>
                    <a:pt x="2" y="42"/>
                    <a:pt x="14" y="45"/>
                    <a:pt x="25" y="35"/>
                  </a:cubicBezTo>
                  <a:cubicBezTo>
                    <a:pt x="36" y="25"/>
                    <a:pt x="40" y="6"/>
                    <a:pt x="38" y="3"/>
                  </a:cubicBezTo>
                  <a:cubicBezTo>
                    <a:pt x="37" y="0"/>
                    <a:pt x="25" y="1"/>
                    <a:pt x="15" y="1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0" name="Freeform 1829">
              <a:extLst>
                <a:ext uri="{FF2B5EF4-FFF2-40B4-BE49-F238E27FC236}">
                  <a16:creationId xmlns:a16="http://schemas.microsoft.com/office/drawing/2014/main" id="{00000000-0008-0000-0000-0000D4000000}"/>
                </a:ext>
              </a:extLst>
            </xdr:cNvPr>
            <xdr:cNvSpPr>
              <a:spLocks/>
            </xdr:cNvSpPr>
          </xdr:nvSpPr>
          <xdr:spPr bwMode="auto">
            <a:xfrm>
              <a:off x="2619245" y="3840163"/>
              <a:ext cx="107950" cy="177800"/>
            </a:xfrm>
            <a:custGeom>
              <a:avLst/>
              <a:gdLst>
                <a:gd name="T0" fmla="*/ 4 w 29"/>
                <a:gd name="T1" fmla="*/ 1 h 47"/>
                <a:gd name="T2" fmla="*/ 5 w 29"/>
                <a:gd name="T3" fmla="*/ 29 h 47"/>
                <a:gd name="T4" fmla="*/ 23 w 29"/>
                <a:gd name="T5" fmla="*/ 45 h 47"/>
                <a:gd name="T6" fmla="*/ 24 w 29"/>
                <a:gd name="T7" fmla="*/ 15 h 47"/>
                <a:gd name="T8" fmla="*/ 4 w 29"/>
                <a:gd name="T9" fmla="*/ 1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47">
                  <a:moveTo>
                    <a:pt x="4" y="1"/>
                  </a:moveTo>
                  <a:cubicBezTo>
                    <a:pt x="2" y="3"/>
                    <a:pt x="0" y="17"/>
                    <a:pt x="5" y="29"/>
                  </a:cubicBezTo>
                  <a:cubicBezTo>
                    <a:pt x="10" y="41"/>
                    <a:pt x="20" y="47"/>
                    <a:pt x="23" y="45"/>
                  </a:cubicBezTo>
                  <a:cubicBezTo>
                    <a:pt x="25" y="44"/>
                    <a:pt x="29" y="27"/>
                    <a:pt x="24" y="15"/>
                  </a:cubicBezTo>
                  <a:cubicBezTo>
                    <a:pt x="18" y="2"/>
                    <a:pt x="6" y="0"/>
                    <a:pt x="4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1" name="Freeform 1830">
              <a:extLst>
                <a:ext uri="{FF2B5EF4-FFF2-40B4-BE49-F238E27FC236}">
                  <a16:creationId xmlns:a16="http://schemas.microsoft.com/office/drawing/2014/main" id="{00000000-0008-0000-0000-0000D5000000}"/>
                </a:ext>
              </a:extLst>
            </xdr:cNvPr>
            <xdr:cNvSpPr>
              <a:spLocks/>
            </xdr:cNvSpPr>
          </xdr:nvSpPr>
          <xdr:spPr bwMode="auto">
            <a:xfrm>
              <a:off x="2644645" y="3983038"/>
              <a:ext cx="166688" cy="155575"/>
            </a:xfrm>
            <a:custGeom>
              <a:avLst/>
              <a:gdLst>
                <a:gd name="T0" fmla="*/ 19 w 44"/>
                <a:gd name="T1" fmla="*/ 8 h 41"/>
                <a:gd name="T2" fmla="*/ 0 w 44"/>
                <a:gd name="T3" fmla="*/ 33 h 41"/>
                <a:gd name="T4" fmla="*/ 24 w 44"/>
                <a:gd name="T5" fmla="*/ 33 h 41"/>
                <a:gd name="T6" fmla="*/ 43 w 44"/>
                <a:gd name="T7" fmla="*/ 4 h 41"/>
                <a:gd name="T8" fmla="*/ 19 w 44"/>
                <a:gd name="T9" fmla="*/ 8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4" h="41">
                  <a:moveTo>
                    <a:pt x="19" y="8"/>
                  </a:moveTo>
                  <a:cubicBezTo>
                    <a:pt x="8" y="16"/>
                    <a:pt x="0" y="30"/>
                    <a:pt x="0" y="33"/>
                  </a:cubicBezTo>
                  <a:cubicBezTo>
                    <a:pt x="1" y="36"/>
                    <a:pt x="12" y="41"/>
                    <a:pt x="24" y="33"/>
                  </a:cubicBezTo>
                  <a:cubicBezTo>
                    <a:pt x="37" y="25"/>
                    <a:pt x="44" y="7"/>
                    <a:pt x="43" y="4"/>
                  </a:cubicBezTo>
                  <a:cubicBezTo>
                    <a:pt x="42" y="1"/>
                    <a:pt x="30" y="0"/>
                    <a:pt x="19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2" name="Freeform 1831">
              <a:extLst>
                <a:ext uri="{FF2B5EF4-FFF2-40B4-BE49-F238E27FC236}">
                  <a16:creationId xmlns:a16="http://schemas.microsoft.com/office/drawing/2014/main" id="{00000000-0008-0000-0000-0000D6000000}"/>
                </a:ext>
              </a:extLst>
            </xdr:cNvPr>
            <xdr:cNvSpPr>
              <a:spLocks/>
            </xdr:cNvSpPr>
          </xdr:nvSpPr>
          <xdr:spPr bwMode="auto">
            <a:xfrm>
              <a:off x="2550982" y="3968750"/>
              <a:ext cx="101600" cy="180975"/>
            </a:xfrm>
            <a:custGeom>
              <a:avLst/>
              <a:gdLst>
                <a:gd name="T0" fmla="*/ 17 w 27"/>
                <a:gd name="T1" fmla="*/ 47 h 48"/>
                <a:gd name="T2" fmla="*/ 23 w 27"/>
                <a:gd name="T3" fmla="*/ 17 h 48"/>
                <a:gd name="T4" fmla="*/ 6 w 27"/>
                <a:gd name="T5" fmla="*/ 1 h 48"/>
                <a:gd name="T6" fmla="*/ 2 w 27"/>
                <a:gd name="T7" fmla="*/ 28 h 48"/>
                <a:gd name="T8" fmla="*/ 17 w 27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7" h="48">
                  <a:moveTo>
                    <a:pt x="17" y="47"/>
                  </a:moveTo>
                  <a:cubicBezTo>
                    <a:pt x="19" y="46"/>
                    <a:pt x="27" y="30"/>
                    <a:pt x="23" y="17"/>
                  </a:cubicBezTo>
                  <a:cubicBezTo>
                    <a:pt x="19" y="5"/>
                    <a:pt x="8" y="0"/>
                    <a:pt x="6" y="1"/>
                  </a:cubicBezTo>
                  <a:cubicBezTo>
                    <a:pt x="3" y="3"/>
                    <a:pt x="0" y="16"/>
                    <a:pt x="2" y="28"/>
                  </a:cubicBezTo>
                  <a:cubicBezTo>
                    <a:pt x="5" y="41"/>
                    <a:pt x="14" y="48"/>
                    <a:pt x="17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3" name="Freeform 1832">
              <a:extLst>
                <a:ext uri="{FF2B5EF4-FFF2-40B4-BE49-F238E27FC236}">
                  <a16:creationId xmlns:a16="http://schemas.microsoft.com/office/drawing/2014/main" id="{00000000-0008-0000-0000-0000D7000000}"/>
                </a:ext>
              </a:extLst>
            </xdr:cNvPr>
            <xdr:cNvSpPr>
              <a:spLocks/>
            </xdr:cNvSpPr>
          </xdr:nvSpPr>
          <xdr:spPr bwMode="auto">
            <a:xfrm>
              <a:off x="2539870" y="4127500"/>
              <a:ext cx="176213" cy="134937"/>
            </a:xfrm>
            <a:custGeom>
              <a:avLst/>
              <a:gdLst>
                <a:gd name="T0" fmla="*/ 23 w 47"/>
                <a:gd name="T1" fmla="*/ 6 h 36"/>
                <a:gd name="T2" fmla="*/ 1 w 47"/>
                <a:gd name="T3" fmla="*/ 27 h 36"/>
                <a:gd name="T4" fmla="*/ 24 w 47"/>
                <a:gd name="T5" fmla="*/ 31 h 36"/>
                <a:gd name="T6" fmla="*/ 47 w 47"/>
                <a:gd name="T7" fmla="*/ 7 h 36"/>
                <a:gd name="T8" fmla="*/ 23 w 47"/>
                <a:gd name="T9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7" h="36">
                  <a:moveTo>
                    <a:pt x="23" y="6"/>
                  </a:moveTo>
                  <a:cubicBezTo>
                    <a:pt x="11" y="12"/>
                    <a:pt x="1" y="24"/>
                    <a:pt x="1" y="27"/>
                  </a:cubicBezTo>
                  <a:cubicBezTo>
                    <a:pt x="0" y="29"/>
                    <a:pt x="11" y="36"/>
                    <a:pt x="24" y="31"/>
                  </a:cubicBezTo>
                  <a:cubicBezTo>
                    <a:pt x="38" y="26"/>
                    <a:pt x="47" y="10"/>
                    <a:pt x="47" y="7"/>
                  </a:cubicBezTo>
                  <a:cubicBezTo>
                    <a:pt x="46" y="3"/>
                    <a:pt x="35" y="0"/>
                    <a:pt x="23" y="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4" name="Freeform 1833">
              <a:extLst>
                <a:ext uri="{FF2B5EF4-FFF2-40B4-BE49-F238E27FC236}">
                  <a16:creationId xmlns:a16="http://schemas.microsoft.com/office/drawing/2014/main" id="{00000000-0008-0000-0000-0000D8000000}"/>
                </a:ext>
              </a:extLst>
            </xdr:cNvPr>
            <xdr:cNvSpPr>
              <a:spLocks/>
            </xdr:cNvSpPr>
          </xdr:nvSpPr>
          <xdr:spPr bwMode="auto">
            <a:xfrm>
              <a:off x="2460495" y="4081463"/>
              <a:ext cx="90488" cy="180975"/>
            </a:xfrm>
            <a:custGeom>
              <a:avLst/>
              <a:gdLst>
                <a:gd name="T0" fmla="*/ 12 w 24"/>
                <a:gd name="T1" fmla="*/ 47 h 48"/>
                <a:gd name="T2" fmla="*/ 23 w 24"/>
                <a:gd name="T3" fmla="*/ 19 h 48"/>
                <a:gd name="T4" fmla="*/ 9 w 24"/>
                <a:gd name="T5" fmla="*/ 1 h 48"/>
                <a:gd name="T6" fmla="*/ 0 w 24"/>
                <a:gd name="T7" fmla="*/ 26 h 48"/>
                <a:gd name="T8" fmla="*/ 12 w 24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4" h="48">
                  <a:moveTo>
                    <a:pt x="12" y="47"/>
                  </a:moveTo>
                  <a:cubicBezTo>
                    <a:pt x="14" y="46"/>
                    <a:pt x="24" y="33"/>
                    <a:pt x="23" y="19"/>
                  </a:cubicBezTo>
                  <a:cubicBezTo>
                    <a:pt x="21" y="6"/>
                    <a:pt x="11" y="0"/>
                    <a:pt x="9" y="1"/>
                  </a:cubicBezTo>
                  <a:cubicBezTo>
                    <a:pt x="6" y="2"/>
                    <a:pt x="0" y="13"/>
                    <a:pt x="0" y="26"/>
                  </a:cubicBezTo>
                  <a:cubicBezTo>
                    <a:pt x="1" y="39"/>
                    <a:pt x="8" y="48"/>
                    <a:pt x="12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5" name="Freeform 1834">
              <a:extLst>
                <a:ext uri="{FF2B5EF4-FFF2-40B4-BE49-F238E27FC236}">
                  <a16:creationId xmlns:a16="http://schemas.microsoft.com/office/drawing/2014/main" id="{00000000-0008-0000-0000-0000D9000000}"/>
                </a:ext>
              </a:extLst>
            </xdr:cNvPr>
            <xdr:cNvSpPr>
              <a:spLocks/>
            </xdr:cNvSpPr>
          </xdr:nvSpPr>
          <xdr:spPr bwMode="auto">
            <a:xfrm>
              <a:off x="2422395" y="4259263"/>
              <a:ext cx="188913" cy="115887"/>
            </a:xfrm>
            <a:custGeom>
              <a:avLst/>
              <a:gdLst>
                <a:gd name="T0" fmla="*/ 26 w 50"/>
                <a:gd name="T1" fmla="*/ 3 h 31"/>
                <a:gd name="T2" fmla="*/ 1 w 50"/>
                <a:gd name="T3" fmla="*/ 20 h 31"/>
                <a:gd name="T4" fmla="*/ 23 w 50"/>
                <a:gd name="T5" fmla="*/ 28 h 31"/>
                <a:gd name="T6" fmla="*/ 50 w 50"/>
                <a:gd name="T7" fmla="*/ 8 h 31"/>
                <a:gd name="T8" fmla="*/ 26 w 50"/>
                <a:gd name="T9" fmla="*/ 3 h 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0" h="31">
                  <a:moveTo>
                    <a:pt x="26" y="3"/>
                  </a:moveTo>
                  <a:cubicBezTo>
                    <a:pt x="13" y="7"/>
                    <a:pt x="1" y="16"/>
                    <a:pt x="1" y="20"/>
                  </a:cubicBezTo>
                  <a:cubicBezTo>
                    <a:pt x="0" y="22"/>
                    <a:pt x="9" y="31"/>
                    <a:pt x="23" y="28"/>
                  </a:cubicBezTo>
                  <a:cubicBezTo>
                    <a:pt x="37" y="25"/>
                    <a:pt x="50" y="11"/>
                    <a:pt x="50" y="8"/>
                  </a:cubicBezTo>
                  <a:cubicBezTo>
                    <a:pt x="50" y="5"/>
                    <a:pt x="39" y="0"/>
                    <a:pt x="26" y="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6" name="Freeform 1835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>
              <a:spLocks/>
            </xdr:cNvSpPr>
          </xdr:nvSpPr>
          <xdr:spPr bwMode="auto">
            <a:xfrm>
              <a:off x="2346195" y="4179888"/>
              <a:ext cx="98425" cy="176212"/>
            </a:xfrm>
            <a:custGeom>
              <a:avLst/>
              <a:gdLst>
                <a:gd name="T0" fmla="*/ 9 w 26"/>
                <a:gd name="T1" fmla="*/ 46 h 47"/>
                <a:gd name="T2" fmla="*/ 25 w 26"/>
                <a:gd name="T3" fmla="*/ 22 h 47"/>
                <a:gd name="T4" fmla="*/ 15 w 26"/>
                <a:gd name="T5" fmla="*/ 1 h 47"/>
                <a:gd name="T6" fmla="*/ 2 w 26"/>
                <a:gd name="T7" fmla="*/ 24 h 47"/>
                <a:gd name="T8" fmla="*/ 9 w 26"/>
                <a:gd name="T9" fmla="*/ 46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47">
                  <a:moveTo>
                    <a:pt x="9" y="46"/>
                  </a:moveTo>
                  <a:cubicBezTo>
                    <a:pt x="12" y="47"/>
                    <a:pt x="24" y="35"/>
                    <a:pt x="25" y="22"/>
                  </a:cubicBezTo>
                  <a:cubicBezTo>
                    <a:pt x="26" y="9"/>
                    <a:pt x="17" y="0"/>
                    <a:pt x="15" y="1"/>
                  </a:cubicBezTo>
                  <a:cubicBezTo>
                    <a:pt x="12" y="1"/>
                    <a:pt x="4" y="12"/>
                    <a:pt x="2" y="24"/>
                  </a:cubicBezTo>
                  <a:cubicBezTo>
                    <a:pt x="0" y="36"/>
                    <a:pt x="6" y="47"/>
                    <a:pt x="9" y="4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7" name="Freeform 1836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>
              <a:spLocks/>
            </xdr:cNvSpPr>
          </xdr:nvSpPr>
          <xdr:spPr bwMode="auto">
            <a:xfrm>
              <a:off x="2285870" y="4367213"/>
              <a:ext cx="200025" cy="95250"/>
            </a:xfrm>
            <a:custGeom>
              <a:avLst/>
              <a:gdLst>
                <a:gd name="T0" fmla="*/ 30 w 53"/>
                <a:gd name="T1" fmla="*/ 1 h 25"/>
                <a:gd name="T2" fmla="*/ 1 w 53"/>
                <a:gd name="T3" fmla="*/ 13 h 25"/>
                <a:gd name="T4" fmla="*/ 22 w 53"/>
                <a:gd name="T5" fmla="*/ 25 h 25"/>
                <a:gd name="T6" fmla="*/ 52 w 53"/>
                <a:gd name="T7" fmla="*/ 11 h 25"/>
                <a:gd name="T8" fmla="*/ 30 w 53"/>
                <a:gd name="T9" fmla="*/ 1 h 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3" h="25">
                  <a:moveTo>
                    <a:pt x="30" y="1"/>
                  </a:moveTo>
                  <a:cubicBezTo>
                    <a:pt x="16" y="2"/>
                    <a:pt x="3" y="10"/>
                    <a:pt x="1" y="13"/>
                  </a:cubicBezTo>
                  <a:cubicBezTo>
                    <a:pt x="0" y="15"/>
                    <a:pt x="7" y="25"/>
                    <a:pt x="22" y="25"/>
                  </a:cubicBezTo>
                  <a:cubicBezTo>
                    <a:pt x="36" y="25"/>
                    <a:pt x="51" y="13"/>
                    <a:pt x="52" y="11"/>
                  </a:cubicBezTo>
                  <a:cubicBezTo>
                    <a:pt x="53" y="7"/>
                    <a:pt x="43" y="0"/>
                    <a:pt x="30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38" name="Freeform 1837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>
              <a:spLocks/>
            </xdr:cNvSpPr>
          </xdr:nvSpPr>
          <xdr:spPr bwMode="auto">
            <a:xfrm>
              <a:off x="2219195" y="4262438"/>
              <a:ext cx="115888" cy="169862"/>
            </a:xfrm>
            <a:custGeom>
              <a:avLst/>
              <a:gdLst>
                <a:gd name="T0" fmla="*/ 21 w 31"/>
                <a:gd name="T1" fmla="*/ 0 h 45"/>
                <a:gd name="T2" fmla="*/ 4 w 31"/>
                <a:gd name="T3" fmla="*/ 21 h 45"/>
                <a:gd name="T4" fmla="*/ 7 w 31"/>
                <a:gd name="T5" fmla="*/ 45 h 45"/>
                <a:gd name="T6" fmla="*/ 27 w 31"/>
                <a:gd name="T7" fmla="*/ 23 h 45"/>
                <a:gd name="T8" fmla="*/ 21 w 31"/>
                <a:gd name="T9" fmla="*/ 0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5">
                  <a:moveTo>
                    <a:pt x="21" y="0"/>
                  </a:moveTo>
                  <a:cubicBezTo>
                    <a:pt x="18" y="0"/>
                    <a:pt x="8" y="9"/>
                    <a:pt x="4" y="21"/>
                  </a:cubicBezTo>
                  <a:cubicBezTo>
                    <a:pt x="0" y="33"/>
                    <a:pt x="3" y="44"/>
                    <a:pt x="7" y="45"/>
                  </a:cubicBezTo>
                  <a:cubicBezTo>
                    <a:pt x="9" y="45"/>
                    <a:pt x="24" y="36"/>
                    <a:pt x="27" y="23"/>
                  </a:cubicBezTo>
                  <a:cubicBezTo>
                    <a:pt x="31" y="10"/>
                    <a:pt x="23" y="1"/>
                    <a:pt x="21" y="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</xdr:grpSp>
      <xdr:grpSp>
        <xdr:nvGrpSpPr>
          <xdr:cNvPr id="1804" name="Group 1803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857119" y="3203575"/>
            <a:ext cx="698501" cy="1273175"/>
            <a:chOff x="857119" y="3203575"/>
            <a:chExt cx="698501" cy="1273175"/>
          </a:xfrm>
          <a:grpFill/>
        </xdr:grpSpPr>
        <xdr:sp macro="" textlink="">
          <xdr:nvSpPr>
            <xdr:cNvPr id="1805" name="Freeform 1804">
              <a:extLst>
                <a:ext uri="{FF2B5EF4-FFF2-40B4-BE49-F238E27FC236}">
                  <a16:creationId xmlns:a16="http://schemas.microsoft.com/office/drawing/2014/main" id="{00000000-0008-0000-0000-0000BB000000}"/>
                </a:ext>
              </a:extLst>
            </xdr:cNvPr>
            <xdr:cNvSpPr>
              <a:spLocks/>
            </xdr:cNvSpPr>
          </xdr:nvSpPr>
          <xdr:spPr bwMode="auto">
            <a:xfrm>
              <a:off x="1011107" y="3203575"/>
              <a:ext cx="147638" cy="203200"/>
            </a:xfrm>
            <a:custGeom>
              <a:avLst/>
              <a:gdLst>
                <a:gd name="T0" fmla="*/ 25 w 39"/>
                <a:gd name="T1" fmla="*/ 34 h 54"/>
                <a:gd name="T2" fmla="*/ 38 w 39"/>
                <a:gd name="T3" fmla="*/ 2 h 54"/>
                <a:gd name="T4" fmla="*/ 11 w 39"/>
                <a:gd name="T5" fmla="*/ 18 h 54"/>
                <a:gd name="T6" fmla="*/ 1 w 39"/>
                <a:gd name="T7" fmla="*/ 53 h 54"/>
                <a:gd name="T8" fmla="*/ 25 w 39"/>
                <a:gd name="T9" fmla="*/ 34 h 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9" h="54">
                  <a:moveTo>
                    <a:pt x="25" y="34"/>
                  </a:moveTo>
                  <a:cubicBezTo>
                    <a:pt x="35" y="21"/>
                    <a:pt x="39" y="5"/>
                    <a:pt x="38" y="2"/>
                  </a:cubicBezTo>
                  <a:cubicBezTo>
                    <a:pt x="36" y="0"/>
                    <a:pt x="22" y="4"/>
                    <a:pt x="11" y="18"/>
                  </a:cubicBezTo>
                  <a:cubicBezTo>
                    <a:pt x="0" y="33"/>
                    <a:pt x="0" y="51"/>
                    <a:pt x="1" y="53"/>
                  </a:cubicBezTo>
                  <a:cubicBezTo>
                    <a:pt x="4" y="54"/>
                    <a:pt x="16" y="47"/>
                    <a:pt x="25" y="34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06" name="Freeform 1805">
              <a:extLst>
                <a:ext uri="{FF2B5EF4-FFF2-40B4-BE49-F238E27FC236}">
                  <a16:creationId xmlns:a16="http://schemas.microsoft.com/office/drawing/2014/main" id="{00000000-0008-0000-0000-0000BC000000}"/>
                </a:ext>
              </a:extLst>
            </xdr:cNvPr>
            <xdr:cNvSpPr>
              <a:spLocks/>
            </xdr:cNvSpPr>
          </xdr:nvSpPr>
          <xdr:spPr bwMode="auto">
            <a:xfrm>
              <a:off x="898395" y="3252788"/>
              <a:ext cx="98425" cy="233362"/>
            </a:xfrm>
            <a:custGeom>
              <a:avLst/>
              <a:gdLst>
                <a:gd name="T0" fmla="*/ 19 w 26"/>
                <a:gd name="T1" fmla="*/ 60 h 62"/>
                <a:gd name="T2" fmla="*/ 25 w 26"/>
                <a:gd name="T3" fmla="*/ 25 h 62"/>
                <a:gd name="T4" fmla="*/ 12 w 26"/>
                <a:gd name="T5" fmla="*/ 2 h 62"/>
                <a:gd name="T6" fmla="*/ 3 w 26"/>
                <a:gd name="T7" fmla="*/ 40 h 62"/>
                <a:gd name="T8" fmla="*/ 19 w 26"/>
                <a:gd name="T9" fmla="*/ 60 h 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62">
                  <a:moveTo>
                    <a:pt x="19" y="60"/>
                  </a:moveTo>
                  <a:cubicBezTo>
                    <a:pt x="22" y="58"/>
                    <a:pt x="26" y="41"/>
                    <a:pt x="25" y="25"/>
                  </a:cubicBezTo>
                  <a:cubicBezTo>
                    <a:pt x="24" y="9"/>
                    <a:pt x="16" y="0"/>
                    <a:pt x="12" y="2"/>
                  </a:cubicBezTo>
                  <a:cubicBezTo>
                    <a:pt x="9" y="4"/>
                    <a:pt x="0" y="24"/>
                    <a:pt x="3" y="40"/>
                  </a:cubicBezTo>
                  <a:cubicBezTo>
                    <a:pt x="6" y="56"/>
                    <a:pt x="17" y="62"/>
                    <a:pt x="19" y="6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07" name="Freeform 1806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400425"/>
              <a:ext cx="157163" cy="153987"/>
            </a:xfrm>
            <a:custGeom>
              <a:avLst/>
              <a:gdLst>
                <a:gd name="T0" fmla="*/ 24 w 42"/>
                <a:gd name="T1" fmla="*/ 33 h 41"/>
                <a:gd name="T2" fmla="*/ 41 w 42"/>
                <a:gd name="T3" fmla="*/ 7 h 41"/>
                <a:gd name="T4" fmla="*/ 18 w 42"/>
                <a:gd name="T5" fmla="*/ 7 h 41"/>
                <a:gd name="T6" fmla="*/ 1 w 42"/>
                <a:gd name="T7" fmla="*/ 36 h 41"/>
                <a:gd name="T8" fmla="*/ 24 w 42"/>
                <a:gd name="T9" fmla="*/ 33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2" h="41">
                  <a:moveTo>
                    <a:pt x="24" y="33"/>
                  </a:moveTo>
                  <a:cubicBezTo>
                    <a:pt x="35" y="25"/>
                    <a:pt x="42" y="11"/>
                    <a:pt x="41" y="7"/>
                  </a:cubicBezTo>
                  <a:cubicBezTo>
                    <a:pt x="41" y="5"/>
                    <a:pt x="30" y="0"/>
                    <a:pt x="18" y="7"/>
                  </a:cubicBezTo>
                  <a:cubicBezTo>
                    <a:pt x="6" y="15"/>
                    <a:pt x="0" y="33"/>
                    <a:pt x="1" y="36"/>
                  </a:cubicBezTo>
                  <a:cubicBezTo>
                    <a:pt x="2" y="39"/>
                    <a:pt x="14" y="41"/>
                    <a:pt x="24" y="3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08" name="Freeform 1807">
              <a:extLst>
                <a:ext uri="{FF2B5EF4-FFF2-40B4-BE49-F238E27FC236}">
                  <a16:creationId xmlns:a16="http://schemas.microsoft.com/office/drawing/2014/main" id="{00000000-0008-0000-0000-0000BE000000}"/>
                </a:ext>
              </a:extLst>
            </xdr:cNvPr>
            <xdr:cNvSpPr>
              <a:spLocks/>
            </xdr:cNvSpPr>
          </xdr:nvSpPr>
          <xdr:spPr bwMode="auto">
            <a:xfrm>
              <a:off x="857119" y="3455988"/>
              <a:ext cx="112713" cy="207962"/>
            </a:xfrm>
            <a:custGeom>
              <a:avLst/>
              <a:gdLst>
                <a:gd name="T0" fmla="*/ 28 w 30"/>
                <a:gd name="T1" fmla="*/ 53 h 55"/>
                <a:gd name="T2" fmla="*/ 25 w 30"/>
                <a:gd name="T3" fmla="*/ 19 h 55"/>
                <a:gd name="T4" fmla="*/ 6 w 30"/>
                <a:gd name="T5" fmla="*/ 3 h 55"/>
                <a:gd name="T6" fmla="*/ 7 w 30"/>
                <a:gd name="T7" fmla="*/ 40 h 55"/>
                <a:gd name="T8" fmla="*/ 28 w 30"/>
                <a:gd name="T9" fmla="*/ 53 h 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0" h="55">
                  <a:moveTo>
                    <a:pt x="28" y="53"/>
                  </a:moveTo>
                  <a:cubicBezTo>
                    <a:pt x="30" y="51"/>
                    <a:pt x="30" y="33"/>
                    <a:pt x="25" y="19"/>
                  </a:cubicBezTo>
                  <a:cubicBezTo>
                    <a:pt x="20" y="6"/>
                    <a:pt x="9" y="0"/>
                    <a:pt x="6" y="3"/>
                  </a:cubicBezTo>
                  <a:cubicBezTo>
                    <a:pt x="4" y="5"/>
                    <a:pt x="0" y="26"/>
                    <a:pt x="7" y="40"/>
                  </a:cubicBezTo>
                  <a:cubicBezTo>
                    <a:pt x="14" y="54"/>
                    <a:pt x="26" y="55"/>
                    <a:pt x="28" y="5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09" name="Freeform 1808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554413"/>
              <a:ext cx="134938" cy="165100"/>
            </a:xfrm>
            <a:custGeom>
              <a:avLst/>
              <a:gdLst>
                <a:gd name="T0" fmla="*/ 24 w 36"/>
                <a:gd name="T1" fmla="*/ 32 h 44"/>
                <a:gd name="T2" fmla="*/ 35 w 36"/>
                <a:gd name="T3" fmla="*/ 4 h 44"/>
                <a:gd name="T4" fmla="*/ 12 w 36"/>
                <a:gd name="T5" fmla="*/ 10 h 44"/>
                <a:gd name="T6" fmla="*/ 2 w 36"/>
                <a:gd name="T7" fmla="*/ 41 h 44"/>
                <a:gd name="T8" fmla="*/ 24 w 36"/>
                <a:gd name="T9" fmla="*/ 32 h 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6" h="44">
                  <a:moveTo>
                    <a:pt x="24" y="32"/>
                  </a:moveTo>
                  <a:cubicBezTo>
                    <a:pt x="33" y="21"/>
                    <a:pt x="36" y="7"/>
                    <a:pt x="35" y="4"/>
                  </a:cubicBezTo>
                  <a:cubicBezTo>
                    <a:pt x="34" y="1"/>
                    <a:pt x="22" y="0"/>
                    <a:pt x="12" y="10"/>
                  </a:cubicBezTo>
                  <a:cubicBezTo>
                    <a:pt x="2" y="20"/>
                    <a:pt x="0" y="39"/>
                    <a:pt x="2" y="41"/>
                  </a:cubicBezTo>
                  <a:cubicBezTo>
                    <a:pt x="4" y="44"/>
                    <a:pt x="16" y="42"/>
                    <a:pt x="24" y="32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0" name="Freeform 1809">
              <a:extLst>
                <a:ext uri="{FF2B5EF4-FFF2-40B4-BE49-F238E27FC236}">
                  <a16:creationId xmlns:a16="http://schemas.microsoft.com/office/drawing/2014/main" id="{00000000-0008-0000-0000-0000C0000000}"/>
                </a:ext>
              </a:extLst>
            </xdr:cNvPr>
            <xdr:cNvSpPr>
              <a:spLocks/>
            </xdr:cNvSpPr>
          </xdr:nvSpPr>
          <xdr:spPr bwMode="auto">
            <a:xfrm>
              <a:off x="868232" y="3648075"/>
              <a:ext cx="125413" cy="188912"/>
            </a:xfrm>
            <a:custGeom>
              <a:avLst/>
              <a:gdLst>
                <a:gd name="T0" fmla="*/ 31 w 33"/>
                <a:gd name="T1" fmla="*/ 47 h 50"/>
                <a:gd name="T2" fmla="*/ 23 w 33"/>
                <a:gd name="T3" fmla="*/ 16 h 50"/>
                <a:gd name="T4" fmla="*/ 1 w 33"/>
                <a:gd name="T5" fmla="*/ 3 h 50"/>
                <a:gd name="T6" fmla="*/ 9 w 33"/>
                <a:gd name="T7" fmla="*/ 38 h 50"/>
                <a:gd name="T8" fmla="*/ 31 w 33"/>
                <a:gd name="T9" fmla="*/ 47 h 5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3" h="50">
                  <a:moveTo>
                    <a:pt x="31" y="47"/>
                  </a:moveTo>
                  <a:cubicBezTo>
                    <a:pt x="33" y="44"/>
                    <a:pt x="30" y="28"/>
                    <a:pt x="23" y="16"/>
                  </a:cubicBezTo>
                  <a:cubicBezTo>
                    <a:pt x="15" y="3"/>
                    <a:pt x="4" y="0"/>
                    <a:pt x="1" y="3"/>
                  </a:cubicBezTo>
                  <a:cubicBezTo>
                    <a:pt x="0" y="6"/>
                    <a:pt x="0" y="26"/>
                    <a:pt x="9" y="38"/>
                  </a:cubicBezTo>
                  <a:cubicBezTo>
                    <a:pt x="18" y="50"/>
                    <a:pt x="30" y="50"/>
                    <a:pt x="31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1" name="Freeform 1810">
              <a:extLst>
                <a:ext uri="{FF2B5EF4-FFF2-40B4-BE49-F238E27FC236}">
                  <a16:creationId xmlns:a16="http://schemas.microsoft.com/office/drawing/2014/main" id="{00000000-0008-0000-0000-0000C1000000}"/>
                </a:ext>
              </a:extLst>
            </xdr:cNvPr>
            <xdr:cNvSpPr>
              <a:spLocks/>
            </xdr:cNvSpPr>
          </xdr:nvSpPr>
          <xdr:spPr bwMode="auto">
            <a:xfrm>
              <a:off x="988882" y="3713163"/>
              <a:ext cx="120650" cy="173037"/>
            </a:xfrm>
            <a:custGeom>
              <a:avLst/>
              <a:gdLst>
                <a:gd name="T0" fmla="*/ 24 w 32"/>
                <a:gd name="T1" fmla="*/ 30 h 46"/>
                <a:gd name="T2" fmla="*/ 30 w 32"/>
                <a:gd name="T3" fmla="*/ 2 h 46"/>
                <a:gd name="T4" fmla="*/ 8 w 32"/>
                <a:gd name="T5" fmla="*/ 12 h 46"/>
                <a:gd name="T6" fmla="*/ 4 w 32"/>
                <a:gd name="T7" fmla="*/ 43 h 46"/>
                <a:gd name="T8" fmla="*/ 24 w 32"/>
                <a:gd name="T9" fmla="*/ 3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2" h="46">
                  <a:moveTo>
                    <a:pt x="24" y="30"/>
                  </a:moveTo>
                  <a:cubicBezTo>
                    <a:pt x="31" y="19"/>
                    <a:pt x="32" y="4"/>
                    <a:pt x="30" y="2"/>
                  </a:cubicBezTo>
                  <a:cubicBezTo>
                    <a:pt x="28" y="0"/>
                    <a:pt x="16" y="0"/>
                    <a:pt x="8" y="12"/>
                  </a:cubicBezTo>
                  <a:cubicBezTo>
                    <a:pt x="0" y="23"/>
                    <a:pt x="2" y="41"/>
                    <a:pt x="4" y="43"/>
                  </a:cubicBezTo>
                  <a:cubicBezTo>
                    <a:pt x="6" y="46"/>
                    <a:pt x="18" y="42"/>
                    <a:pt x="24" y="3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2" name="Freeform 1811">
              <a:extLst>
                <a:ext uri="{FF2B5EF4-FFF2-40B4-BE49-F238E27FC236}">
                  <a16:creationId xmlns:a16="http://schemas.microsoft.com/office/drawing/2014/main" id="{00000000-0008-0000-0000-0000C2000000}"/>
                </a:ext>
              </a:extLst>
            </xdr:cNvPr>
            <xdr:cNvSpPr>
              <a:spLocks/>
            </xdr:cNvSpPr>
          </xdr:nvSpPr>
          <xdr:spPr bwMode="auto">
            <a:xfrm>
              <a:off x="898395" y="3833813"/>
              <a:ext cx="150813" cy="168275"/>
            </a:xfrm>
            <a:custGeom>
              <a:avLst/>
              <a:gdLst>
                <a:gd name="T0" fmla="*/ 39 w 40"/>
                <a:gd name="T1" fmla="*/ 40 h 45"/>
                <a:gd name="T2" fmla="*/ 25 w 40"/>
                <a:gd name="T3" fmla="*/ 11 h 45"/>
                <a:gd name="T4" fmla="*/ 2 w 40"/>
                <a:gd name="T5" fmla="*/ 3 h 45"/>
                <a:gd name="T6" fmla="*/ 15 w 40"/>
                <a:gd name="T7" fmla="*/ 35 h 45"/>
                <a:gd name="T8" fmla="*/ 39 w 40"/>
                <a:gd name="T9" fmla="*/ 40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0" h="45">
                  <a:moveTo>
                    <a:pt x="39" y="40"/>
                  </a:moveTo>
                  <a:cubicBezTo>
                    <a:pt x="40" y="37"/>
                    <a:pt x="34" y="21"/>
                    <a:pt x="25" y="11"/>
                  </a:cubicBezTo>
                  <a:cubicBezTo>
                    <a:pt x="15" y="1"/>
                    <a:pt x="3" y="0"/>
                    <a:pt x="2" y="3"/>
                  </a:cubicBezTo>
                  <a:cubicBezTo>
                    <a:pt x="0" y="6"/>
                    <a:pt x="4" y="25"/>
                    <a:pt x="15" y="35"/>
                  </a:cubicBezTo>
                  <a:cubicBezTo>
                    <a:pt x="26" y="45"/>
                    <a:pt x="38" y="42"/>
                    <a:pt x="39" y="4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3" name="Freeform 1812">
              <a:extLst>
                <a:ext uri="{FF2B5EF4-FFF2-40B4-BE49-F238E27FC236}">
                  <a16:creationId xmlns:a16="http://schemas.microsoft.com/office/drawing/2014/main" id="{00000000-0008-0000-0000-0000C3000000}"/>
                </a:ext>
              </a:extLst>
            </xdr:cNvPr>
            <xdr:cNvSpPr>
              <a:spLocks/>
            </xdr:cNvSpPr>
          </xdr:nvSpPr>
          <xdr:spPr bwMode="auto">
            <a:xfrm>
              <a:off x="1041270" y="3856038"/>
              <a:ext cx="109538" cy="176212"/>
            </a:xfrm>
            <a:custGeom>
              <a:avLst/>
              <a:gdLst>
                <a:gd name="T0" fmla="*/ 7 w 29"/>
                <a:gd name="T1" fmla="*/ 45 h 47"/>
                <a:gd name="T2" fmla="*/ 25 w 29"/>
                <a:gd name="T3" fmla="*/ 29 h 47"/>
                <a:gd name="T4" fmla="*/ 26 w 29"/>
                <a:gd name="T5" fmla="*/ 1 h 47"/>
                <a:gd name="T6" fmla="*/ 6 w 29"/>
                <a:gd name="T7" fmla="*/ 15 h 47"/>
                <a:gd name="T8" fmla="*/ 7 w 29"/>
                <a:gd name="T9" fmla="*/ 45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9" h="47">
                  <a:moveTo>
                    <a:pt x="7" y="45"/>
                  </a:moveTo>
                  <a:cubicBezTo>
                    <a:pt x="10" y="47"/>
                    <a:pt x="20" y="41"/>
                    <a:pt x="25" y="29"/>
                  </a:cubicBezTo>
                  <a:cubicBezTo>
                    <a:pt x="29" y="17"/>
                    <a:pt x="28" y="3"/>
                    <a:pt x="26" y="1"/>
                  </a:cubicBezTo>
                  <a:cubicBezTo>
                    <a:pt x="24" y="0"/>
                    <a:pt x="12" y="2"/>
                    <a:pt x="6" y="15"/>
                  </a:cubicBezTo>
                  <a:cubicBezTo>
                    <a:pt x="0" y="27"/>
                    <a:pt x="5" y="44"/>
                    <a:pt x="7" y="45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4" name="Freeform 1813">
              <a:extLst>
                <a:ext uri="{FF2B5EF4-FFF2-40B4-BE49-F238E27FC236}">
                  <a16:creationId xmlns:a16="http://schemas.microsoft.com/office/drawing/2014/main" id="{00000000-0008-0000-0000-0000C4000000}"/>
                </a:ext>
              </a:extLst>
            </xdr:cNvPr>
            <xdr:cNvSpPr>
              <a:spLocks/>
            </xdr:cNvSpPr>
          </xdr:nvSpPr>
          <xdr:spPr bwMode="auto">
            <a:xfrm>
              <a:off x="963482" y="3998913"/>
              <a:ext cx="165100" cy="153987"/>
            </a:xfrm>
            <a:custGeom>
              <a:avLst/>
              <a:gdLst>
                <a:gd name="T0" fmla="*/ 44 w 44"/>
                <a:gd name="T1" fmla="*/ 33 h 41"/>
                <a:gd name="T2" fmla="*/ 25 w 44"/>
                <a:gd name="T3" fmla="*/ 8 h 41"/>
                <a:gd name="T4" fmla="*/ 1 w 44"/>
                <a:gd name="T5" fmla="*/ 4 h 41"/>
                <a:gd name="T6" fmla="*/ 20 w 44"/>
                <a:gd name="T7" fmla="*/ 33 h 41"/>
                <a:gd name="T8" fmla="*/ 44 w 44"/>
                <a:gd name="T9" fmla="*/ 33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4" h="41">
                  <a:moveTo>
                    <a:pt x="44" y="33"/>
                  </a:moveTo>
                  <a:cubicBezTo>
                    <a:pt x="44" y="30"/>
                    <a:pt x="36" y="16"/>
                    <a:pt x="25" y="8"/>
                  </a:cubicBezTo>
                  <a:cubicBezTo>
                    <a:pt x="14" y="0"/>
                    <a:pt x="2" y="1"/>
                    <a:pt x="1" y="4"/>
                  </a:cubicBezTo>
                  <a:cubicBezTo>
                    <a:pt x="0" y="7"/>
                    <a:pt x="7" y="25"/>
                    <a:pt x="20" y="33"/>
                  </a:cubicBezTo>
                  <a:cubicBezTo>
                    <a:pt x="32" y="41"/>
                    <a:pt x="43" y="36"/>
                    <a:pt x="44" y="33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5" name="Freeform 1814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>
              <a:spLocks/>
            </xdr:cNvSpPr>
          </xdr:nvSpPr>
          <xdr:spPr bwMode="auto">
            <a:xfrm>
              <a:off x="1120645" y="3983038"/>
              <a:ext cx="101600" cy="180975"/>
            </a:xfrm>
            <a:custGeom>
              <a:avLst/>
              <a:gdLst>
                <a:gd name="T0" fmla="*/ 10 w 27"/>
                <a:gd name="T1" fmla="*/ 47 h 48"/>
                <a:gd name="T2" fmla="*/ 25 w 27"/>
                <a:gd name="T3" fmla="*/ 28 h 48"/>
                <a:gd name="T4" fmla="*/ 21 w 27"/>
                <a:gd name="T5" fmla="*/ 1 h 48"/>
                <a:gd name="T6" fmla="*/ 4 w 27"/>
                <a:gd name="T7" fmla="*/ 17 h 48"/>
                <a:gd name="T8" fmla="*/ 10 w 27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7" h="48">
                  <a:moveTo>
                    <a:pt x="10" y="47"/>
                  </a:moveTo>
                  <a:cubicBezTo>
                    <a:pt x="13" y="48"/>
                    <a:pt x="22" y="41"/>
                    <a:pt x="25" y="28"/>
                  </a:cubicBezTo>
                  <a:cubicBezTo>
                    <a:pt x="27" y="16"/>
                    <a:pt x="24" y="3"/>
                    <a:pt x="21" y="1"/>
                  </a:cubicBezTo>
                  <a:cubicBezTo>
                    <a:pt x="19" y="0"/>
                    <a:pt x="7" y="5"/>
                    <a:pt x="4" y="17"/>
                  </a:cubicBezTo>
                  <a:cubicBezTo>
                    <a:pt x="0" y="30"/>
                    <a:pt x="8" y="46"/>
                    <a:pt x="10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6" name="Freeform 1815">
              <a:extLst>
                <a:ext uri="{FF2B5EF4-FFF2-40B4-BE49-F238E27FC236}">
                  <a16:creationId xmlns:a16="http://schemas.microsoft.com/office/drawing/2014/main" id="{00000000-0008-0000-0000-0000C6000000}"/>
                </a:ext>
              </a:extLst>
            </xdr:cNvPr>
            <xdr:cNvSpPr>
              <a:spLocks/>
            </xdr:cNvSpPr>
          </xdr:nvSpPr>
          <xdr:spPr bwMode="auto">
            <a:xfrm>
              <a:off x="1053970" y="4141788"/>
              <a:ext cx="176213" cy="136525"/>
            </a:xfrm>
            <a:custGeom>
              <a:avLst/>
              <a:gdLst>
                <a:gd name="T0" fmla="*/ 47 w 47"/>
                <a:gd name="T1" fmla="*/ 27 h 36"/>
                <a:gd name="T2" fmla="*/ 25 w 47"/>
                <a:gd name="T3" fmla="*/ 6 h 36"/>
                <a:gd name="T4" fmla="*/ 1 w 47"/>
                <a:gd name="T5" fmla="*/ 7 h 36"/>
                <a:gd name="T6" fmla="*/ 24 w 47"/>
                <a:gd name="T7" fmla="*/ 31 h 36"/>
                <a:gd name="T8" fmla="*/ 47 w 47"/>
                <a:gd name="T9" fmla="*/ 27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7" h="36">
                  <a:moveTo>
                    <a:pt x="47" y="27"/>
                  </a:moveTo>
                  <a:cubicBezTo>
                    <a:pt x="47" y="24"/>
                    <a:pt x="37" y="12"/>
                    <a:pt x="25" y="6"/>
                  </a:cubicBezTo>
                  <a:cubicBezTo>
                    <a:pt x="13" y="0"/>
                    <a:pt x="1" y="3"/>
                    <a:pt x="1" y="7"/>
                  </a:cubicBezTo>
                  <a:cubicBezTo>
                    <a:pt x="0" y="10"/>
                    <a:pt x="10" y="26"/>
                    <a:pt x="24" y="31"/>
                  </a:cubicBezTo>
                  <a:cubicBezTo>
                    <a:pt x="37" y="36"/>
                    <a:pt x="47" y="29"/>
                    <a:pt x="47" y="2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7" name="Freeform 1816">
              <a:extLst>
                <a:ext uri="{FF2B5EF4-FFF2-40B4-BE49-F238E27FC236}">
                  <a16:creationId xmlns:a16="http://schemas.microsoft.com/office/drawing/2014/main" id="{00000000-0008-0000-0000-0000C7000000}"/>
                </a:ext>
              </a:extLst>
            </xdr:cNvPr>
            <xdr:cNvSpPr>
              <a:spLocks/>
            </xdr:cNvSpPr>
          </xdr:nvSpPr>
          <xdr:spPr bwMode="auto">
            <a:xfrm>
              <a:off x="1222245" y="4097338"/>
              <a:ext cx="90488" cy="180975"/>
            </a:xfrm>
            <a:custGeom>
              <a:avLst/>
              <a:gdLst>
                <a:gd name="T0" fmla="*/ 12 w 24"/>
                <a:gd name="T1" fmla="*/ 47 h 48"/>
                <a:gd name="T2" fmla="*/ 23 w 24"/>
                <a:gd name="T3" fmla="*/ 26 h 48"/>
                <a:gd name="T4" fmla="*/ 15 w 24"/>
                <a:gd name="T5" fmla="*/ 1 h 48"/>
                <a:gd name="T6" fmla="*/ 1 w 24"/>
                <a:gd name="T7" fmla="*/ 19 h 48"/>
                <a:gd name="T8" fmla="*/ 12 w 24"/>
                <a:gd name="T9" fmla="*/ 47 h 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4" h="48">
                  <a:moveTo>
                    <a:pt x="12" y="47"/>
                  </a:moveTo>
                  <a:cubicBezTo>
                    <a:pt x="15" y="48"/>
                    <a:pt x="23" y="39"/>
                    <a:pt x="23" y="26"/>
                  </a:cubicBezTo>
                  <a:cubicBezTo>
                    <a:pt x="24" y="13"/>
                    <a:pt x="18" y="2"/>
                    <a:pt x="15" y="1"/>
                  </a:cubicBezTo>
                  <a:cubicBezTo>
                    <a:pt x="13" y="0"/>
                    <a:pt x="3" y="6"/>
                    <a:pt x="1" y="19"/>
                  </a:cubicBezTo>
                  <a:cubicBezTo>
                    <a:pt x="0" y="33"/>
                    <a:pt x="10" y="46"/>
                    <a:pt x="12" y="47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8" name="Freeform 1817">
              <a:extLst>
                <a:ext uri="{FF2B5EF4-FFF2-40B4-BE49-F238E27FC236}">
                  <a16:creationId xmlns:a16="http://schemas.microsoft.com/office/drawing/2014/main" id="{00000000-0008-0000-0000-0000C8000000}"/>
                </a:ext>
              </a:extLst>
            </xdr:cNvPr>
            <xdr:cNvSpPr>
              <a:spLocks/>
            </xdr:cNvSpPr>
          </xdr:nvSpPr>
          <xdr:spPr bwMode="auto">
            <a:xfrm>
              <a:off x="1161920" y="4273550"/>
              <a:ext cx="188913" cy="117475"/>
            </a:xfrm>
            <a:custGeom>
              <a:avLst/>
              <a:gdLst>
                <a:gd name="T0" fmla="*/ 49 w 50"/>
                <a:gd name="T1" fmla="*/ 20 h 31"/>
                <a:gd name="T2" fmla="*/ 24 w 50"/>
                <a:gd name="T3" fmla="*/ 3 h 31"/>
                <a:gd name="T4" fmla="*/ 0 w 50"/>
                <a:gd name="T5" fmla="*/ 8 h 31"/>
                <a:gd name="T6" fmla="*/ 27 w 50"/>
                <a:gd name="T7" fmla="*/ 28 h 31"/>
                <a:gd name="T8" fmla="*/ 49 w 50"/>
                <a:gd name="T9" fmla="*/ 20 h 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0" h="31">
                  <a:moveTo>
                    <a:pt x="49" y="20"/>
                  </a:moveTo>
                  <a:cubicBezTo>
                    <a:pt x="49" y="16"/>
                    <a:pt x="37" y="7"/>
                    <a:pt x="24" y="3"/>
                  </a:cubicBezTo>
                  <a:cubicBezTo>
                    <a:pt x="11" y="0"/>
                    <a:pt x="0" y="5"/>
                    <a:pt x="0" y="8"/>
                  </a:cubicBezTo>
                  <a:cubicBezTo>
                    <a:pt x="0" y="11"/>
                    <a:pt x="13" y="25"/>
                    <a:pt x="27" y="28"/>
                  </a:cubicBezTo>
                  <a:cubicBezTo>
                    <a:pt x="41" y="31"/>
                    <a:pt x="50" y="22"/>
                    <a:pt x="49" y="20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19" name="Freeform 1818">
              <a:extLst>
                <a:ext uri="{FF2B5EF4-FFF2-40B4-BE49-F238E27FC236}">
                  <a16:creationId xmlns:a16="http://schemas.microsoft.com/office/drawing/2014/main" id="{00000000-0008-0000-0000-0000C9000000}"/>
                </a:ext>
              </a:extLst>
            </xdr:cNvPr>
            <xdr:cNvSpPr>
              <a:spLocks/>
            </xdr:cNvSpPr>
          </xdr:nvSpPr>
          <xdr:spPr bwMode="auto">
            <a:xfrm>
              <a:off x="1328607" y="4194175"/>
              <a:ext cx="98425" cy="177800"/>
            </a:xfrm>
            <a:custGeom>
              <a:avLst/>
              <a:gdLst>
                <a:gd name="T0" fmla="*/ 17 w 26"/>
                <a:gd name="T1" fmla="*/ 46 h 47"/>
                <a:gd name="T2" fmla="*/ 24 w 26"/>
                <a:gd name="T3" fmla="*/ 24 h 47"/>
                <a:gd name="T4" fmla="*/ 11 w 26"/>
                <a:gd name="T5" fmla="*/ 1 h 47"/>
                <a:gd name="T6" fmla="*/ 1 w 26"/>
                <a:gd name="T7" fmla="*/ 22 h 47"/>
                <a:gd name="T8" fmla="*/ 17 w 26"/>
                <a:gd name="T9" fmla="*/ 46 h 4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6" h="47">
                  <a:moveTo>
                    <a:pt x="17" y="46"/>
                  </a:moveTo>
                  <a:cubicBezTo>
                    <a:pt x="20" y="47"/>
                    <a:pt x="26" y="36"/>
                    <a:pt x="24" y="24"/>
                  </a:cubicBezTo>
                  <a:cubicBezTo>
                    <a:pt x="22" y="12"/>
                    <a:pt x="14" y="1"/>
                    <a:pt x="11" y="1"/>
                  </a:cubicBezTo>
                  <a:cubicBezTo>
                    <a:pt x="9" y="0"/>
                    <a:pt x="0" y="9"/>
                    <a:pt x="1" y="22"/>
                  </a:cubicBezTo>
                  <a:cubicBezTo>
                    <a:pt x="2" y="35"/>
                    <a:pt x="14" y="47"/>
                    <a:pt x="17" y="46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0" name="Freeform 1819">
              <a:extLst>
                <a:ext uri="{FF2B5EF4-FFF2-40B4-BE49-F238E27FC236}">
                  <a16:creationId xmlns:a16="http://schemas.microsoft.com/office/drawing/2014/main" id="{00000000-0008-0000-0000-0000CA000000}"/>
                </a:ext>
              </a:extLst>
            </xdr:cNvPr>
            <xdr:cNvSpPr>
              <a:spLocks/>
            </xdr:cNvSpPr>
          </xdr:nvSpPr>
          <xdr:spPr bwMode="auto">
            <a:xfrm>
              <a:off x="1287332" y="4383088"/>
              <a:ext cx="200025" cy="93662"/>
            </a:xfrm>
            <a:custGeom>
              <a:avLst/>
              <a:gdLst>
                <a:gd name="T0" fmla="*/ 23 w 53"/>
                <a:gd name="T1" fmla="*/ 1 h 25"/>
                <a:gd name="T2" fmla="*/ 1 w 53"/>
                <a:gd name="T3" fmla="*/ 11 h 25"/>
                <a:gd name="T4" fmla="*/ 31 w 53"/>
                <a:gd name="T5" fmla="*/ 25 h 25"/>
                <a:gd name="T6" fmla="*/ 52 w 53"/>
                <a:gd name="T7" fmla="*/ 13 h 25"/>
                <a:gd name="T8" fmla="*/ 23 w 53"/>
                <a:gd name="T9" fmla="*/ 1 h 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53" h="25">
                  <a:moveTo>
                    <a:pt x="23" y="1"/>
                  </a:moveTo>
                  <a:cubicBezTo>
                    <a:pt x="9" y="0"/>
                    <a:pt x="0" y="7"/>
                    <a:pt x="1" y="11"/>
                  </a:cubicBezTo>
                  <a:cubicBezTo>
                    <a:pt x="1" y="13"/>
                    <a:pt x="16" y="25"/>
                    <a:pt x="31" y="25"/>
                  </a:cubicBezTo>
                  <a:cubicBezTo>
                    <a:pt x="46" y="25"/>
                    <a:pt x="53" y="15"/>
                    <a:pt x="52" y="13"/>
                  </a:cubicBezTo>
                  <a:cubicBezTo>
                    <a:pt x="50" y="10"/>
                    <a:pt x="37" y="2"/>
                    <a:pt x="23" y="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  <xdr:sp macro="" textlink="">
          <xdr:nvSpPr>
            <xdr:cNvPr id="1821" name="Freeform 1820">
              <a:extLst>
                <a:ext uri="{FF2B5EF4-FFF2-40B4-BE49-F238E27FC236}">
                  <a16:creationId xmlns:a16="http://schemas.microsoft.com/office/drawing/2014/main" id="{00000000-0008-0000-0000-0000CB000000}"/>
                </a:ext>
              </a:extLst>
            </xdr:cNvPr>
            <xdr:cNvSpPr>
              <a:spLocks/>
            </xdr:cNvSpPr>
          </xdr:nvSpPr>
          <xdr:spPr bwMode="auto">
            <a:xfrm>
              <a:off x="1438145" y="4278313"/>
              <a:ext cx="117475" cy="168275"/>
            </a:xfrm>
            <a:custGeom>
              <a:avLst/>
              <a:gdLst>
                <a:gd name="T0" fmla="*/ 27 w 31"/>
                <a:gd name="T1" fmla="*/ 21 h 45"/>
                <a:gd name="T2" fmla="*/ 10 w 31"/>
                <a:gd name="T3" fmla="*/ 0 h 45"/>
                <a:gd name="T4" fmla="*/ 4 w 31"/>
                <a:gd name="T5" fmla="*/ 23 h 45"/>
                <a:gd name="T6" fmla="*/ 24 w 31"/>
                <a:gd name="T7" fmla="*/ 45 h 45"/>
                <a:gd name="T8" fmla="*/ 27 w 31"/>
                <a:gd name="T9" fmla="*/ 21 h 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1" h="45">
                  <a:moveTo>
                    <a:pt x="27" y="21"/>
                  </a:moveTo>
                  <a:cubicBezTo>
                    <a:pt x="22" y="9"/>
                    <a:pt x="13" y="0"/>
                    <a:pt x="10" y="0"/>
                  </a:cubicBezTo>
                  <a:cubicBezTo>
                    <a:pt x="8" y="1"/>
                    <a:pt x="0" y="10"/>
                    <a:pt x="4" y="23"/>
                  </a:cubicBezTo>
                  <a:cubicBezTo>
                    <a:pt x="7" y="36"/>
                    <a:pt x="22" y="45"/>
                    <a:pt x="24" y="45"/>
                  </a:cubicBezTo>
                  <a:cubicBezTo>
                    <a:pt x="27" y="44"/>
                    <a:pt x="31" y="33"/>
                    <a:pt x="27" y="21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68580" tIns="34290" rIns="68580" bIns="34290" numCol="1" anchor="t" anchorCtr="0" compatLnSpc="1">
              <a:prstTxWarp prst="textNoShape">
                <a:avLst/>
              </a:prstTxWarp>
            </a:bodyPr>
            <a:lstStyle>
              <a:defPPr>
                <a:defRPr lang="id-ID"/>
              </a:defPPr>
              <a:lvl1pPr marL="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89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783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675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566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457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348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240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132" algn="l" defTabSz="685783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013"/>
            </a:p>
          </xdr:txBody>
        </xdr:sp>
      </xdr:grpSp>
    </xdr:grpSp>
    <xdr:clientData/>
  </xdr:twoCellAnchor>
  <xdr:twoCellAnchor>
    <xdr:from>
      <xdr:col>9</xdr:col>
      <xdr:colOff>366088</xdr:colOff>
      <xdr:row>24</xdr:row>
      <xdr:rowOff>19464</xdr:rowOff>
    </xdr:from>
    <xdr:to>
      <xdr:col>15</xdr:col>
      <xdr:colOff>554105</xdr:colOff>
      <xdr:row>37</xdr:row>
      <xdr:rowOff>127137</xdr:rowOff>
    </xdr:to>
    <xdr:sp macro="" textlink="">
      <xdr:nvSpPr>
        <xdr:cNvPr id="1839" name="Rectangle 1838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5852488" y="4591464"/>
          <a:ext cx="3845617" cy="2584173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342071</xdr:colOff>
      <xdr:row>22</xdr:row>
      <xdr:rowOff>109703</xdr:rowOff>
    </xdr:from>
    <xdr:to>
      <xdr:col>15</xdr:col>
      <xdr:colOff>554106</xdr:colOff>
      <xdr:row>24</xdr:row>
      <xdr:rowOff>2029</xdr:rowOff>
    </xdr:to>
    <xdr:sp macro="" textlink="">
      <xdr:nvSpPr>
        <xdr:cNvPr id="1840" name="Rectangle 1839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5828471" y="4300703"/>
          <a:ext cx="3869635" cy="273326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351201</xdr:colOff>
      <xdr:row>24</xdr:row>
      <xdr:rowOff>2879</xdr:rowOff>
    </xdr:from>
    <xdr:to>
      <xdr:col>15</xdr:col>
      <xdr:colOff>529259</xdr:colOff>
      <xdr:row>24</xdr:row>
      <xdr:rowOff>3815</xdr:rowOff>
    </xdr:to>
    <xdr:cxnSp macro="">
      <xdr:nvCxnSpPr>
        <xdr:cNvPr id="1841" name="Straight Connector 1840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 flipV="1">
          <a:off x="5837601" y="4574879"/>
          <a:ext cx="3835658" cy="936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361119</xdr:colOff>
      <xdr:row>7</xdr:row>
      <xdr:rowOff>155295</xdr:rowOff>
    </xdr:from>
    <xdr:to>
      <xdr:col>15</xdr:col>
      <xdr:colOff>549136</xdr:colOff>
      <xdr:row>21</xdr:row>
      <xdr:rowOff>94008</xdr:rowOff>
    </xdr:to>
    <xdr:sp macro="" textlink="">
      <xdr:nvSpPr>
        <xdr:cNvPr id="1842" name="Rectangle 184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5847519" y="1488795"/>
          <a:ext cx="3845617" cy="2605713"/>
        </a:xfrm>
        <a:prstGeom prst="rect">
          <a:avLst/>
        </a:prstGeom>
        <a:solidFill>
          <a:schemeClr val="tx1">
            <a:lumMod val="50000"/>
            <a:lumOff val="5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337102</xdr:colOff>
      <xdr:row>6</xdr:row>
      <xdr:rowOff>55058</xdr:rowOff>
    </xdr:from>
    <xdr:to>
      <xdr:col>15</xdr:col>
      <xdr:colOff>549137</xdr:colOff>
      <xdr:row>7</xdr:row>
      <xdr:rowOff>137884</xdr:rowOff>
    </xdr:to>
    <xdr:sp macro="" textlink="">
      <xdr:nvSpPr>
        <xdr:cNvPr id="1843" name="Rectangle 184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5823502" y="1198058"/>
          <a:ext cx="3869635" cy="273326"/>
        </a:xfrm>
        <a:prstGeom prst="rect">
          <a:avLst/>
        </a:prstGeom>
        <a:solidFill>
          <a:schemeClr val="tx1"/>
        </a:solidFill>
        <a:ln w="1905">
          <a:solidFill>
            <a:schemeClr val="tx1">
              <a:lumMod val="85000"/>
              <a:lumOff val="15000"/>
              <a:alpha val="5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346232</xdr:colOff>
      <xdr:row>7</xdr:row>
      <xdr:rowOff>138734</xdr:rowOff>
    </xdr:from>
    <xdr:to>
      <xdr:col>15</xdr:col>
      <xdr:colOff>524290</xdr:colOff>
      <xdr:row>7</xdr:row>
      <xdr:rowOff>139670</xdr:rowOff>
    </xdr:to>
    <xdr:cxnSp macro="">
      <xdr:nvCxnSpPr>
        <xdr:cNvPr id="1844" name="Straight Connector 184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 flipV="1">
          <a:off x="5832632" y="1472234"/>
          <a:ext cx="3835658" cy="936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382719</xdr:colOff>
      <xdr:row>6</xdr:row>
      <xdr:rowOff>126501</xdr:rowOff>
    </xdr:from>
    <xdr:to>
      <xdr:col>13</xdr:col>
      <xdr:colOff>65432</xdr:colOff>
      <xdr:row>7</xdr:row>
      <xdr:rowOff>102290</xdr:rowOff>
    </xdr:to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869119" y="1269501"/>
          <a:ext cx="2121113" cy="16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UNITS</a:t>
          </a:r>
          <a:r>
            <a:rPr lang="en-US" sz="1000" b="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SOLD </a:t>
          </a:r>
          <a:r>
            <a:rPr lang="en-US" sz="1000" b="1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ANALYSIS</a:t>
          </a:r>
        </a:p>
      </xdr:txBody>
    </xdr:sp>
    <xdr:clientData/>
  </xdr:twoCellAnchor>
  <xdr:twoCellAnchor>
    <xdr:from>
      <xdr:col>9</xdr:col>
      <xdr:colOff>382386</xdr:colOff>
      <xdr:row>22</xdr:row>
      <xdr:rowOff>179510</xdr:rowOff>
    </xdr:from>
    <xdr:to>
      <xdr:col>13</xdr:col>
      <xdr:colOff>65099</xdr:colOff>
      <xdr:row>23</xdr:row>
      <xdr:rowOff>155299</xdr:rowOff>
    </xdr:to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868786" y="4370510"/>
          <a:ext cx="2121113" cy="16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1000" b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VS MARGIN % </a:t>
          </a:r>
          <a:r>
            <a:rPr lang="en-US" sz="1000" b="1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Trend</a:t>
          </a:r>
        </a:p>
      </xdr:txBody>
    </xdr:sp>
    <xdr:clientData/>
  </xdr:twoCellAnchor>
  <xdr:twoCellAnchor>
    <xdr:from>
      <xdr:col>13</xdr:col>
      <xdr:colOff>487973</xdr:colOff>
      <xdr:row>6</xdr:row>
      <xdr:rowOff>124081</xdr:rowOff>
    </xdr:from>
    <xdr:to>
      <xdr:col>15</xdr:col>
      <xdr:colOff>531934</xdr:colOff>
      <xdr:row>7</xdr:row>
      <xdr:rowOff>102100</xdr:rowOff>
    </xdr:to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8412773" y="1267081"/>
          <a:ext cx="1263161" cy="16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800" b="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Breakdown by Product</a:t>
          </a:r>
          <a:endParaRPr lang="en-US" sz="800" b="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485775</xdr:colOff>
      <xdr:row>24</xdr:row>
      <xdr:rowOff>133350</xdr:rowOff>
    </xdr:from>
    <xdr:to>
      <xdr:col>11</xdr:col>
      <xdr:colOff>190500</xdr:colOff>
      <xdr:row>25</xdr:row>
      <xdr:rowOff>38100</xdr:rowOff>
    </xdr:to>
    <xdr:sp macro="" textlink="">
      <xdr:nvSpPr>
        <xdr:cNvPr id="1849" name="Rectangle 184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581775" y="4705350"/>
          <a:ext cx="314325" cy="95250"/>
        </a:xfrm>
        <a:prstGeom prst="rect">
          <a:avLst/>
        </a:prstGeom>
        <a:solidFill>
          <a:srgbClr val="4D515D">
            <a:alpha val="7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95250</xdr:colOff>
      <xdr:row>24</xdr:row>
      <xdr:rowOff>180975</xdr:rowOff>
    </xdr:from>
    <xdr:to>
      <xdr:col>13</xdr:col>
      <xdr:colOff>323850</xdr:colOff>
      <xdr:row>24</xdr:row>
      <xdr:rowOff>180975</xdr:rowOff>
    </xdr:to>
    <xdr:cxnSp macro="">
      <xdr:nvCxnSpPr>
        <xdr:cNvPr id="1851" name="Straight Connector 185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8020050" y="4752975"/>
          <a:ext cx="228600" cy="0"/>
        </a:xfrm>
        <a:prstGeom prst="line">
          <a:avLst/>
        </a:prstGeom>
        <a:ln w="22225">
          <a:solidFill>
            <a:srgbClr val="01B9D5">
              <a:alpha val="5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159637</xdr:colOff>
      <xdr:row>0</xdr:row>
      <xdr:rowOff>96844</xdr:rowOff>
    </xdr:from>
    <xdr:to>
      <xdr:col>3</xdr:col>
      <xdr:colOff>359708</xdr:colOff>
      <xdr:row>1</xdr:row>
      <xdr:rowOff>78433</xdr:rowOff>
    </xdr:to>
    <xdr:sp macro="" textlink="">
      <xdr:nvSpPr>
        <xdr:cNvPr id="1853" name="Freeform 1852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EditPoints="1"/>
        </xdr:cNvSpPr>
      </xdr:nvSpPr>
      <xdr:spPr bwMode="auto">
        <a:xfrm>
          <a:off x="1988437" y="96844"/>
          <a:ext cx="200071" cy="172089"/>
        </a:xfrm>
        <a:custGeom>
          <a:avLst/>
          <a:gdLst/>
          <a:ahLst/>
          <a:cxnLst>
            <a:cxn ang="0">
              <a:pos x="13" y="1"/>
            </a:cxn>
            <a:cxn ang="0">
              <a:pos x="0" y="3"/>
            </a:cxn>
            <a:cxn ang="0">
              <a:pos x="0" y="54"/>
            </a:cxn>
            <a:cxn ang="0">
              <a:pos x="8" y="63"/>
            </a:cxn>
            <a:cxn ang="0">
              <a:pos x="48" y="40"/>
            </a:cxn>
            <a:cxn ang="0">
              <a:pos x="51" y="29"/>
            </a:cxn>
            <a:cxn ang="0">
              <a:pos x="272" y="9"/>
            </a:cxn>
            <a:cxn ang="0">
              <a:pos x="86" y="11"/>
            </a:cxn>
            <a:cxn ang="0">
              <a:pos x="75" y="25"/>
            </a:cxn>
            <a:cxn ang="0">
              <a:pos x="77" y="45"/>
            </a:cxn>
            <a:cxn ang="0">
              <a:pos x="91" y="54"/>
            </a:cxn>
            <a:cxn ang="0">
              <a:pos x="278" y="54"/>
            </a:cxn>
            <a:cxn ang="0">
              <a:pos x="287" y="40"/>
            </a:cxn>
            <a:cxn ang="0">
              <a:pos x="287" y="18"/>
            </a:cxn>
            <a:cxn ang="0">
              <a:pos x="272" y="9"/>
            </a:cxn>
            <a:cxn ang="0">
              <a:pos x="48" y="130"/>
            </a:cxn>
            <a:cxn ang="0">
              <a:pos x="53" y="123"/>
            </a:cxn>
            <a:cxn ang="0">
              <a:pos x="13" y="99"/>
            </a:cxn>
            <a:cxn ang="0">
              <a:pos x="4" y="99"/>
            </a:cxn>
            <a:cxn ang="0">
              <a:pos x="0" y="147"/>
            </a:cxn>
            <a:cxn ang="0">
              <a:pos x="4" y="154"/>
            </a:cxn>
            <a:cxn ang="0">
              <a:pos x="13" y="154"/>
            </a:cxn>
            <a:cxn ang="0">
              <a:pos x="91" y="99"/>
            </a:cxn>
            <a:cxn ang="0">
              <a:pos x="77" y="110"/>
            </a:cxn>
            <a:cxn ang="0">
              <a:pos x="75" y="130"/>
            </a:cxn>
            <a:cxn ang="0">
              <a:pos x="86" y="145"/>
            </a:cxn>
            <a:cxn ang="0">
              <a:pos x="272" y="147"/>
            </a:cxn>
            <a:cxn ang="0">
              <a:pos x="287" y="136"/>
            </a:cxn>
            <a:cxn ang="0">
              <a:pos x="287" y="116"/>
            </a:cxn>
            <a:cxn ang="0">
              <a:pos x="278" y="101"/>
            </a:cxn>
            <a:cxn ang="0">
              <a:pos x="48" y="206"/>
            </a:cxn>
            <a:cxn ang="0">
              <a:pos x="8" y="183"/>
            </a:cxn>
            <a:cxn ang="0">
              <a:pos x="0" y="192"/>
            </a:cxn>
            <a:cxn ang="0">
              <a:pos x="0" y="243"/>
            </a:cxn>
            <a:cxn ang="0">
              <a:pos x="13" y="244"/>
            </a:cxn>
            <a:cxn ang="0">
              <a:pos x="51" y="219"/>
            </a:cxn>
            <a:cxn ang="0">
              <a:pos x="48" y="206"/>
            </a:cxn>
            <a:cxn ang="0">
              <a:pos x="91" y="192"/>
            </a:cxn>
            <a:cxn ang="0">
              <a:pos x="80" y="195"/>
            </a:cxn>
            <a:cxn ang="0">
              <a:pos x="75" y="221"/>
            </a:cxn>
            <a:cxn ang="0">
              <a:pos x="80" y="232"/>
            </a:cxn>
            <a:cxn ang="0">
              <a:pos x="272" y="237"/>
            </a:cxn>
            <a:cxn ang="0">
              <a:pos x="283" y="232"/>
            </a:cxn>
            <a:cxn ang="0">
              <a:pos x="287" y="206"/>
            </a:cxn>
            <a:cxn ang="0">
              <a:pos x="283" y="195"/>
            </a:cxn>
            <a:cxn ang="0">
              <a:pos x="272" y="192"/>
            </a:cxn>
          </a:cxnLst>
          <a:rect l="0" t="0" r="r" b="b"/>
          <a:pathLst>
            <a:path w="287" h="246">
              <a:moveTo>
                <a:pt x="48" y="23"/>
              </a:moveTo>
              <a:lnTo>
                <a:pt x="13" y="1"/>
              </a:lnTo>
              <a:lnTo>
                <a:pt x="13" y="1"/>
              </a:lnTo>
              <a:lnTo>
                <a:pt x="8" y="0"/>
              </a:lnTo>
              <a:lnTo>
                <a:pt x="4" y="1"/>
              </a:lnTo>
              <a:lnTo>
                <a:pt x="0" y="3"/>
              </a:lnTo>
              <a:lnTo>
                <a:pt x="0" y="9"/>
              </a:lnTo>
              <a:lnTo>
                <a:pt x="0" y="54"/>
              </a:lnTo>
              <a:lnTo>
                <a:pt x="0" y="54"/>
              </a:lnTo>
              <a:lnTo>
                <a:pt x="0" y="59"/>
              </a:lnTo>
              <a:lnTo>
                <a:pt x="4" y="63"/>
              </a:lnTo>
              <a:lnTo>
                <a:pt x="8" y="63"/>
              </a:lnTo>
              <a:lnTo>
                <a:pt x="13" y="61"/>
              </a:lnTo>
              <a:lnTo>
                <a:pt x="48" y="40"/>
              </a:lnTo>
              <a:lnTo>
                <a:pt x="48" y="40"/>
              </a:lnTo>
              <a:lnTo>
                <a:pt x="51" y="36"/>
              </a:lnTo>
              <a:lnTo>
                <a:pt x="53" y="32"/>
              </a:lnTo>
              <a:lnTo>
                <a:pt x="51" y="29"/>
              </a:lnTo>
              <a:lnTo>
                <a:pt x="48" y="23"/>
              </a:lnTo>
              <a:lnTo>
                <a:pt x="48" y="23"/>
              </a:lnTo>
              <a:close/>
              <a:moveTo>
                <a:pt x="272" y="9"/>
              </a:moveTo>
              <a:lnTo>
                <a:pt x="91" y="9"/>
              </a:lnTo>
              <a:lnTo>
                <a:pt x="91" y="9"/>
              </a:lnTo>
              <a:lnTo>
                <a:pt x="86" y="11"/>
              </a:lnTo>
              <a:lnTo>
                <a:pt x="80" y="14"/>
              </a:lnTo>
              <a:lnTo>
                <a:pt x="77" y="18"/>
              </a:lnTo>
              <a:lnTo>
                <a:pt x="75" y="25"/>
              </a:lnTo>
              <a:lnTo>
                <a:pt x="75" y="40"/>
              </a:lnTo>
              <a:lnTo>
                <a:pt x="75" y="40"/>
              </a:lnTo>
              <a:lnTo>
                <a:pt x="77" y="45"/>
              </a:lnTo>
              <a:lnTo>
                <a:pt x="80" y="50"/>
              </a:lnTo>
              <a:lnTo>
                <a:pt x="86" y="54"/>
              </a:lnTo>
              <a:lnTo>
                <a:pt x="91" y="54"/>
              </a:lnTo>
              <a:lnTo>
                <a:pt x="272" y="54"/>
              </a:lnTo>
              <a:lnTo>
                <a:pt x="272" y="54"/>
              </a:lnTo>
              <a:lnTo>
                <a:pt x="278" y="54"/>
              </a:lnTo>
              <a:lnTo>
                <a:pt x="283" y="50"/>
              </a:lnTo>
              <a:lnTo>
                <a:pt x="287" y="45"/>
              </a:lnTo>
              <a:lnTo>
                <a:pt x="287" y="40"/>
              </a:lnTo>
              <a:lnTo>
                <a:pt x="287" y="25"/>
              </a:lnTo>
              <a:lnTo>
                <a:pt x="287" y="25"/>
              </a:lnTo>
              <a:lnTo>
                <a:pt x="287" y="18"/>
              </a:lnTo>
              <a:lnTo>
                <a:pt x="283" y="14"/>
              </a:lnTo>
              <a:lnTo>
                <a:pt x="278" y="11"/>
              </a:lnTo>
              <a:lnTo>
                <a:pt x="272" y="9"/>
              </a:lnTo>
              <a:lnTo>
                <a:pt x="272" y="9"/>
              </a:lnTo>
              <a:close/>
              <a:moveTo>
                <a:pt x="13" y="154"/>
              </a:moveTo>
              <a:lnTo>
                <a:pt x="48" y="130"/>
              </a:lnTo>
              <a:lnTo>
                <a:pt x="48" y="130"/>
              </a:lnTo>
              <a:lnTo>
                <a:pt x="51" y="127"/>
              </a:lnTo>
              <a:lnTo>
                <a:pt x="53" y="123"/>
              </a:lnTo>
              <a:lnTo>
                <a:pt x="51" y="119"/>
              </a:lnTo>
              <a:lnTo>
                <a:pt x="48" y="116"/>
              </a:lnTo>
              <a:lnTo>
                <a:pt x="13" y="99"/>
              </a:lnTo>
              <a:lnTo>
                <a:pt x="13" y="99"/>
              </a:lnTo>
              <a:lnTo>
                <a:pt x="8" y="98"/>
              </a:lnTo>
              <a:lnTo>
                <a:pt x="4" y="99"/>
              </a:lnTo>
              <a:lnTo>
                <a:pt x="0" y="103"/>
              </a:lnTo>
              <a:lnTo>
                <a:pt x="0" y="108"/>
              </a:lnTo>
              <a:lnTo>
                <a:pt x="0" y="147"/>
              </a:lnTo>
              <a:lnTo>
                <a:pt x="0" y="147"/>
              </a:lnTo>
              <a:lnTo>
                <a:pt x="0" y="150"/>
              </a:lnTo>
              <a:lnTo>
                <a:pt x="4" y="154"/>
              </a:lnTo>
              <a:lnTo>
                <a:pt x="8" y="156"/>
              </a:lnTo>
              <a:lnTo>
                <a:pt x="13" y="154"/>
              </a:lnTo>
              <a:lnTo>
                <a:pt x="13" y="154"/>
              </a:lnTo>
              <a:close/>
              <a:moveTo>
                <a:pt x="272" y="99"/>
              </a:moveTo>
              <a:lnTo>
                <a:pt x="91" y="99"/>
              </a:lnTo>
              <a:lnTo>
                <a:pt x="91" y="99"/>
              </a:lnTo>
              <a:lnTo>
                <a:pt x="86" y="101"/>
              </a:lnTo>
              <a:lnTo>
                <a:pt x="80" y="105"/>
              </a:lnTo>
              <a:lnTo>
                <a:pt x="77" y="110"/>
              </a:lnTo>
              <a:lnTo>
                <a:pt x="75" y="116"/>
              </a:lnTo>
              <a:lnTo>
                <a:pt x="75" y="130"/>
              </a:lnTo>
              <a:lnTo>
                <a:pt x="75" y="130"/>
              </a:lnTo>
              <a:lnTo>
                <a:pt x="77" y="136"/>
              </a:lnTo>
              <a:lnTo>
                <a:pt x="80" y="141"/>
              </a:lnTo>
              <a:lnTo>
                <a:pt x="86" y="145"/>
              </a:lnTo>
              <a:lnTo>
                <a:pt x="91" y="147"/>
              </a:lnTo>
              <a:lnTo>
                <a:pt x="272" y="147"/>
              </a:lnTo>
              <a:lnTo>
                <a:pt x="272" y="147"/>
              </a:lnTo>
              <a:lnTo>
                <a:pt x="278" y="145"/>
              </a:lnTo>
              <a:lnTo>
                <a:pt x="283" y="141"/>
              </a:lnTo>
              <a:lnTo>
                <a:pt x="287" y="136"/>
              </a:lnTo>
              <a:lnTo>
                <a:pt x="287" y="130"/>
              </a:lnTo>
              <a:lnTo>
                <a:pt x="287" y="116"/>
              </a:lnTo>
              <a:lnTo>
                <a:pt x="287" y="116"/>
              </a:lnTo>
              <a:lnTo>
                <a:pt x="287" y="110"/>
              </a:lnTo>
              <a:lnTo>
                <a:pt x="283" y="105"/>
              </a:lnTo>
              <a:lnTo>
                <a:pt x="278" y="101"/>
              </a:lnTo>
              <a:lnTo>
                <a:pt x="272" y="99"/>
              </a:lnTo>
              <a:lnTo>
                <a:pt x="272" y="99"/>
              </a:lnTo>
              <a:close/>
              <a:moveTo>
                <a:pt x="48" y="206"/>
              </a:moveTo>
              <a:lnTo>
                <a:pt x="13" y="185"/>
              </a:lnTo>
              <a:lnTo>
                <a:pt x="13" y="185"/>
              </a:lnTo>
              <a:lnTo>
                <a:pt x="8" y="183"/>
              </a:lnTo>
              <a:lnTo>
                <a:pt x="4" y="183"/>
              </a:lnTo>
              <a:lnTo>
                <a:pt x="0" y="186"/>
              </a:lnTo>
              <a:lnTo>
                <a:pt x="0" y="192"/>
              </a:lnTo>
              <a:lnTo>
                <a:pt x="0" y="237"/>
              </a:lnTo>
              <a:lnTo>
                <a:pt x="0" y="237"/>
              </a:lnTo>
              <a:lnTo>
                <a:pt x="0" y="243"/>
              </a:lnTo>
              <a:lnTo>
                <a:pt x="4" y="244"/>
              </a:lnTo>
              <a:lnTo>
                <a:pt x="8" y="246"/>
              </a:lnTo>
              <a:lnTo>
                <a:pt x="13" y="244"/>
              </a:lnTo>
              <a:lnTo>
                <a:pt x="48" y="223"/>
              </a:lnTo>
              <a:lnTo>
                <a:pt x="48" y="223"/>
              </a:lnTo>
              <a:lnTo>
                <a:pt x="51" y="219"/>
              </a:lnTo>
              <a:lnTo>
                <a:pt x="53" y="214"/>
              </a:lnTo>
              <a:lnTo>
                <a:pt x="51" y="210"/>
              </a:lnTo>
              <a:lnTo>
                <a:pt x="48" y="206"/>
              </a:lnTo>
              <a:lnTo>
                <a:pt x="48" y="206"/>
              </a:lnTo>
              <a:close/>
              <a:moveTo>
                <a:pt x="272" y="192"/>
              </a:moveTo>
              <a:lnTo>
                <a:pt x="91" y="192"/>
              </a:lnTo>
              <a:lnTo>
                <a:pt x="91" y="192"/>
              </a:lnTo>
              <a:lnTo>
                <a:pt x="86" y="192"/>
              </a:lnTo>
              <a:lnTo>
                <a:pt x="80" y="195"/>
              </a:lnTo>
              <a:lnTo>
                <a:pt x="77" y="201"/>
              </a:lnTo>
              <a:lnTo>
                <a:pt x="75" y="206"/>
              </a:lnTo>
              <a:lnTo>
                <a:pt x="75" y="221"/>
              </a:lnTo>
              <a:lnTo>
                <a:pt x="75" y="221"/>
              </a:lnTo>
              <a:lnTo>
                <a:pt x="77" y="228"/>
              </a:lnTo>
              <a:lnTo>
                <a:pt x="80" y="232"/>
              </a:lnTo>
              <a:lnTo>
                <a:pt x="86" y="235"/>
              </a:lnTo>
              <a:lnTo>
                <a:pt x="91" y="237"/>
              </a:lnTo>
              <a:lnTo>
                <a:pt x="272" y="237"/>
              </a:lnTo>
              <a:lnTo>
                <a:pt x="272" y="237"/>
              </a:lnTo>
              <a:lnTo>
                <a:pt x="278" y="235"/>
              </a:lnTo>
              <a:lnTo>
                <a:pt x="283" y="232"/>
              </a:lnTo>
              <a:lnTo>
                <a:pt x="287" y="228"/>
              </a:lnTo>
              <a:lnTo>
                <a:pt x="287" y="221"/>
              </a:lnTo>
              <a:lnTo>
                <a:pt x="287" y="206"/>
              </a:lnTo>
              <a:lnTo>
                <a:pt x="287" y="206"/>
              </a:lnTo>
              <a:lnTo>
                <a:pt x="287" y="201"/>
              </a:lnTo>
              <a:lnTo>
                <a:pt x="283" y="195"/>
              </a:lnTo>
              <a:lnTo>
                <a:pt x="278" y="192"/>
              </a:lnTo>
              <a:lnTo>
                <a:pt x="272" y="192"/>
              </a:lnTo>
              <a:lnTo>
                <a:pt x="272" y="192"/>
              </a:lnTo>
              <a:close/>
            </a:path>
          </a:pathLst>
        </a:custGeom>
        <a:solidFill>
          <a:srgbClr val="01B9D5"/>
        </a:solidFill>
        <a:ln w="9525">
          <a:noFill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376770</xdr:colOff>
      <xdr:row>0</xdr:row>
      <xdr:rowOff>51608</xdr:rowOff>
    </xdr:from>
    <xdr:to>
      <xdr:col>7</xdr:col>
      <xdr:colOff>455734</xdr:colOff>
      <xdr:row>1</xdr:row>
      <xdr:rowOff>116205</xdr:rowOff>
    </xdr:to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2205570" y="51608"/>
          <a:ext cx="2517364" cy="255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Dashboard </a:t>
          </a:r>
          <a:r>
            <a:rPr lang="en-US" sz="1600" b="1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2014</a:t>
          </a:r>
          <a:endParaRPr lang="en-US" sz="1600" b="1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406544</xdr:colOff>
      <xdr:row>7</xdr:row>
      <xdr:rowOff>172628</xdr:rowOff>
    </xdr:from>
    <xdr:to>
      <xdr:col>13</xdr:col>
      <xdr:colOff>52180</xdr:colOff>
      <xdr:row>8</xdr:row>
      <xdr:rowOff>185116</xdr:rowOff>
    </xdr:to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892944" y="1506128"/>
          <a:ext cx="2084036" cy="20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Units Sold</a:t>
          </a:r>
        </a:p>
      </xdr:txBody>
    </xdr:sp>
    <xdr:clientData/>
  </xdr:twoCellAnchor>
  <xdr:twoCellAnchor>
    <xdr:from>
      <xdr:col>9</xdr:col>
      <xdr:colOff>396292</xdr:colOff>
      <xdr:row>8</xdr:row>
      <xdr:rowOff>82205</xdr:rowOff>
    </xdr:from>
    <xdr:to>
      <xdr:col>13</xdr:col>
      <xdr:colOff>409575</xdr:colOff>
      <xdr:row>11</xdr:row>
      <xdr:rowOff>148790</xdr:rowOff>
    </xdr:to>
    <xdr:sp macro="" textlink="Analysis!I8">
      <xdr:nvSpPr>
        <xdr:cNvPr id="1856" name="TextBox 1855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882692" y="1606205"/>
          <a:ext cx="2451683" cy="638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175990-713A-4774-9BD1-21C6483C0683}" type="TxLink">
            <a:rPr lang="en-US" sz="3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 algn="l"/>
            <a:t>110,319</a:t>
          </a:fld>
          <a:endParaRPr lang="en-US" sz="3600" b="1" i="0" u="none" strike="noStrike">
            <a:solidFill>
              <a:schemeClr val="accent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347379</xdr:colOff>
      <xdr:row>13</xdr:row>
      <xdr:rowOff>76467</xdr:rowOff>
    </xdr:from>
    <xdr:to>
      <xdr:col>15</xdr:col>
      <xdr:colOff>546486</xdr:colOff>
      <xdr:row>13</xdr:row>
      <xdr:rowOff>87400</xdr:rowOff>
    </xdr:to>
    <xdr:cxnSp macro="">
      <xdr:nvCxnSpPr>
        <xdr:cNvPr id="1857" name="Straight Connector 1856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/>
      </xdr:nvCxnSpPr>
      <xdr:spPr>
        <a:xfrm flipV="1">
          <a:off x="5833779" y="2552967"/>
          <a:ext cx="3856707" cy="10933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505937</xdr:colOff>
          <xdr:row>16</xdr:row>
          <xdr:rowOff>127150</xdr:rowOff>
        </xdr:from>
        <xdr:to>
          <xdr:col>15</xdr:col>
          <xdr:colOff>388450</xdr:colOff>
          <xdr:row>21</xdr:row>
          <xdr:rowOff>56068</xdr:rowOff>
        </xdr:to>
        <xdr:pic>
          <xdr:nvPicPr>
            <xdr:cNvPr id="1858" name="Picture 1857">
              <a:extLst>
                <a:ext uri="{FF2B5EF4-FFF2-40B4-BE49-F238E27FC236}">
                  <a16:creationId xmlns:a16="http://schemas.microsoft.com/office/drawing/2014/main" id="{00000000-0008-0000-0000-0000F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48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992337" y="3175150"/>
              <a:ext cx="3540113" cy="8814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9</xdr:col>
      <xdr:colOff>418133</xdr:colOff>
      <xdr:row>13</xdr:row>
      <xdr:rowOff>101759</xdr:rowOff>
    </xdr:from>
    <xdr:to>
      <xdr:col>13</xdr:col>
      <xdr:colOff>339091</xdr:colOff>
      <xdr:row>14</xdr:row>
      <xdr:rowOff>123825</xdr:rowOff>
    </xdr:to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904533" y="2578259"/>
          <a:ext cx="2359358" cy="212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Units Sold</a:t>
          </a:r>
          <a:r>
            <a:rPr lang="en-US" sz="10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vs Margin % Trend</a:t>
          </a:r>
          <a:endParaRPr lang="en-US" sz="10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16563</xdr:colOff>
      <xdr:row>14</xdr:row>
      <xdr:rowOff>36024</xdr:rowOff>
    </xdr:from>
    <xdr:to>
      <xdr:col>3</xdr:col>
      <xdr:colOff>23256</xdr:colOff>
      <xdr:row>14</xdr:row>
      <xdr:rowOff>36895</xdr:rowOff>
    </xdr:to>
    <xdr:cxnSp macro="">
      <xdr:nvCxnSpPr>
        <xdr:cNvPr id="1860" name="Straight Connector 1859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>
          <a:off x="16563" y="2703024"/>
          <a:ext cx="1835493" cy="871"/>
        </a:xfrm>
        <a:prstGeom prst="line">
          <a:avLst/>
        </a:prstGeom>
        <a:ln w="3175">
          <a:solidFill>
            <a:srgbClr val="27384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408236</xdr:colOff>
      <xdr:row>2</xdr:row>
      <xdr:rowOff>106427</xdr:rowOff>
    </xdr:from>
    <xdr:to>
      <xdr:col>5</xdr:col>
      <xdr:colOff>259149</xdr:colOff>
      <xdr:row>4</xdr:row>
      <xdr:rowOff>15318</xdr:rowOff>
    </xdr:to>
    <xdr:sp macro="" textlink="Analysis!I63">
      <xdr:nvSpPr>
        <xdr:cNvPr id="1861" name="TextBox 186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237036" y="487427"/>
          <a:ext cx="1070113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375391-8DC7-40A0-B9A8-D3119FE6D6C4}" type="TxLink">
            <a:rPr lang="en-US" sz="16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/>
            <a:t>10594800</a:t>
          </a:fld>
          <a:endParaRPr lang="en-US" sz="1600" b="1" i="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423104</xdr:colOff>
      <xdr:row>3</xdr:row>
      <xdr:rowOff>189193</xdr:rowOff>
    </xdr:from>
    <xdr:to>
      <xdr:col>7</xdr:col>
      <xdr:colOff>234388</xdr:colOff>
      <xdr:row>4</xdr:row>
      <xdr:rowOff>155299</xdr:rowOff>
    </xdr:to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2251904" y="760693"/>
          <a:ext cx="2249684" cy="156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7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Total Sales (USD)</a:t>
          </a:r>
        </a:p>
      </xdr:txBody>
    </xdr:sp>
    <xdr:clientData/>
  </xdr:twoCellAnchor>
  <xdr:twoCellAnchor>
    <xdr:from>
      <xdr:col>6</xdr:col>
      <xdr:colOff>57150</xdr:colOff>
      <xdr:row>1</xdr:row>
      <xdr:rowOff>167367</xdr:rowOff>
    </xdr:from>
    <xdr:to>
      <xdr:col>6</xdr:col>
      <xdr:colOff>58037</xdr:colOff>
      <xdr:row>5</xdr:row>
      <xdr:rowOff>5738</xdr:rowOff>
    </xdr:to>
    <xdr:cxnSp macro="">
      <xdr:nvCxnSpPr>
        <xdr:cNvPr id="1863" name="Straight Connector 1862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/>
      </xdr:nvCxnSpPr>
      <xdr:spPr>
        <a:xfrm>
          <a:off x="3714750" y="357867"/>
          <a:ext cx="887" cy="600371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500966</xdr:colOff>
      <xdr:row>3</xdr:row>
      <xdr:rowOff>184224</xdr:rowOff>
    </xdr:from>
    <xdr:to>
      <xdr:col>10</xdr:col>
      <xdr:colOff>312251</xdr:colOff>
      <xdr:row>4</xdr:row>
      <xdr:rowOff>150330</xdr:rowOff>
    </xdr:to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4158566" y="755724"/>
          <a:ext cx="2249685" cy="156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7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Total </a:t>
          </a:r>
          <a:r>
            <a:rPr lang="en-US" sz="7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(USD)</a:t>
          </a:r>
          <a:endParaRPr lang="en-US" sz="7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42898</xdr:colOff>
      <xdr:row>2</xdr:row>
      <xdr:rowOff>102699</xdr:rowOff>
    </xdr:from>
    <xdr:to>
      <xdr:col>8</xdr:col>
      <xdr:colOff>491484</xdr:colOff>
      <xdr:row>4</xdr:row>
      <xdr:rowOff>11590</xdr:rowOff>
    </xdr:to>
    <xdr:sp macro="" textlink="Analysis!K63">
      <xdr:nvSpPr>
        <xdr:cNvPr id="1865" name="TextBox 1864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4310098" y="483699"/>
          <a:ext cx="1058186" cy="289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36E5142-51AC-4A3B-B11D-17AE8E044396}" type="TxLink">
            <a:rPr lang="en-US" sz="16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1815168</a:t>
          </a:fld>
          <a:endParaRPr lang="en-US" sz="1600" b="1" i="0" u="none" strike="noStrike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88526</xdr:colOff>
      <xdr:row>1</xdr:row>
      <xdr:rowOff>167368</xdr:rowOff>
    </xdr:from>
    <xdr:to>
      <xdr:col>9</xdr:col>
      <xdr:colOff>90183</xdr:colOff>
      <xdr:row>5</xdr:row>
      <xdr:rowOff>6211</xdr:rowOff>
    </xdr:to>
    <xdr:cxnSp macro="">
      <xdr:nvCxnSpPr>
        <xdr:cNvPr id="1866" name="Straight Connector 186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/>
      </xdr:nvCxnSpPr>
      <xdr:spPr>
        <a:xfrm>
          <a:off x="5574926" y="357868"/>
          <a:ext cx="1657" cy="600843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454583</xdr:colOff>
      <xdr:row>3</xdr:row>
      <xdr:rowOff>170017</xdr:rowOff>
    </xdr:from>
    <xdr:to>
      <xdr:col>13</xdr:col>
      <xdr:colOff>265868</xdr:colOff>
      <xdr:row>4</xdr:row>
      <xdr:rowOff>136123</xdr:rowOff>
    </xdr:to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940983" y="741517"/>
          <a:ext cx="2249685" cy="156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7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Profit</a:t>
          </a:r>
          <a:r>
            <a:rPr lang="en-US" sz="7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Margin (%)</a:t>
          </a:r>
          <a:endParaRPr lang="en-US" sz="700" b="1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396738</xdr:colOff>
      <xdr:row>1</xdr:row>
      <xdr:rowOff>85726</xdr:rowOff>
    </xdr:from>
    <xdr:to>
      <xdr:col>11</xdr:col>
      <xdr:colOff>479563</xdr:colOff>
      <xdr:row>4</xdr:row>
      <xdr:rowOff>11182</xdr:rowOff>
    </xdr:to>
    <xdr:graphicFrame macro="">
      <xdr:nvGraphicFramePr>
        <xdr:cNvPr id="1868" name="Chart 186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596126</xdr:colOff>
      <xdr:row>2</xdr:row>
      <xdr:rowOff>81079</xdr:rowOff>
    </xdr:from>
    <xdr:to>
      <xdr:col>9</xdr:col>
      <xdr:colOff>600773</xdr:colOff>
      <xdr:row>3</xdr:row>
      <xdr:rowOff>29969</xdr:rowOff>
    </xdr:to>
    <xdr:cxnSp macro="">
      <xdr:nvCxnSpPr>
        <xdr:cNvPr id="1869" name="Straight Connector 186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6082526" y="462079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77420</xdr:colOff>
      <xdr:row>2</xdr:row>
      <xdr:rowOff>70134</xdr:rowOff>
    </xdr:from>
    <xdr:to>
      <xdr:col>10</xdr:col>
      <xdr:colOff>82067</xdr:colOff>
      <xdr:row>3</xdr:row>
      <xdr:rowOff>19024</xdr:rowOff>
    </xdr:to>
    <xdr:cxnSp macro="">
      <xdr:nvCxnSpPr>
        <xdr:cNvPr id="1870" name="Straight Connector 1869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/>
      </xdr:nvCxnSpPr>
      <xdr:spPr>
        <a:xfrm>
          <a:off x="6173420" y="451134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148219</xdr:colOff>
      <xdr:row>2</xdr:row>
      <xdr:rowOff>65285</xdr:rowOff>
    </xdr:from>
    <xdr:to>
      <xdr:col>10</xdr:col>
      <xdr:colOff>152866</xdr:colOff>
      <xdr:row>3</xdr:row>
      <xdr:rowOff>14175</xdr:rowOff>
    </xdr:to>
    <xdr:cxnSp macro="">
      <xdr:nvCxnSpPr>
        <xdr:cNvPr id="1871" name="Straight Connector 1870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/>
      </xdr:nvCxnSpPr>
      <xdr:spPr>
        <a:xfrm>
          <a:off x="6244219" y="446285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235570</xdr:colOff>
      <xdr:row>2</xdr:row>
      <xdr:rowOff>59709</xdr:rowOff>
    </xdr:from>
    <xdr:to>
      <xdr:col>10</xdr:col>
      <xdr:colOff>240217</xdr:colOff>
      <xdr:row>3</xdr:row>
      <xdr:rowOff>8599</xdr:rowOff>
    </xdr:to>
    <xdr:cxnSp macro="">
      <xdr:nvCxnSpPr>
        <xdr:cNvPr id="1872" name="Straight Connector 187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/>
      </xdr:nvCxnSpPr>
      <xdr:spPr>
        <a:xfrm>
          <a:off x="6331570" y="440709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318275</xdr:colOff>
      <xdr:row>2</xdr:row>
      <xdr:rowOff>58779</xdr:rowOff>
    </xdr:from>
    <xdr:to>
      <xdr:col>10</xdr:col>
      <xdr:colOff>322922</xdr:colOff>
      <xdr:row>3</xdr:row>
      <xdr:rowOff>7669</xdr:rowOff>
    </xdr:to>
    <xdr:cxnSp macro="">
      <xdr:nvCxnSpPr>
        <xdr:cNvPr id="1873" name="Straight Connector 1872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/>
      </xdr:nvCxnSpPr>
      <xdr:spPr>
        <a:xfrm>
          <a:off x="6414275" y="439779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400980</xdr:colOff>
      <xdr:row>2</xdr:row>
      <xdr:rowOff>62496</xdr:rowOff>
    </xdr:from>
    <xdr:to>
      <xdr:col>10</xdr:col>
      <xdr:colOff>405627</xdr:colOff>
      <xdr:row>3</xdr:row>
      <xdr:rowOff>11386</xdr:rowOff>
    </xdr:to>
    <xdr:cxnSp macro="">
      <xdr:nvCxnSpPr>
        <xdr:cNvPr id="1874" name="Straight Connector 187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/>
      </xdr:nvCxnSpPr>
      <xdr:spPr>
        <a:xfrm>
          <a:off x="6496980" y="443496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488331</xdr:colOff>
      <xdr:row>2</xdr:row>
      <xdr:rowOff>75506</xdr:rowOff>
    </xdr:from>
    <xdr:to>
      <xdr:col>10</xdr:col>
      <xdr:colOff>492978</xdr:colOff>
      <xdr:row>3</xdr:row>
      <xdr:rowOff>24396</xdr:rowOff>
    </xdr:to>
    <xdr:cxnSp macro="">
      <xdr:nvCxnSpPr>
        <xdr:cNvPr id="1875" name="Straight Connector 1874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CxnSpPr/>
      </xdr:nvCxnSpPr>
      <xdr:spPr>
        <a:xfrm>
          <a:off x="6584331" y="456506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575682</xdr:colOff>
      <xdr:row>2</xdr:row>
      <xdr:rowOff>69930</xdr:rowOff>
    </xdr:from>
    <xdr:to>
      <xdr:col>10</xdr:col>
      <xdr:colOff>580329</xdr:colOff>
      <xdr:row>3</xdr:row>
      <xdr:rowOff>18820</xdr:rowOff>
    </xdr:to>
    <xdr:cxnSp macro="">
      <xdr:nvCxnSpPr>
        <xdr:cNvPr id="1876" name="Straight Connector 187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/>
      </xdr:nvCxnSpPr>
      <xdr:spPr>
        <a:xfrm>
          <a:off x="6671682" y="450930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48787</xdr:colOff>
      <xdr:row>2</xdr:row>
      <xdr:rowOff>64354</xdr:rowOff>
    </xdr:from>
    <xdr:to>
      <xdr:col>11</xdr:col>
      <xdr:colOff>53434</xdr:colOff>
      <xdr:row>3</xdr:row>
      <xdr:rowOff>13244</xdr:rowOff>
    </xdr:to>
    <xdr:cxnSp macro="">
      <xdr:nvCxnSpPr>
        <xdr:cNvPr id="1877" name="Straight Connector 1876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CxnSpPr/>
      </xdr:nvCxnSpPr>
      <xdr:spPr>
        <a:xfrm>
          <a:off x="6754387" y="445354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123129</xdr:colOff>
      <xdr:row>2</xdr:row>
      <xdr:rowOff>58778</xdr:rowOff>
    </xdr:from>
    <xdr:to>
      <xdr:col>11</xdr:col>
      <xdr:colOff>127776</xdr:colOff>
      <xdr:row>3</xdr:row>
      <xdr:rowOff>7668</xdr:rowOff>
    </xdr:to>
    <xdr:cxnSp macro="">
      <xdr:nvCxnSpPr>
        <xdr:cNvPr id="1878" name="Straight Connector 1877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CxnSpPr/>
      </xdr:nvCxnSpPr>
      <xdr:spPr>
        <a:xfrm>
          <a:off x="6828729" y="439778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196541</xdr:colOff>
      <xdr:row>2</xdr:row>
      <xdr:rowOff>57849</xdr:rowOff>
    </xdr:from>
    <xdr:to>
      <xdr:col>11</xdr:col>
      <xdr:colOff>201188</xdr:colOff>
      <xdr:row>3</xdr:row>
      <xdr:rowOff>6739</xdr:rowOff>
    </xdr:to>
    <xdr:cxnSp macro="">
      <xdr:nvCxnSpPr>
        <xdr:cNvPr id="1879" name="Straight Connector 1878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CxnSpPr/>
      </xdr:nvCxnSpPr>
      <xdr:spPr>
        <a:xfrm>
          <a:off x="6902141" y="438849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269954</xdr:colOff>
      <xdr:row>2</xdr:row>
      <xdr:rowOff>47627</xdr:rowOff>
    </xdr:from>
    <xdr:to>
      <xdr:col>11</xdr:col>
      <xdr:colOff>274601</xdr:colOff>
      <xdr:row>2</xdr:row>
      <xdr:rowOff>187017</xdr:rowOff>
    </xdr:to>
    <xdr:cxnSp macro="">
      <xdr:nvCxnSpPr>
        <xdr:cNvPr id="1880" name="Straight Connector 1879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/>
      </xdr:nvCxnSpPr>
      <xdr:spPr>
        <a:xfrm>
          <a:off x="6975554" y="428627"/>
          <a:ext cx="4647" cy="139390"/>
        </a:xfrm>
        <a:prstGeom prst="line">
          <a:avLst/>
        </a:prstGeom>
        <a:ln w="22225">
          <a:solidFill>
            <a:srgbClr val="06091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133694</xdr:colOff>
      <xdr:row>2</xdr:row>
      <xdr:rowOff>164781</xdr:rowOff>
    </xdr:from>
    <xdr:to>
      <xdr:col>12</xdr:col>
      <xdr:colOff>63304</xdr:colOff>
      <xdr:row>4</xdr:row>
      <xdr:rowOff>178484</xdr:rowOff>
    </xdr:to>
    <xdr:sp macro="" textlink="Analysis!J63">
      <xdr:nvSpPr>
        <xdr:cNvPr id="1881" name="TextBox 1880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6229694" y="545781"/>
          <a:ext cx="1148810" cy="39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D64D07-A59A-4623-BAD1-C4250E21E665}" type="TxLink"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17%</a:t>
          </a:fld>
          <a:endParaRPr lang="en-US" sz="900" b="1" i="0" u="none" strike="noStrike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62593</xdr:colOff>
      <xdr:row>1</xdr:row>
      <xdr:rowOff>167368</xdr:rowOff>
    </xdr:from>
    <xdr:to>
      <xdr:col>12</xdr:col>
      <xdr:colOff>67472</xdr:colOff>
      <xdr:row>5</xdr:row>
      <xdr:rowOff>8441</xdr:rowOff>
    </xdr:to>
    <xdr:cxnSp macro="">
      <xdr:nvCxnSpPr>
        <xdr:cNvPr id="1882" name="Straight Connector 188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/>
      </xdr:nvCxnSpPr>
      <xdr:spPr>
        <a:xfrm>
          <a:off x="7377793" y="357868"/>
          <a:ext cx="4879" cy="603073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548241</xdr:colOff>
      <xdr:row>3</xdr:row>
      <xdr:rowOff>164920</xdr:rowOff>
    </xdr:from>
    <xdr:to>
      <xdr:col>16</xdr:col>
      <xdr:colOff>57150</xdr:colOff>
      <xdr:row>4</xdr:row>
      <xdr:rowOff>131026</xdr:rowOff>
    </xdr:to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7863441" y="736420"/>
          <a:ext cx="1947309" cy="156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700" b="1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per Product Sold (USD)</a:t>
          </a:r>
        </a:p>
      </xdr:txBody>
    </xdr:sp>
    <xdr:clientData/>
  </xdr:twoCellAnchor>
  <xdr:twoCellAnchor>
    <xdr:from>
      <xdr:col>13</xdr:col>
      <xdr:colOff>376364</xdr:colOff>
      <xdr:row>2</xdr:row>
      <xdr:rowOff>173134</xdr:rowOff>
    </xdr:from>
    <xdr:to>
      <xdr:col>15</xdr:col>
      <xdr:colOff>305973</xdr:colOff>
      <xdr:row>4</xdr:row>
      <xdr:rowOff>186837</xdr:rowOff>
    </xdr:to>
    <xdr:sp macro="" textlink="Analysis!K48">
      <xdr:nvSpPr>
        <xdr:cNvPr id="1884" name="TextBox 188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8301164" y="554134"/>
          <a:ext cx="1148809" cy="39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806FD8-F374-453F-9EE4-E8DF080393F2}" type="TxLink"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18</a:t>
          </a:fld>
          <a:endParaRPr lang="en-US" sz="900" b="1" i="0" u="none" strike="noStrike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46607</xdr:colOff>
      <xdr:row>33</xdr:row>
      <xdr:rowOff>183094</xdr:rowOff>
    </xdr:from>
    <xdr:to>
      <xdr:col>8</xdr:col>
      <xdr:colOff>147877</xdr:colOff>
      <xdr:row>36</xdr:row>
      <xdr:rowOff>145392</xdr:rowOff>
    </xdr:to>
    <xdr:sp macro="" textlink="Analysis!M39">
      <xdr:nvSpPr>
        <xdr:cNvPr id="1885" name="TextBox 1884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2485007" y="6469594"/>
          <a:ext cx="2539670" cy="533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853620F9-791D-4BE2-B2BE-0FB5076738B2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Tahoma"/>
              <a:cs typeface="Tahoma"/>
            </a:rPr>
            <a:pPr marL="0" indent="0"/>
            <a:t>26/Unit</a:t>
          </a:fld>
          <a:endParaRPr lang="en-US" sz="2400" b="1" i="0" u="none" strike="noStrike">
            <a:solidFill>
              <a:schemeClr val="accent1">
                <a:lumMod val="75000"/>
              </a:schemeClr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7</xdr:col>
      <xdr:colOff>31977</xdr:colOff>
      <xdr:row>34</xdr:row>
      <xdr:rowOff>49204</xdr:rowOff>
    </xdr:from>
    <xdr:to>
      <xdr:col>11</xdr:col>
      <xdr:colOff>135937</xdr:colOff>
      <xdr:row>37</xdr:row>
      <xdr:rowOff>11502</xdr:rowOff>
    </xdr:to>
    <xdr:sp macro="" textlink="Analysis!M40">
      <xdr:nvSpPr>
        <xdr:cNvPr id="1887" name="TextBox 1886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4299177" y="6526204"/>
          <a:ext cx="2542360" cy="533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94E68D64-CBBA-4206-8EE7-F3FA49C995C0}" type="TxLink">
            <a:rPr lang="en-US" sz="28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Tahoma"/>
              <a:cs typeface="Tahoma"/>
            </a:rPr>
            <a:pPr marL="0" indent="0"/>
            <a:t>13633</a:t>
          </a:fld>
          <a:endParaRPr lang="en-US" sz="2800" b="1" i="0" u="none" strike="noStrike">
            <a:solidFill>
              <a:schemeClr val="accent1">
                <a:lumMod val="75000"/>
              </a:schemeClr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0</xdr:col>
      <xdr:colOff>127840</xdr:colOff>
      <xdr:row>23</xdr:row>
      <xdr:rowOff>152626</xdr:rowOff>
    </xdr:from>
    <xdr:to>
      <xdr:col>2</xdr:col>
      <xdr:colOff>578735</xdr:colOff>
      <xdr:row>23</xdr:row>
      <xdr:rowOff>153497</xdr:rowOff>
    </xdr:to>
    <xdr:cxnSp macro="">
      <xdr:nvCxnSpPr>
        <xdr:cNvPr id="1889" name="Straight Connector 1888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>
        <a:xfrm>
          <a:off x="127840" y="4534126"/>
          <a:ext cx="1670095" cy="871"/>
        </a:xfrm>
        <a:prstGeom prst="line">
          <a:avLst/>
        </a:prstGeom>
        <a:ln w="3175">
          <a:solidFill>
            <a:srgbClr val="27384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24016</xdr:colOff>
      <xdr:row>22</xdr:row>
      <xdr:rowOff>132005</xdr:rowOff>
    </xdr:from>
    <xdr:to>
      <xdr:col>5</xdr:col>
      <xdr:colOff>10763</xdr:colOff>
      <xdr:row>23</xdr:row>
      <xdr:rowOff>148571</xdr:rowOff>
    </xdr:to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24016" y="4323005"/>
          <a:ext cx="3034747" cy="207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>
              <a:solidFill>
                <a:srgbClr val="0193AB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No.  Name</a:t>
          </a:r>
          <a:r>
            <a:rPr lang="en-US" sz="800" b="1" baseline="0">
              <a:solidFill>
                <a:srgbClr val="0193AB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Profit/Unit</a:t>
          </a:r>
          <a:r>
            <a:rPr lang="en-US" sz="800" b="1">
              <a:solidFill>
                <a:srgbClr val="0193AB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</a:p>
      </xdr:txBody>
    </xdr:sp>
    <xdr:clientData/>
  </xdr:twoCellAnchor>
  <xdr:twoCellAnchor>
    <xdr:from>
      <xdr:col>5</xdr:col>
      <xdr:colOff>22355</xdr:colOff>
      <xdr:row>24</xdr:row>
      <xdr:rowOff>105134</xdr:rowOff>
    </xdr:from>
    <xdr:to>
      <xdr:col>5</xdr:col>
      <xdr:colOff>156178</xdr:colOff>
      <xdr:row>25</xdr:row>
      <xdr:rowOff>72036</xdr:rowOff>
    </xdr:to>
    <xdr:sp macro="" textlink="">
      <xdr:nvSpPr>
        <xdr:cNvPr id="1891" name="Freeform 1890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EditPoints="1"/>
        </xdr:cNvSpPr>
      </xdr:nvSpPr>
      <xdr:spPr bwMode="auto">
        <a:xfrm>
          <a:off x="3070355" y="4677134"/>
          <a:ext cx="133823" cy="157402"/>
        </a:xfrm>
        <a:custGeom>
          <a:avLst/>
          <a:gdLst>
            <a:gd name="T0" fmla="*/ 1130 w 3425"/>
            <a:gd name="T1" fmla="*/ 1875 h 3258"/>
            <a:gd name="T2" fmla="*/ 1346 w 3425"/>
            <a:gd name="T3" fmla="*/ 2065 h 3258"/>
            <a:gd name="T4" fmla="*/ 1430 w 3425"/>
            <a:gd name="T5" fmla="*/ 2367 h 3258"/>
            <a:gd name="T6" fmla="*/ 701 w 3425"/>
            <a:gd name="T7" fmla="*/ 1723 h 3258"/>
            <a:gd name="T8" fmla="*/ 440 w 3425"/>
            <a:gd name="T9" fmla="*/ 1871 h 3258"/>
            <a:gd name="T10" fmla="*/ 258 w 3425"/>
            <a:gd name="T11" fmla="*/ 2143 h 3258"/>
            <a:gd name="T12" fmla="*/ 223 w 3425"/>
            <a:gd name="T13" fmla="*/ 2432 h 3258"/>
            <a:gd name="T14" fmla="*/ 357 w 3425"/>
            <a:gd name="T15" fmla="*/ 2773 h 3258"/>
            <a:gd name="T16" fmla="*/ 643 w 3425"/>
            <a:gd name="T17" fmla="*/ 2991 h 3258"/>
            <a:gd name="T18" fmla="*/ 1018 w 3425"/>
            <a:gd name="T19" fmla="*/ 3026 h 3258"/>
            <a:gd name="T20" fmla="*/ 1343 w 3425"/>
            <a:gd name="T21" fmla="*/ 2862 h 3258"/>
            <a:gd name="T22" fmla="*/ 1535 w 3425"/>
            <a:gd name="T23" fmla="*/ 2556 h 3258"/>
            <a:gd name="T24" fmla="*/ 1535 w 3425"/>
            <a:gd name="T25" fmla="*/ 2179 h 3258"/>
            <a:gd name="T26" fmla="*/ 1343 w 3425"/>
            <a:gd name="T27" fmla="*/ 1872 h 3258"/>
            <a:gd name="T28" fmla="*/ 1018 w 3425"/>
            <a:gd name="T29" fmla="*/ 1709 h 3258"/>
            <a:gd name="T30" fmla="*/ 1627 w 3425"/>
            <a:gd name="T31" fmla="*/ 1453 h 3258"/>
            <a:gd name="T32" fmla="*/ 1808 w 3425"/>
            <a:gd name="T33" fmla="*/ 1676 h 3258"/>
            <a:gd name="T34" fmla="*/ 1701 w 3425"/>
            <a:gd name="T35" fmla="*/ 1752 h 3258"/>
            <a:gd name="T36" fmla="*/ 1489 w 3425"/>
            <a:gd name="T37" fmla="*/ 1545 h 3258"/>
            <a:gd name="T38" fmla="*/ 1573 w 3425"/>
            <a:gd name="T39" fmla="*/ 1441 h 3258"/>
            <a:gd name="T40" fmla="*/ 1155 w 3425"/>
            <a:gd name="T41" fmla="*/ 1220 h 3258"/>
            <a:gd name="T42" fmla="*/ 1143 w 3425"/>
            <a:gd name="T43" fmla="*/ 1354 h 3258"/>
            <a:gd name="T44" fmla="*/ 1152 w 3425"/>
            <a:gd name="T45" fmla="*/ 1516 h 3258"/>
            <a:gd name="T46" fmla="*/ 1511 w 3425"/>
            <a:gd name="T47" fmla="*/ 1729 h 3258"/>
            <a:gd name="T48" fmla="*/ 1734 w 3425"/>
            <a:gd name="T49" fmla="*/ 2081 h 3258"/>
            <a:gd name="T50" fmla="*/ 1769 w 3425"/>
            <a:gd name="T51" fmla="*/ 2520 h 3258"/>
            <a:gd name="T52" fmla="*/ 1592 w 3425"/>
            <a:gd name="T53" fmla="*/ 2916 h 3258"/>
            <a:gd name="T54" fmla="*/ 1254 w 3425"/>
            <a:gd name="T55" fmla="*/ 3181 h 3258"/>
            <a:gd name="T56" fmla="*/ 815 w 3425"/>
            <a:gd name="T57" fmla="*/ 3255 h 3258"/>
            <a:gd name="T58" fmla="*/ 404 w 3425"/>
            <a:gd name="T59" fmla="*/ 3113 h 3258"/>
            <a:gd name="T60" fmla="*/ 113 w 3425"/>
            <a:gd name="T61" fmla="*/ 2802 h 3258"/>
            <a:gd name="T62" fmla="*/ 1 w 3425"/>
            <a:gd name="T63" fmla="*/ 2411 h 3258"/>
            <a:gd name="T64" fmla="*/ 77 w 3425"/>
            <a:gd name="T65" fmla="*/ 2006 h 3258"/>
            <a:gd name="T66" fmla="*/ 331 w 3425"/>
            <a:gd name="T67" fmla="*/ 1675 h 3258"/>
            <a:gd name="T68" fmla="*/ 712 w 3425"/>
            <a:gd name="T69" fmla="*/ 1494 h 3258"/>
            <a:gd name="T70" fmla="*/ 650 w 3425"/>
            <a:gd name="T71" fmla="*/ 1342 h 3258"/>
            <a:gd name="T72" fmla="*/ 662 w 3425"/>
            <a:gd name="T73" fmla="*/ 1208 h 3258"/>
            <a:gd name="T74" fmla="*/ 1071 w 3425"/>
            <a:gd name="T75" fmla="*/ 118 h 3258"/>
            <a:gd name="T76" fmla="*/ 717 w 3425"/>
            <a:gd name="T77" fmla="*/ 560 h 3258"/>
            <a:gd name="T78" fmla="*/ 2884 w 3425"/>
            <a:gd name="T79" fmla="*/ 134 h 3258"/>
            <a:gd name="T80" fmla="*/ 1132 w 3425"/>
            <a:gd name="T81" fmla="*/ 0 h 3258"/>
            <a:gd name="T82" fmla="*/ 2940 w 3425"/>
            <a:gd name="T83" fmla="*/ 52 h 3258"/>
            <a:gd name="T84" fmla="*/ 3408 w 3425"/>
            <a:gd name="T85" fmla="*/ 680 h 3258"/>
            <a:gd name="T86" fmla="*/ 3413 w 3425"/>
            <a:gd name="T87" fmla="*/ 2542 h 3258"/>
            <a:gd name="T88" fmla="*/ 3259 w 3425"/>
            <a:gd name="T89" fmla="*/ 2696 h 3258"/>
            <a:gd name="T90" fmla="*/ 1917 w 3425"/>
            <a:gd name="T91" fmla="*/ 2508 h 3258"/>
            <a:gd name="T92" fmla="*/ 1886 w 3425"/>
            <a:gd name="T93" fmla="*/ 2077 h 3258"/>
            <a:gd name="T94" fmla="*/ 1861 w 3425"/>
            <a:gd name="T95" fmla="*/ 1834 h 3258"/>
            <a:gd name="T96" fmla="*/ 1958 w 3425"/>
            <a:gd name="T97" fmla="*/ 1642 h 3258"/>
            <a:gd name="T98" fmla="*/ 1727 w 3425"/>
            <a:gd name="T99" fmla="*/ 1347 h 3258"/>
            <a:gd name="T100" fmla="*/ 1557 w 3425"/>
            <a:gd name="T101" fmla="*/ 1296 h 3258"/>
            <a:gd name="T102" fmla="*/ 1381 w 3425"/>
            <a:gd name="T103" fmla="*/ 1425 h 3258"/>
            <a:gd name="T104" fmla="*/ 1312 w 3425"/>
            <a:gd name="T105" fmla="*/ 1309 h 3258"/>
            <a:gd name="T106" fmla="*/ 1239 w 3425"/>
            <a:gd name="T107" fmla="*/ 1099 h 3258"/>
            <a:gd name="T108" fmla="*/ 662 w 3425"/>
            <a:gd name="T109" fmla="*/ 1055 h 3258"/>
            <a:gd name="T110" fmla="*/ 516 w 3425"/>
            <a:gd name="T111" fmla="*/ 1164 h 3258"/>
            <a:gd name="T112" fmla="*/ 557 w 3425"/>
            <a:gd name="T113" fmla="*/ 617 h 3258"/>
            <a:gd name="T114" fmla="*/ 1047 w 3425"/>
            <a:gd name="T115" fmla="*/ 20 h 32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3425" h="3258">
              <a:moveTo>
                <a:pt x="891" y="1822"/>
              </a:moveTo>
              <a:lnTo>
                <a:pt x="941" y="1824"/>
              </a:lnTo>
              <a:lnTo>
                <a:pt x="990" y="1831"/>
              </a:lnTo>
              <a:lnTo>
                <a:pt x="1039" y="1842"/>
              </a:lnTo>
              <a:lnTo>
                <a:pt x="1085" y="1856"/>
              </a:lnTo>
              <a:lnTo>
                <a:pt x="1130" y="1875"/>
              </a:lnTo>
              <a:lnTo>
                <a:pt x="1173" y="1898"/>
              </a:lnTo>
              <a:lnTo>
                <a:pt x="1213" y="1924"/>
              </a:lnTo>
              <a:lnTo>
                <a:pt x="1251" y="1954"/>
              </a:lnTo>
              <a:lnTo>
                <a:pt x="1286" y="1987"/>
              </a:lnTo>
              <a:lnTo>
                <a:pt x="1317" y="2024"/>
              </a:lnTo>
              <a:lnTo>
                <a:pt x="1346" y="2065"/>
              </a:lnTo>
              <a:lnTo>
                <a:pt x="1370" y="2107"/>
              </a:lnTo>
              <a:lnTo>
                <a:pt x="1391" y="2154"/>
              </a:lnTo>
              <a:lnTo>
                <a:pt x="1407" y="2203"/>
              </a:lnTo>
              <a:lnTo>
                <a:pt x="1420" y="2255"/>
              </a:lnTo>
              <a:lnTo>
                <a:pt x="1427" y="2310"/>
              </a:lnTo>
              <a:lnTo>
                <a:pt x="1430" y="2367"/>
              </a:lnTo>
              <a:lnTo>
                <a:pt x="891" y="2367"/>
              </a:lnTo>
              <a:lnTo>
                <a:pt x="891" y="1822"/>
              </a:lnTo>
              <a:close/>
              <a:moveTo>
                <a:pt x="891" y="1696"/>
              </a:moveTo>
              <a:lnTo>
                <a:pt x="825" y="1699"/>
              </a:lnTo>
              <a:lnTo>
                <a:pt x="762" y="1709"/>
              </a:lnTo>
              <a:lnTo>
                <a:pt x="701" y="1723"/>
              </a:lnTo>
              <a:lnTo>
                <a:pt x="642" y="1744"/>
              </a:lnTo>
              <a:lnTo>
                <a:pt x="585" y="1770"/>
              </a:lnTo>
              <a:lnTo>
                <a:pt x="532" y="1800"/>
              </a:lnTo>
              <a:lnTo>
                <a:pt x="483" y="1835"/>
              </a:lnTo>
              <a:lnTo>
                <a:pt x="482" y="1835"/>
              </a:lnTo>
              <a:lnTo>
                <a:pt x="440" y="1871"/>
              </a:lnTo>
              <a:lnTo>
                <a:pt x="401" y="1909"/>
              </a:lnTo>
              <a:lnTo>
                <a:pt x="365" y="1951"/>
              </a:lnTo>
              <a:lnTo>
                <a:pt x="333" y="1995"/>
              </a:lnTo>
              <a:lnTo>
                <a:pt x="304" y="2042"/>
              </a:lnTo>
              <a:lnTo>
                <a:pt x="279" y="2092"/>
              </a:lnTo>
              <a:lnTo>
                <a:pt x="258" y="2143"/>
              </a:lnTo>
              <a:lnTo>
                <a:pt x="258" y="2144"/>
              </a:lnTo>
              <a:lnTo>
                <a:pt x="242" y="2197"/>
              </a:lnTo>
              <a:lnTo>
                <a:pt x="230" y="2252"/>
              </a:lnTo>
              <a:lnTo>
                <a:pt x="223" y="2309"/>
              </a:lnTo>
              <a:lnTo>
                <a:pt x="220" y="2367"/>
              </a:lnTo>
              <a:lnTo>
                <a:pt x="223" y="2432"/>
              </a:lnTo>
              <a:lnTo>
                <a:pt x="232" y="2495"/>
              </a:lnTo>
              <a:lnTo>
                <a:pt x="247" y="2556"/>
              </a:lnTo>
              <a:lnTo>
                <a:pt x="267" y="2614"/>
              </a:lnTo>
              <a:lnTo>
                <a:pt x="293" y="2670"/>
              </a:lnTo>
              <a:lnTo>
                <a:pt x="323" y="2723"/>
              </a:lnTo>
              <a:lnTo>
                <a:pt x="357" y="2773"/>
              </a:lnTo>
              <a:lnTo>
                <a:pt x="395" y="2820"/>
              </a:lnTo>
              <a:lnTo>
                <a:pt x="438" y="2862"/>
              </a:lnTo>
              <a:lnTo>
                <a:pt x="485" y="2902"/>
              </a:lnTo>
              <a:lnTo>
                <a:pt x="535" y="2936"/>
              </a:lnTo>
              <a:lnTo>
                <a:pt x="588" y="2966"/>
              </a:lnTo>
              <a:lnTo>
                <a:pt x="643" y="2991"/>
              </a:lnTo>
              <a:lnTo>
                <a:pt x="703" y="3012"/>
              </a:lnTo>
              <a:lnTo>
                <a:pt x="763" y="3026"/>
              </a:lnTo>
              <a:lnTo>
                <a:pt x="826" y="3035"/>
              </a:lnTo>
              <a:lnTo>
                <a:pt x="891" y="3038"/>
              </a:lnTo>
              <a:lnTo>
                <a:pt x="955" y="3035"/>
              </a:lnTo>
              <a:lnTo>
                <a:pt x="1018" y="3026"/>
              </a:lnTo>
              <a:lnTo>
                <a:pt x="1079" y="3012"/>
              </a:lnTo>
              <a:lnTo>
                <a:pt x="1138" y="2991"/>
              </a:lnTo>
              <a:lnTo>
                <a:pt x="1194" y="2966"/>
              </a:lnTo>
              <a:lnTo>
                <a:pt x="1246" y="2936"/>
              </a:lnTo>
              <a:lnTo>
                <a:pt x="1296" y="2902"/>
              </a:lnTo>
              <a:lnTo>
                <a:pt x="1343" y="2862"/>
              </a:lnTo>
              <a:lnTo>
                <a:pt x="1386" y="2820"/>
              </a:lnTo>
              <a:lnTo>
                <a:pt x="1425" y="2773"/>
              </a:lnTo>
              <a:lnTo>
                <a:pt x="1459" y="2723"/>
              </a:lnTo>
              <a:lnTo>
                <a:pt x="1489" y="2670"/>
              </a:lnTo>
              <a:lnTo>
                <a:pt x="1514" y="2614"/>
              </a:lnTo>
              <a:lnTo>
                <a:pt x="1535" y="2556"/>
              </a:lnTo>
              <a:lnTo>
                <a:pt x="1550" y="2495"/>
              </a:lnTo>
              <a:lnTo>
                <a:pt x="1558" y="2432"/>
              </a:lnTo>
              <a:lnTo>
                <a:pt x="1561" y="2367"/>
              </a:lnTo>
              <a:lnTo>
                <a:pt x="1558" y="2303"/>
              </a:lnTo>
              <a:lnTo>
                <a:pt x="1550" y="2240"/>
              </a:lnTo>
              <a:lnTo>
                <a:pt x="1535" y="2179"/>
              </a:lnTo>
              <a:lnTo>
                <a:pt x="1514" y="2121"/>
              </a:lnTo>
              <a:lnTo>
                <a:pt x="1489" y="2065"/>
              </a:lnTo>
              <a:lnTo>
                <a:pt x="1459" y="2011"/>
              </a:lnTo>
              <a:lnTo>
                <a:pt x="1425" y="1961"/>
              </a:lnTo>
              <a:lnTo>
                <a:pt x="1386" y="1914"/>
              </a:lnTo>
              <a:lnTo>
                <a:pt x="1343" y="1872"/>
              </a:lnTo>
              <a:lnTo>
                <a:pt x="1296" y="1833"/>
              </a:lnTo>
              <a:lnTo>
                <a:pt x="1246" y="1798"/>
              </a:lnTo>
              <a:lnTo>
                <a:pt x="1194" y="1769"/>
              </a:lnTo>
              <a:lnTo>
                <a:pt x="1138" y="1743"/>
              </a:lnTo>
              <a:lnTo>
                <a:pt x="1079" y="1723"/>
              </a:lnTo>
              <a:lnTo>
                <a:pt x="1018" y="1709"/>
              </a:lnTo>
              <a:lnTo>
                <a:pt x="955" y="1699"/>
              </a:lnTo>
              <a:lnTo>
                <a:pt x="891" y="1696"/>
              </a:lnTo>
              <a:close/>
              <a:moveTo>
                <a:pt x="1588" y="1439"/>
              </a:moveTo>
              <a:lnTo>
                <a:pt x="1602" y="1440"/>
              </a:lnTo>
              <a:lnTo>
                <a:pt x="1616" y="1445"/>
              </a:lnTo>
              <a:lnTo>
                <a:pt x="1627" y="1453"/>
              </a:lnTo>
              <a:lnTo>
                <a:pt x="1796" y="1609"/>
              </a:lnTo>
              <a:lnTo>
                <a:pt x="1805" y="1621"/>
              </a:lnTo>
              <a:lnTo>
                <a:pt x="1811" y="1634"/>
              </a:lnTo>
              <a:lnTo>
                <a:pt x="1813" y="1648"/>
              </a:lnTo>
              <a:lnTo>
                <a:pt x="1812" y="1662"/>
              </a:lnTo>
              <a:lnTo>
                <a:pt x="1808" y="1676"/>
              </a:lnTo>
              <a:lnTo>
                <a:pt x="1799" y="1688"/>
              </a:lnTo>
              <a:lnTo>
                <a:pt x="1754" y="1736"/>
              </a:lnTo>
              <a:lnTo>
                <a:pt x="1743" y="1745"/>
              </a:lnTo>
              <a:lnTo>
                <a:pt x="1730" y="1751"/>
              </a:lnTo>
              <a:lnTo>
                <a:pt x="1716" y="1753"/>
              </a:lnTo>
              <a:lnTo>
                <a:pt x="1701" y="1752"/>
              </a:lnTo>
              <a:lnTo>
                <a:pt x="1688" y="1747"/>
              </a:lnTo>
              <a:lnTo>
                <a:pt x="1675" y="1739"/>
              </a:lnTo>
              <a:lnTo>
                <a:pt x="1508" y="1583"/>
              </a:lnTo>
              <a:lnTo>
                <a:pt x="1499" y="1572"/>
              </a:lnTo>
              <a:lnTo>
                <a:pt x="1492" y="1559"/>
              </a:lnTo>
              <a:lnTo>
                <a:pt x="1489" y="1545"/>
              </a:lnTo>
              <a:lnTo>
                <a:pt x="1491" y="1530"/>
              </a:lnTo>
              <a:lnTo>
                <a:pt x="1496" y="1517"/>
              </a:lnTo>
              <a:lnTo>
                <a:pt x="1505" y="1505"/>
              </a:lnTo>
              <a:lnTo>
                <a:pt x="1550" y="1457"/>
              </a:lnTo>
              <a:lnTo>
                <a:pt x="1561" y="1447"/>
              </a:lnTo>
              <a:lnTo>
                <a:pt x="1573" y="1441"/>
              </a:lnTo>
              <a:lnTo>
                <a:pt x="1588" y="1439"/>
              </a:lnTo>
              <a:close/>
              <a:moveTo>
                <a:pt x="695" y="1197"/>
              </a:moveTo>
              <a:lnTo>
                <a:pt x="1109" y="1197"/>
              </a:lnTo>
              <a:lnTo>
                <a:pt x="1127" y="1200"/>
              </a:lnTo>
              <a:lnTo>
                <a:pt x="1143" y="1208"/>
              </a:lnTo>
              <a:lnTo>
                <a:pt x="1155" y="1220"/>
              </a:lnTo>
              <a:lnTo>
                <a:pt x="1162" y="1235"/>
              </a:lnTo>
              <a:lnTo>
                <a:pt x="1166" y="1253"/>
              </a:lnTo>
              <a:lnTo>
                <a:pt x="1166" y="1309"/>
              </a:lnTo>
              <a:lnTo>
                <a:pt x="1162" y="1327"/>
              </a:lnTo>
              <a:lnTo>
                <a:pt x="1155" y="1342"/>
              </a:lnTo>
              <a:lnTo>
                <a:pt x="1143" y="1354"/>
              </a:lnTo>
              <a:lnTo>
                <a:pt x="1127" y="1362"/>
              </a:lnTo>
              <a:lnTo>
                <a:pt x="1109" y="1365"/>
              </a:lnTo>
              <a:lnTo>
                <a:pt x="1011" y="1365"/>
              </a:lnTo>
              <a:lnTo>
                <a:pt x="1011" y="1485"/>
              </a:lnTo>
              <a:lnTo>
                <a:pt x="1083" y="1497"/>
              </a:lnTo>
              <a:lnTo>
                <a:pt x="1152" y="1516"/>
              </a:lnTo>
              <a:lnTo>
                <a:pt x="1220" y="1539"/>
              </a:lnTo>
              <a:lnTo>
                <a:pt x="1284" y="1568"/>
              </a:lnTo>
              <a:lnTo>
                <a:pt x="1346" y="1601"/>
              </a:lnTo>
              <a:lnTo>
                <a:pt x="1404" y="1639"/>
              </a:lnTo>
              <a:lnTo>
                <a:pt x="1460" y="1682"/>
              </a:lnTo>
              <a:lnTo>
                <a:pt x="1511" y="1729"/>
              </a:lnTo>
              <a:lnTo>
                <a:pt x="1560" y="1778"/>
              </a:lnTo>
              <a:lnTo>
                <a:pt x="1604" y="1832"/>
              </a:lnTo>
              <a:lnTo>
                <a:pt x="1643" y="1891"/>
              </a:lnTo>
              <a:lnTo>
                <a:pt x="1678" y="1951"/>
              </a:lnTo>
              <a:lnTo>
                <a:pt x="1709" y="2014"/>
              </a:lnTo>
              <a:lnTo>
                <a:pt x="1734" y="2081"/>
              </a:lnTo>
              <a:lnTo>
                <a:pt x="1755" y="2149"/>
              </a:lnTo>
              <a:lnTo>
                <a:pt x="1770" y="2221"/>
              </a:lnTo>
              <a:lnTo>
                <a:pt x="1779" y="2293"/>
              </a:lnTo>
              <a:lnTo>
                <a:pt x="1782" y="2367"/>
              </a:lnTo>
              <a:lnTo>
                <a:pt x="1778" y="2444"/>
              </a:lnTo>
              <a:lnTo>
                <a:pt x="1769" y="2520"/>
              </a:lnTo>
              <a:lnTo>
                <a:pt x="1753" y="2592"/>
              </a:lnTo>
              <a:lnTo>
                <a:pt x="1731" y="2663"/>
              </a:lnTo>
              <a:lnTo>
                <a:pt x="1704" y="2731"/>
              </a:lnTo>
              <a:lnTo>
                <a:pt x="1672" y="2796"/>
              </a:lnTo>
              <a:lnTo>
                <a:pt x="1635" y="2858"/>
              </a:lnTo>
              <a:lnTo>
                <a:pt x="1592" y="2916"/>
              </a:lnTo>
              <a:lnTo>
                <a:pt x="1545" y="2971"/>
              </a:lnTo>
              <a:lnTo>
                <a:pt x="1495" y="3022"/>
              </a:lnTo>
              <a:lnTo>
                <a:pt x="1440" y="3069"/>
              </a:lnTo>
              <a:lnTo>
                <a:pt x="1381" y="3111"/>
              </a:lnTo>
              <a:lnTo>
                <a:pt x="1319" y="3149"/>
              </a:lnTo>
              <a:lnTo>
                <a:pt x="1254" y="3181"/>
              </a:lnTo>
              <a:lnTo>
                <a:pt x="1186" y="3208"/>
              </a:lnTo>
              <a:lnTo>
                <a:pt x="1116" y="3230"/>
              </a:lnTo>
              <a:lnTo>
                <a:pt x="1043" y="3245"/>
              </a:lnTo>
              <a:lnTo>
                <a:pt x="967" y="3255"/>
              </a:lnTo>
              <a:lnTo>
                <a:pt x="891" y="3258"/>
              </a:lnTo>
              <a:lnTo>
                <a:pt x="815" y="3255"/>
              </a:lnTo>
              <a:lnTo>
                <a:pt x="740" y="3245"/>
              </a:lnTo>
              <a:lnTo>
                <a:pt x="667" y="3230"/>
              </a:lnTo>
              <a:lnTo>
                <a:pt x="597" y="3209"/>
              </a:lnTo>
              <a:lnTo>
                <a:pt x="529" y="3182"/>
              </a:lnTo>
              <a:lnTo>
                <a:pt x="465" y="3150"/>
              </a:lnTo>
              <a:lnTo>
                <a:pt x="404" y="3113"/>
              </a:lnTo>
              <a:lnTo>
                <a:pt x="345" y="3072"/>
              </a:lnTo>
              <a:lnTo>
                <a:pt x="291" y="3025"/>
              </a:lnTo>
              <a:lnTo>
                <a:pt x="240" y="2975"/>
              </a:lnTo>
              <a:lnTo>
                <a:pt x="193" y="2921"/>
              </a:lnTo>
              <a:lnTo>
                <a:pt x="150" y="2863"/>
              </a:lnTo>
              <a:lnTo>
                <a:pt x="113" y="2802"/>
              </a:lnTo>
              <a:lnTo>
                <a:pt x="80" y="2738"/>
              </a:lnTo>
              <a:lnTo>
                <a:pt x="53" y="2670"/>
              </a:lnTo>
              <a:lnTo>
                <a:pt x="31" y="2601"/>
              </a:lnTo>
              <a:lnTo>
                <a:pt x="15" y="2528"/>
              </a:lnTo>
              <a:lnTo>
                <a:pt x="4" y="2454"/>
              </a:lnTo>
              <a:lnTo>
                <a:pt x="1" y="2411"/>
              </a:lnTo>
              <a:lnTo>
                <a:pt x="0" y="2367"/>
              </a:lnTo>
              <a:lnTo>
                <a:pt x="3" y="2291"/>
              </a:lnTo>
              <a:lnTo>
                <a:pt x="12" y="2217"/>
              </a:lnTo>
              <a:lnTo>
                <a:pt x="28" y="2144"/>
              </a:lnTo>
              <a:lnTo>
                <a:pt x="50" y="2073"/>
              </a:lnTo>
              <a:lnTo>
                <a:pt x="77" y="2006"/>
              </a:lnTo>
              <a:lnTo>
                <a:pt x="108" y="1942"/>
              </a:lnTo>
              <a:lnTo>
                <a:pt x="144" y="1881"/>
              </a:lnTo>
              <a:lnTo>
                <a:pt x="185" y="1824"/>
              </a:lnTo>
              <a:lnTo>
                <a:pt x="229" y="1770"/>
              </a:lnTo>
              <a:lnTo>
                <a:pt x="278" y="1720"/>
              </a:lnTo>
              <a:lnTo>
                <a:pt x="331" y="1675"/>
              </a:lnTo>
              <a:lnTo>
                <a:pt x="387" y="1632"/>
              </a:lnTo>
              <a:lnTo>
                <a:pt x="446" y="1595"/>
              </a:lnTo>
              <a:lnTo>
                <a:pt x="510" y="1562"/>
              </a:lnTo>
              <a:lnTo>
                <a:pt x="574" y="1534"/>
              </a:lnTo>
              <a:lnTo>
                <a:pt x="642" y="1512"/>
              </a:lnTo>
              <a:lnTo>
                <a:pt x="712" y="1494"/>
              </a:lnTo>
              <a:lnTo>
                <a:pt x="785" y="1483"/>
              </a:lnTo>
              <a:lnTo>
                <a:pt x="785" y="1365"/>
              </a:lnTo>
              <a:lnTo>
                <a:pt x="695" y="1365"/>
              </a:lnTo>
              <a:lnTo>
                <a:pt x="678" y="1362"/>
              </a:lnTo>
              <a:lnTo>
                <a:pt x="662" y="1354"/>
              </a:lnTo>
              <a:lnTo>
                <a:pt x="650" y="1342"/>
              </a:lnTo>
              <a:lnTo>
                <a:pt x="642" y="1327"/>
              </a:lnTo>
              <a:lnTo>
                <a:pt x="639" y="1309"/>
              </a:lnTo>
              <a:lnTo>
                <a:pt x="639" y="1253"/>
              </a:lnTo>
              <a:lnTo>
                <a:pt x="642" y="1235"/>
              </a:lnTo>
              <a:lnTo>
                <a:pt x="650" y="1220"/>
              </a:lnTo>
              <a:lnTo>
                <a:pt x="662" y="1208"/>
              </a:lnTo>
              <a:lnTo>
                <a:pt x="678" y="1200"/>
              </a:lnTo>
              <a:lnTo>
                <a:pt x="695" y="1197"/>
              </a:lnTo>
              <a:close/>
              <a:moveTo>
                <a:pt x="1132" y="98"/>
              </a:moveTo>
              <a:lnTo>
                <a:pt x="1111" y="100"/>
              </a:lnTo>
              <a:lnTo>
                <a:pt x="1090" y="107"/>
              </a:lnTo>
              <a:lnTo>
                <a:pt x="1071" y="118"/>
              </a:lnTo>
              <a:lnTo>
                <a:pt x="1056" y="134"/>
              </a:lnTo>
              <a:lnTo>
                <a:pt x="961" y="254"/>
              </a:lnTo>
              <a:lnTo>
                <a:pt x="1572" y="254"/>
              </a:lnTo>
              <a:lnTo>
                <a:pt x="1485" y="397"/>
              </a:lnTo>
              <a:lnTo>
                <a:pt x="847" y="397"/>
              </a:lnTo>
              <a:lnTo>
                <a:pt x="717" y="560"/>
              </a:lnTo>
              <a:lnTo>
                <a:pt x="3224" y="560"/>
              </a:lnTo>
              <a:lnTo>
                <a:pt x="3094" y="397"/>
              </a:lnTo>
              <a:lnTo>
                <a:pt x="2402" y="397"/>
              </a:lnTo>
              <a:lnTo>
                <a:pt x="2353" y="254"/>
              </a:lnTo>
              <a:lnTo>
                <a:pt x="2980" y="254"/>
              </a:lnTo>
              <a:lnTo>
                <a:pt x="2884" y="134"/>
              </a:lnTo>
              <a:lnTo>
                <a:pt x="2869" y="118"/>
              </a:lnTo>
              <a:lnTo>
                <a:pt x="2851" y="107"/>
              </a:lnTo>
              <a:lnTo>
                <a:pt x="2830" y="100"/>
              </a:lnTo>
              <a:lnTo>
                <a:pt x="2809" y="98"/>
              </a:lnTo>
              <a:lnTo>
                <a:pt x="1132" y="98"/>
              </a:lnTo>
              <a:close/>
              <a:moveTo>
                <a:pt x="1132" y="0"/>
              </a:moveTo>
              <a:lnTo>
                <a:pt x="2809" y="0"/>
              </a:lnTo>
              <a:lnTo>
                <a:pt x="2838" y="3"/>
              </a:lnTo>
              <a:lnTo>
                <a:pt x="2867" y="9"/>
              </a:lnTo>
              <a:lnTo>
                <a:pt x="2893" y="20"/>
              </a:lnTo>
              <a:lnTo>
                <a:pt x="2919" y="34"/>
              </a:lnTo>
              <a:lnTo>
                <a:pt x="2940" y="52"/>
              </a:lnTo>
              <a:lnTo>
                <a:pt x="2961" y="74"/>
              </a:lnTo>
              <a:lnTo>
                <a:pt x="3351" y="564"/>
              </a:lnTo>
              <a:lnTo>
                <a:pt x="3368" y="588"/>
              </a:lnTo>
              <a:lnTo>
                <a:pt x="3383" y="617"/>
              </a:lnTo>
              <a:lnTo>
                <a:pt x="3397" y="648"/>
              </a:lnTo>
              <a:lnTo>
                <a:pt x="3408" y="680"/>
              </a:lnTo>
              <a:lnTo>
                <a:pt x="3418" y="713"/>
              </a:lnTo>
              <a:lnTo>
                <a:pt x="3423" y="745"/>
              </a:lnTo>
              <a:lnTo>
                <a:pt x="3425" y="776"/>
              </a:lnTo>
              <a:lnTo>
                <a:pt x="3425" y="2466"/>
              </a:lnTo>
              <a:lnTo>
                <a:pt x="3422" y="2505"/>
              </a:lnTo>
              <a:lnTo>
                <a:pt x="3413" y="2542"/>
              </a:lnTo>
              <a:lnTo>
                <a:pt x="3398" y="2577"/>
              </a:lnTo>
              <a:lnTo>
                <a:pt x="3378" y="2609"/>
              </a:lnTo>
              <a:lnTo>
                <a:pt x="3353" y="2637"/>
              </a:lnTo>
              <a:lnTo>
                <a:pt x="3325" y="2661"/>
              </a:lnTo>
              <a:lnTo>
                <a:pt x="3294" y="2681"/>
              </a:lnTo>
              <a:lnTo>
                <a:pt x="3259" y="2696"/>
              </a:lnTo>
              <a:lnTo>
                <a:pt x="3222" y="2705"/>
              </a:lnTo>
              <a:lnTo>
                <a:pt x="3182" y="2709"/>
              </a:lnTo>
              <a:lnTo>
                <a:pt x="1868" y="2709"/>
              </a:lnTo>
              <a:lnTo>
                <a:pt x="1889" y="2643"/>
              </a:lnTo>
              <a:lnTo>
                <a:pt x="1906" y="2577"/>
              </a:lnTo>
              <a:lnTo>
                <a:pt x="1917" y="2508"/>
              </a:lnTo>
              <a:lnTo>
                <a:pt x="1925" y="2439"/>
              </a:lnTo>
              <a:lnTo>
                <a:pt x="1927" y="2367"/>
              </a:lnTo>
              <a:lnTo>
                <a:pt x="1924" y="2292"/>
              </a:lnTo>
              <a:lnTo>
                <a:pt x="1917" y="2220"/>
              </a:lnTo>
              <a:lnTo>
                <a:pt x="1903" y="2147"/>
              </a:lnTo>
              <a:lnTo>
                <a:pt x="1886" y="2077"/>
              </a:lnTo>
              <a:lnTo>
                <a:pt x="1863" y="2009"/>
              </a:lnTo>
              <a:lnTo>
                <a:pt x="1835" y="1942"/>
              </a:lnTo>
              <a:lnTo>
                <a:pt x="1804" y="1878"/>
              </a:lnTo>
              <a:lnTo>
                <a:pt x="1825" y="1866"/>
              </a:lnTo>
              <a:lnTo>
                <a:pt x="1843" y="1852"/>
              </a:lnTo>
              <a:lnTo>
                <a:pt x="1861" y="1834"/>
              </a:lnTo>
              <a:lnTo>
                <a:pt x="1906" y="1787"/>
              </a:lnTo>
              <a:lnTo>
                <a:pt x="1926" y="1761"/>
              </a:lnTo>
              <a:lnTo>
                <a:pt x="1941" y="1734"/>
              </a:lnTo>
              <a:lnTo>
                <a:pt x="1952" y="1704"/>
              </a:lnTo>
              <a:lnTo>
                <a:pt x="1957" y="1674"/>
              </a:lnTo>
              <a:lnTo>
                <a:pt x="1958" y="1642"/>
              </a:lnTo>
              <a:lnTo>
                <a:pt x="1955" y="1612"/>
              </a:lnTo>
              <a:lnTo>
                <a:pt x="1947" y="1582"/>
              </a:lnTo>
              <a:lnTo>
                <a:pt x="1935" y="1553"/>
              </a:lnTo>
              <a:lnTo>
                <a:pt x="1917" y="1526"/>
              </a:lnTo>
              <a:lnTo>
                <a:pt x="1895" y="1502"/>
              </a:lnTo>
              <a:lnTo>
                <a:pt x="1727" y="1347"/>
              </a:lnTo>
              <a:lnTo>
                <a:pt x="1703" y="1328"/>
              </a:lnTo>
              <a:lnTo>
                <a:pt x="1677" y="1313"/>
              </a:lnTo>
              <a:lnTo>
                <a:pt x="1649" y="1302"/>
              </a:lnTo>
              <a:lnTo>
                <a:pt x="1620" y="1296"/>
              </a:lnTo>
              <a:lnTo>
                <a:pt x="1590" y="1294"/>
              </a:lnTo>
              <a:lnTo>
                <a:pt x="1557" y="1296"/>
              </a:lnTo>
              <a:lnTo>
                <a:pt x="1525" y="1304"/>
              </a:lnTo>
              <a:lnTo>
                <a:pt x="1495" y="1317"/>
              </a:lnTo>
              <a:lnTo>
                <a:pt x="1467" y="1335"/>
              </a:lnTo>
              <a:lnTo>
                <a:pt x="1443" y="1358"/>
              </a:lnTo>
              <a:lnTo>
                <a:pt x="1397" y="1406"/>
              </a:lnTo>
              <a:lnTo>
                <a:pt x="1381" y="1425"/>
              </a:lnTo>
              <a:lnTo>
                <a:pt x="1368" y="1447"/>
              </a:lnTo>
              <a:lnTo>
                <a:pt x="1327" y="1428"/>
              </a:lnTo>
              <a:lnTo>
                <a:pt x="1285" y="1409"/>
              </a:lnTo>
              <a:lnTo>
                <a:pt x="1299" y="1378"/>
              </a:lnTo>
              <a:lnTo>
                <a:pt x="1309" y="1344"/>
              </a:lnTo>
              <a:lnTo>
                <a:pt x="1312" y="1309"/>
              </a:lnTo>
              <a:lnTo>
                <a:pt x="1312" y="1253"/>
              </a:lnTo>
              <a:lnTo>
                <a:pt x="1308" y="1217"/>
              </a:lnTo>
              <a:lnTo>
                <a:pt x="1298" y="1182"/>
              </a:lnTo>
              <a:lnTo>
                <a:pt x="1284" y="1151"/>
              </a:lnTo>
              <a:lnTo>
                <a:pt x="1264" y="1123"/>
              </a:lnTo>
              <a:lnTo>
                <a:pt x="1239" y="1099"/>
              </a:lnTo>
              <a:lnTo>
                <a:pt x="1211" y="1079"/>
              </a:lnTo>
              <a:lnTo>
                <a:pt x="1180" y="1064"/>
              </a:lnTo>
              <a:lnTo>
                <a:pt x="1146" y="1055"/>
              </a:lnTo>
              <a:lnTo>
                <a:pt x="1109" y="1052"/>
              </a:lnTo>
              <a:lnTo>
                <a:pt x="695" y="1052"/>
              </a:lnTo>
              <a:lnTo>
                <a:pt x="662" y="1055"/>
              </a:lnTo>
              <a:lnTo>
                <a:pt x="631" y="1062"/>
              </a:lnTo>
              <a:lnTo>
                <a:pt x="602" y="1075"/>
              </a:lnTo>
              <a:lnTo>
                <a:pt x="575" y="1092"/>
              </a:lnTo>
              <a:lnTo>
                <a:pt x="552" y="1112"/>
              </a:lnTo>
              <a:lnTo>
                <a:pt x="532" y="1137"/>
              </a:lnTo>
              <a:lnTo>
                <a:pt x="516" y="1164"/>
              </a:lnTo>
              <a:lnTo>
                <a:pt x="516" y="776"/>
              </a:lnTo>
              <a:lnTo>
                <a:pt x="518" y="745"/>
              </a:lnTo>
              <a:lnTo>
                <a:pt x="523" y="713"/>
              </a:lnTo>
              <a:lnTo>
                <a:pt x="532" y="680"/>
              </a:lnTo>
              <a:lnTo>
                <a:pt x="544" y="648"/>
              </a:lnTo>
              <a:lnTo>
                <a:pt x="557" y="617"/>
              </a:lnTo>
              <a:lnTo>
                <a:pt x="573" y="588"/>
              </a:lnTo>
              <a:lnTo>
                <a:pt x="590" y="564"/>
              </a:lnTo>
              <a:lnTo>
                <a:pt x="980" y="74"/>
              </a:lnTo>
              <a:lnTo>
                <a:pt x="999" y="52"/>
              </a:lnTo>
              <a:lnTo>
                <a:pt x="1022" y="34"/>
              </a:lnTo>
              <a:lnTo>
                <a:pt x="1047" y="20"/>
              </a:lnTo>
              <a:lnTo>
                <a:pt x="1074" y="9"/>
              </a:lnTo>
              <a:lnTo>
                <a:pt x="1102" y="3"/>
              </a:lnTo>
              <a:lnTo>
                <a:pt x="1132" y="0"/>
              </a:lnTo>
              <a:close/>
            </a:path>
          </a:pathLst>
        </a:custGeom>
        <a:solidFill>
          <a:srgbClr val="4D515D"/>
        </a:solidFill>
        <a:ln w="0">
          <a:noFill/>
          <a:prstDash val="solid"/>
          <a:round/>
          <a:headEnd/>
          <a:tailEnd/>
        </a:ln>
      </xdr:spPr>
      <xdr:txBody>
        <a:bodyPr vert="horz" wrap="square" lIns="68580" tIns="34290" rIns="68580" bIns="3429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013"/>
        </a:p>
      </xdr:txBody>
    </xdr:sp>
    <xdr:clientData/>
  </xdr:twoCellAnchor>
  <xdr:twoCellAnchor>
    <xdr:from>
      <xdr:col>5</xdr:col>
      <xdr:colOff>122978</xdr:colOff>
      <xdr:row>24</xdr:row>
      <xdr:rowOff>75577</xdr:rowOff>
    </xdr:from>
    <xdr:to>
      <xdr:col>6</xdr:col>
      <xdr:colOff>123029</xdr:colOff>
      <xdr:row>25</xdr:row>
      <xdr:rowOff>74915</xdr:rowOff>
    </xdr:to>
    <xdr:sp macro="" textlink="[1]Analysis!D43">
      <xdr:nvSpPr>
        <xdr:cNvPr id="1892" name="TextBox 189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3170978" y="4647577"/>
          <a:ext cx="609651" cy="18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6382EE8-E798-4111-9E76-C6BA1FCBEEC7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 17 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14</xdr:col>
      <xdr:colOff>449758</xdr:colOff>
      <xdr:row>14</xdr:row>
      <xdr:rowOff>14098</xdr:rowOff>
    </xdr:from>
    <xdr:to>
      <xdr:col>14</xdr:col>
      <xdr:colOff>607128</xdr:colOff>
      <xdr:row>14</xdr:row>
      <xdr:rowOff>32123</xdr:rowOff>
    </xdr:to>
    <xdr:sp macro="" textlink="">
      <xdr:nvSpPr>
        <xdr:cNvPr id="1894" name="Rectangle 189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8984158" y="2681098"/>
          <a:ext cx="157370" cy="18025"/>
        </a:xfrm>
        <a:prstGeom prst="rect">
          <a:avLst/>
        </a:prstGeom>
        <a:solidFill>
          <a:srgbClr val="4D51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279138</xdr:colOff>
      <xdr:row>14</xdr:row>
      <xdr:rowOff>12543</xdr:rowOff>
    </xdr:from>
    <xdr:to>
      <xdr:col>13</xdr:col>
      <xdr:colOff>436508</xdr:colOff>
      <xdr:row>14</xdr:row>
      <xdr:rowOff>23735</xdr:rowOff>
    </xdr:to>
    <xdr:sp macro="" textlink="">
      <xdr:nvSpPr>
        <xdr:cNvPr id="1895" name="Rectangle 1894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8203938" y="2679543"/>
          <a:ext cx="157370" cy="11192"/>
        </a:xfrm>
        <a:prstGeom prst="rect">
          <a:avLst/>
        </a:prstGeom>
        <a:solidFill>
          <a:srgbClr val="01B9D5">
            <a:alpha val="7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297346</xdr:colOff>
      <xdr:row>11</xdr:row>
      <xdr:rowOff>85725</xdr:rowOff>
    </xdr:from>
    <xdr:to>
      <xdr:col>2</xdr:col>
      <xdr:colOff>371060</xdr:colOff>
      <xdr:row>11</xdr:row>
      <xdr:rowOff>168551</xdr:rowOff>
    </xdr:to>
    <xdr:sp macro="" textlink="">
      <xdr:nvSpPr>
        <xdr:cNvPr id="1898" name="Rectangle 189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7346" y="2181225"/>
          <a:ext cx="1292914" cy="82826"/>
        </a:xfrm>
        <a:prstGeom prst="rect">
          <a:avLst/>
        </a:prstGeom>
        <a:solidFill>
          <a:srgbClr val="1514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65433</xdr:colOff>
      <xdr:row>33</xdr:row>
      <xdr:rowOff>168548</xdr:rowOff>
    </xdr:from>
    <xdr:to>
      <xdr:col>3</xdr:col>
      <xdr:colOff>34786</xdr:colOff>
      <xdr:row>38</xdr:row>
      <xdr:rowOff>85725</xdr:rowOff>
    </xdr:to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5433" y="6455048"/>
          <a:ext cx="1798153" cy="869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0193AB"/>
              </a:solidFill>
            </a:rPr>
            <a:t>1 - Sales figures are net after discount</a:t>
          </a:r>
          <a:endParaRPr lang="en-US" sz="700" baseline="0">
            <a:solidFill>
              <a:srgbClr val="0193AB"/>
            </a:solidFill>
          </a:endParaRPr>
        </a:p>
        <a:p>
          <a:r>
            <a:rPr lang="en-US" sz="700" baseline="0">
              <a:solidFill>
                <a:srgbClr val="0193AB"/>
              </a:solidFill>
            </a:rPr>
            <a:t>2 - Leaderboard comprises of employees who completed 1 year</a:t>
          </a:r>
          <a:endParaRPr lang="en-US" sz="700">
            <a:solidFill>
              <a:srgbClr val="0193AB"/>
            </a:solidFill>
          </a:endParaRPr>
        </a:p>
      </xdr:txBody>
    </xdr:sp>
    <xdr:clientData/>
  </xdr:twoCellAnchor>
  <xdr:twoCellAnchor>
    <xdr:from>
      <xdr:col>15</xdr:col>
      <xdr:colOff>189673</xdr:colOff>
      <xdr:row>0</xdr:row>
      <xdr:rowOff>41413</xdr:rowOff>
    </xdr:from>
    <xdr:to>
      <xdr:col>15</xdr:col>
      <xdr:colOff>333694</xdr:colOff>
      <xdr:row>1</xdr:row>
      <xdr:rowOff>13217</xdr:rowOff>
    </xdr:to>
    <xdr:sp macro="mail1" textlink="">
      <xdr:nvSpPr>
        <xdr:cNvPr id="1900" name="Freeform 1899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/>
        </xdr:cNvSpPr>
      </xdr:nvSpPr>
      <xdr:spPr bwMode="auto">
        <a:xfrm>
          <a:off x="9333673" y="41413"/>
          <a:ext cx="144021" cy="162304"/>
        </a:xfrm>
        <a:custGeom>
          <a:avLst/>
          <a:gdLst>
            <a:gd name="T0" fmla="*/ 166 w 166"/>
            <a:gd name="T1" fmla="*/ 7 h 166"/>
            <a:gd name="T2" fmla="*/ 142 w 166"/>
            <a:gd name="T3" fmla="*/ 149 h 166"/>
            <a:gd name="T4" fmla="*/ 139 w 166"/>
            <a:gd name="T5" fmla="*/ 153 h 166"/>
            <a:gd name="T6" fmla="*/ 136 w 166"/>
            <a:gd name="T7" fmla="*/ 154 h 166"/>
            <a:gd name="T8" fmla="*/ 134 w 166"/>
            <a:gd name="T9" fmla="*/ 154 h 166"/>
            <a:gd name="T10" fmla="*/ 92 w 166"/>
            <a:gd name="T11" fmla="*/ 137 h 166"/>
            <a:gd name="T12" fmla="*/ 70 w 166"/>
            <a:gd name="T13" fmla="*/ 164 h 166"/>
            <a:gd name="T14" fmla="*/ 65 w 166"/>
            <a:gd name="T15" fmla="*/ 166 h 166"/>
            <a:gd name="T16" fmla="*/ 63 w 166"/>
            <a:gd name="T17" fmla="*/ 166 h 166"/>
            <a:gd name="T18" fmla="*/ 59 w 166"/>
            <a:gd name="T19" fmla="*/ 160 h 166"/>
            <a:gd name="T20" fmla="*/ 59 w 166"/>
            <a:gd name="T21" fmla="*/ 128 h 166"/>
            <a:gd name="T22" fmla="*/ 139 w 166"/>
            <a:gd name="T23" fmla="*/ 30 h 166"/>
            <a:gd name="T24" fmla="*/ 40 w 166"/>
            <a:gd name="T25" fmla="*/ 115 h 166"/>
            <a:gd name="T26" fmla="*/ 4 w 166"/>
            <a:gd name="T27" fmla="*/ 100 h 166"/>
            <a:gd name="T28" fmla="*/ 0 w 166"/>
            <a:gd name="T29" fmla="*/ 95 h 166"/>
            <a:gd name="T30" fmla="*/ 3 w 166"/>
            <a:gd name="T31" fmla="*/ 90 h 166"/>
            <a:gd name="T32" fmla="*/ 157 w 166"/>
            <a:gd name="T33" fmla="*/ 1 h 166"/>
            <a:gd name="T34" fmla="*/ 160 w 166"/>
            <a:gd name="T35" fmla="*/ 0 h 166"/>
            <a:gd name="T36" fmla="*/ 163 w 166"/>
            <a:gd name="T37" fmla="*/ 1 h 166"/>
            <a:gd name="T38" fmla="*/ 166 w 166"/>
            <a:gd name="T39" fmla="*/ 7 h 16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</a:cxnLst>
          <a:rect l="0" t="0" r="r" b="b"/>
          <a:pathLst>
            <a:path w="166" h="166">
              <a:moveTo>
                <a:pt x="166" y="7"/>
              </a:moveTo>
              <a:cubicBezTo>
                <a:pt x="142" y="149"/>
                <a:pt x="142" y="149"/>
                <a:pt x="142" y="149"/>
              </a:cubicBezTo>
              <a:cubicBezTo>
                <a:pt x="142" y="151"/>
                <a:pt x="141" y="152"/>
                <a:pt x="139" y="153"/>
              </a:cubicBezTo>
              <a:cubicBezTo>
                <a:pt x="138" y="154"/>
                <a:pt x="137" y="154"/>
                <a:pt x="136" y="154"/>
              </a:cubicBezTo>
              <a:cubicBezTo>
                <a:pt x="135" y="154"/>
                <a:pt x="135" y="154"/>
                <a:pt x="134" y="154"/>
              </a:cubicBezTo>
              <a:cubicBezTo>
                <a:pt x="92" y="137"/>
                <a:pt x="92" y="137"/>
                <a:pt x="92" y="137"/>
              </a:cubicBezTo>
              <a:cubicBezTo>
                <a:pt x="70" y="164"/>
                <a:pt x="70" y="164"/>
                <a:pt x="70" y="164"/>
              </a:cubicBezTo>
              <a:cubicBezTo>
                <a:pt x="69" y="165"/>
                <a:pt x="67" y="166"/>
                <a:pt x="65" y="166"/>
              </a:cubicBezTo>
              <a:cubicBezTo>
                <a:pt x="65" y="166"/>
                <a:pt x="64" y="166"/>
                <a:pt x="63" y="166"/>
              </a:cubicBezTo>
              <a:cubicBezTo>
                <a:pt x="61" y="165"/>
                <a:pt x="59" y="163"/>
                <a:pt x="59" y="160"/>
              </a:cubicBezTo>
              <a:cubicBezTo>
                <a:pt x="59" y="128"/>
                <a:pt x="59" y="128"/>
                <a:pt x="59" y="128"/>
              </a:cubicBezTo>
              <a:cubicBezTo>
                <a:pt x="139" y="30"/>
                <a:pt x="139" y="30"/>
                <a:pt x="139" y="30"/>
              </a:cubicBezTo>
              <a:cubicBezTo>
                <a:pt x="40" y="115"/>
                <a:pt x="40" y="115"/>
                <a:pt x="40" y="115"/>
              </a:cubicBezTo>
              <a:cubicBezTo>
                <a:pt x="4" y="100"/>
                <a:pt x="4" y="100"/>
                <a:pt x="4" y="100"/>
              </a:cubicBezTo>
              <a:cubicBezTo>
                <a:pt x="2" y="100"/>
                <a:pt x="0" y="98"/>
                <a:pt x="0" y="95"/>
              </a:cubicBezTo>
              <a:cubicBezTo>
                <a:pt x="0" y="93"/>
                <a:pt x="1" y="91"/>
                <a:pt x="3" y="90"/>
              </a:cubicBezTo>
              <a:cubicBezTo>
                <a:pt x="157" y="1"/>
                <a:pt x="157" y="1"/>
                <a:pt x="157" y="1"/>
              </a:cubicBezTo>
              <a:cubicBezTo>
                <a:pt x="158" y="1"/>
                <a:pt x="159" y="0"/>
                <a:pt x="160" y="0"/>
              </a:cubicBezTo>
              <a:cubicBezTo>
                <a:pt x="161" y="0"/>
                <a:pt x="162" y="1"/>
                <a:pt x="163" y="1"/>
              </a:cubicBezTo>
              <a:cubicBezTo>
                <a:pt x="165" y="3"/>
                <a:pt x="166" y="5"/>
                <a:pt x="166" y="7"/>
              </a:cubicBezTo>
              <a:close/>
            </a:path>
          </a:pathLst>
        </a:custGeom>
        <a:solidFill>
          <a:srgbClr val="4D515D"/>
        </a:solidFill>
        <a:ln>
          <a:noFill/>
        </a:ln>
      </xdr:spPr>
      <xdr:txBody>
        <a:bodyPr vert="horz" wrap="square" lIns="68580" tIns="34290" rIns="68580" bIns="3429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013">
            <a:solidFill>
              <a:schemeClr val="accent5"/>
            </a:solidFill>
          </a:endParaRPr>
        </a:p>
      </xdr:txBody>
    </xdr:sp>
    <xdr:clientData/>
  </xdr:twoCellAnchor>
  <xdr:twoCellAnchor>
    <xdr:from>
      <xdr:col>7</xdr:col>
      <xdr:colOff>403991</xdr:colOff>
      <xdr:row>6</xdr:row>
      <xdr:rowOff>114743</xdr:rowOff>
    </xdr:from>
    <xdr:to>
      <xdr:col>9</xdr:col>
      <xdr:colOff>519605</xdr:colOff>
      <xdr:row>7</xdr:row>
      <xdr:rowOff>125253</xdr:rowOff>
    </xdr:to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671191" y="1257743"/>
          <a:ext cx="1334814" cy="20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Breakdown</a:t>
          </a:r>
          <a:r>
            <a:rPr lang="en-US" sz="70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by Product</a:t>
          </a:r>
          <a:endParaRPr lang="en-US" sz="70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486693</xdr:colOff>
      <xdr:row>14</xdr:row>
      <xdr:rowOff>96465</xdr:rowOff>
    </xdr:from>
    <xdr:to>
      <xdr:col>4</xdr:col>
      <xdr:colOff>489892</xdr:colOff>
      <xdr:row>15</xdr:row>
      <xdr:rowOff>105603</xdr:rowOff>
    </xdr:to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2315493" y="2763465"/>
          <a:ext cx="612799" cy="199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</a:p>
      </xdr:txBody>
    </xdr:sp>
    <xdr:clientData/>
  </xdr:twoCellAnchor>
  <xdr:twoCellAnchor>
    <xdr:from>
      <xdr:col>5</xdr:col>
      <xdr:colOff>485928</xdr:colOff>
      <xdr:row>16</xdr:row>
      <xdr:rowOff>135194</xdr:rowOff>
    </xdr:from>
    <xdr:to>
      <xdr:col>7</xdr:col>
      <xdr:colOff>189408</xdr:colOff>
      <xdr:row>17</xdr:row>
      <xdr:rowOff>141763</xdr:rowOff>
    </xdr:to>
    <xdr:sp macro="" textlink="[1]Analysis!A40">
      <xdr:nvSpPr>
        <xdr:cNvPr id="1907" name="TextBox 1906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3533928" y="3183194"/>
          <a:ext cx="922680" cy="197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2AB6A7F-831F-4A13-82ED-5DFA794B6A95}" type="TxLink">
            <a:rPr lang="en-US" sz="800" b="0" i="0" u="none" strike="noStrike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December</a:t>
          </a:fld>
          <a:endParaRPr lang="en-US" sz="800" b="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421882</xdr:colOff>
      <xdr:row>16</xdr:row>
      <xdr:rowOff>127995</xdr:rowOff>
    </xdr:from>
    <xdr:to>
      <xdr:col>9</xdr:col>
      <xdr:colOff>537496</xdr:colOff>
      <xdr:row>17</xdr:row>
      <xdr:rowOff>138504</xdr:rowOff>
    </xdr:to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4689082" y="3175995"/>
          <a:ext cx="1334814" cy="201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Breakdown</a:t>
          </a:r>
          <a:r>
            <a:rPr lang="en-US" sz="70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by Product</a:t>
          </a:r>
          <a:endParaRPr lang="en-US" sz="70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353351</xdr:colOff>
      <xdr:row>16</xdr:row>
      <xdr:rowOff>136380</xdr:rowOff>
    </xdr:from>
    <xdr:to>
      <xdr:col>7</xdr:col>
      <xdr:colOff>353403</xdr:colOff>
      <xdr:row>17</xdr:row>
      <xdr:rowOff>128097</xdr:rowOff>
    </xdr:to>
    <xdr:sp macro="" textlink="[1]Analysis!D40">
      <xdr:nvSpPr>
        <xdr:cNvPr id="1909" name="TextBox 1908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4010951" y="3184380"/>
          <a:ext cx="609652" cy="182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FD23E72-BD73-4AB7-8C44-478ACDE59437}" type="TxLink">
            <a:rPr lang="en-US" sz="1100" b="1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0.1M</a:t>
          </a:fld>
          <a:endParaRPr lang="en-US" sz="1100" b="1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5</xdr:col>
      <xdr:colOff>395914</xdr:colOff>
      <xdr:row>22</xdr:row>
      <xdr:rowOff>55207</xdr:rowOff>
    </xdr:from>
    <xdr:to>
      <xdr:col>7</xdr:col>
      <xdr:colOff>466947</xdr:colOff>
      <xdr:row>23</xdr:row>
      <xdr:rowOff>56798</xdr:rowOff>
    </xdr:to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3443914" y="4246207"/>
          <a:ext cx="1290233" cy="192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Segment (Name)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169223</xdr:colOff>
      <xdr:row>22</xdr:row>
      <xdr:rowOff>47816</xdr:rowOff>
    </xdr:from>
    <xdr:to>
      <xdr:col>9</xdr:col>
      <xdr:colOff>359784</xdr:colOff>
      <xdr:row>23</xdr:row>
      <xdr:rowOff>67629</xdr:rowOff>
    </xdr:to>
    <xdr:sp macro="" textlink="[1]Analysis!D46">
      <xdr:nvSpPr>
        <xdr:cNvPr id="1911" name="TextBox 1910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4436423" y="4238816"/>
          <a:ext cx="1409761" cy="210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D080191-EF44-4695-8377-4D1CF414B9E4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Government</a:t>
          </a:fld>
          <a:endParaRPr lang="en-US" sz="900" b="0" i="0" u="none" strike="noStrike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163746</xdr:colOff>
      <xdr:row>22</xdr:row>
      <xdr:rowOff>59287</xdr:rowOff>
    </xdr:from>
    <xdr:to>
      <xdr:col>5</xdr:col>
      <xdr:colOff>68106</xdr:colOff>
      <xdr:row>23</xdr:row>
      <xdr:rowOff>29021</xdr:rowOff>
    </xdr:to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1992546" y="4250287"/>
          <a:ext cx="1123560" cy="160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(USD)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509449</xdr:colOff>
      <xdr:row>21</xdr:row>
      <xdr:rowOff>20785</xdr:rowOff>
    </xdr:from>
    <xdr:to>
      <xdr:col>8</xdr:col>
      <xdr:colOff>406873</xdr:colOff>
      <xdr:row>24</xdr:row>
      <xdr:rowOff>53757</xdr:rowOff>
    </xdr:to>
    <xdr:sp macro="" textlink="[1]Analysis!D45">
      <xdr:nvSpPr>
        <xdr:cNvPr id="1913" name="TextBox 191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2947849" y="4021285"/>
          <a:ext cx="2335824" cy="60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FC418BDA-7619-4591-AC4A-5F13733D0223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1M</a:t>
          </a:fld>
          <a:endParaRPr lang="en-US" sz="900" b="0" i="0" u="none" strike="noStrike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184647</xdr:colOff>
      <xdr:row>23</xdr:row>
      <xdr:rowOff>90753</xdr:rowOff>
    </xdr:from>
    <xdr:to>
      <xdr:col>4</xdr:col>
      <xdr:colOff>486191</xdr:colOff>
      <xdr:row>24</xdr:row>
      <xdr:rowOff>89035</xdr:rowOff>
    </xdr:to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2013447" y="4472253"/>
          <a:ext cx="911144" cy="18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 Average</a:t>
          </a:r>
        </a:p>
      </xdr:txBody>
    </xdr:sp>
    <xdr:clientData/>
  </xdr:twoCellAnchor>
  <xdr:twoCellAnchor>
    <xdr:from>
      <xdr:col>3</xdr:col>
      <xdr:colOff>472413</xdr:colOff>
      <xdr:row>24</xdr:row>
      <xdr:rowOff>26755</xdr:rowOff>
    </xdr:from>
    <xdr:to>
      <xdr:col>4</xdr:col>
      <xdr:colOff>472465</xdr:colOff>
      <xdr:row>25</xdr:row>
      <xdr:rowOff>18472</xdr:rowOff>
    </xdr:to>
    <xdr:sp macro="" textlink="[1]Analysis!D41">
      <xdr:nvSpPr>
        <xdr:cNvPr id="1915" name="TextBox 1914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2301213" y="4598755"/>
          <a:ext cx="609652" cy="182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DA542CA7-F796-4474-BFF1-52A0386A44C5}" type="TxLink">
            <a:rPr lang="en-US" sz="900" b="0" i="0" u="none" strike="noStrike">
              <a:solidFill>
                <a:srgbClr val="01B9D5"/>
              </a:solidFill>
              <a:latin typeface="Calibri"/>
              <a:ea typeface="Tahoma" panose="020B0604030504040204" pitchFamily="34" charset="0"/>
              <a:cs typeface="Calibri"/>
            </a:rPr>
            <a:pPr marL="0" indent="0"/>
            <a:t>0.2M</a:t>
          </a:fld>
          <a:endParaRPr lang="en-US" sz="900" b="0" i="0" u="none" strike="noStrike">
            <a:solidFill>
              <a:srgbClr val="01B9D5"/>
            </a:solidFill>
            <a:latin typeface="Calibri"/>
            <a:ea typeface="Tahoma" panose="020B0604030504040204" pitchFamily="34" charset="0"/>
            <a:cs typeface="Calibri"/>
          </a:endParaRPr>
        </a:p>
      </xdr:txBody>
    </xdr:sp>
    <xdr:clientData/>
  </xdr:twoCellAnchor>
  <xdr:twoCellAnchor>
    <xdr:from>
      <xdr:col>3</xdr:col>
      <xdr:colOff>464769</xdr:colOff>
      <xdr:row>24</xdr:row>
      <xdr:rowOff>115349</xdr:rowOff>
    </xdr:from>
    <xdr:to>
      <xdr:col>4</xdr:col>
      <xdr:colOff>467968</xdr:colOff>
      <xdr:row>25</xdr:row>
      <xdr:rowOff>124488</xdr:rowOff>
    </xdr:to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2293569" y="4687349"/>
          <a:ext cx="612799" cy="199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</a:p>
      </xdr:txBody>
    </xdr:sp>
    <xdr:clientData/>
  </xdr:twoCellAnchor>
  <xdr:twoCellAnchor>
    <xdr:from>
      <xdr:col>6</xdr:col>
      <xdr:colOff>337019</xdr:colOff>
      <xdr:row>24</xdr:row>
      <xdr:rowOff>99169</xdr:rowOff>
    </xdr:from>
    <xdr:to>
      <xdr:col>6</xdr:col>
      <xdr:colOff>521054</xdr:colOff>
      <xdr:row>25</xdr:row>
      <xdr:rowOff>64034</xdr:rowOff>
    </xdr:to>
    <xdr:grpSp>
      <xdr:nvGrpSpPr>
        <xdr:cNvPr id="1917" name="Group 1916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GrpSpPr/>
      </xdr:nvGrpSpPr>
      <xdr:grpSpPr>
        <a:xfrm>
          <a:off x="3994619" y="4488289"/>
          <a:ext cx="184035" cy="147745"/>
          <a:chOff x="1168380" y="3486162"/>
          <a:chExt cx="381000" cy="365126"/>
        </a:xfrm>
        <a:solidFill>
          <a:srgbClr val="4D515D"/>
        </a:solidFill>
      </xdr:grpSpPr>
      <xdr:sp macro="" textlink="">
        <xdr:nvSpPr>
          <xdr:cNvPr id="1918" name="Freeform 1917">
            <a:extLst>
              <a:ext uri="{FF2B5EF4-FFF2-40B4-BE49-F238E27FC236}">
                <a16:creationId xmlns:a16="http://schemas.microsoft.com/office/drawing/2014/main" id="{00000000-0008-0000-0000-00004B010000}"/>
              </a:ext>
            </a:extLst>
          </xdr:cNvPr>
          <xdr:cNvSpPr>
            <a:spLocks/>
          </xdr:cNvSpPr>
        </xdr:nvSpPr>
        <xdr:spPr bwMode="auto">
          <a:xfrm>
            <a:off x="1223942" y="3643325"/>
            <a:ext cx="146050" cy="207963"/>
          </a:xfrm>
          <a:custGeom>
            <a:avLst/>
            <a:gdLst/>
            <a:ahLst/>
            <a:cxnLst>
              <a:cxn ang="0">
                <a:pos x="125" y="101"/>
              </a:cxn>
              <a:cxn ang="0">
                <a:pos x="125" y="231"/>
              </a:cxn>
              <a:cxn ang="0">
                <a:pos x="125" y="231"/>
              </a:cxn>
              <a:cxn ang="0">
                <a:pos x="124" y="237"/>
              </a:cxn>
              <a:cxn ang="0">
                <a:pos x="122" y="243"/>
              </a:cxn>
              <a:cxn ang="0">
                <a:pos x="119" y="248"/>
              </a:cxn>
              <a:cxn ang="0">
                <a:pos x="115" y="253"/>
              </a:cxn>
              <a:cxn ang="0">
                <a:pos x="110" y="257"/>
              </a:cxn>
              <a:cxn ang="0">
                <a:pos x="105" y="260"/>
              </a:cxn>
              <a:cxn ang="0">
                <a:pos x="99" y="262"/>
              </a:cxn>
              <a:cxn ang="0">
                <a:pos x="93" y="263"/>
              </a:cxn>
              <a:cxn ang="0">
                <a:pos x="93" y="263"/>
              </a:cxn>
              <a:cxn ang="0">
                <a:pos x="93" y="263"/>
              </a:cxn>
              <a:cxn ang="0">
                <a:pos x="87" y="262"/>
              </a:cxn>
              <a:cxn ang="0">
                <a:pos x="80" y="260"/>
              </a:cxn>
              <a:cxn ang="0">
                <a:pos x="74" y="257"/>
              </a:cxn>
              <a:cxn ang="0">
                <a:pos x="69" y="253"/>
              </a:cxn>
              <a:cxn ang="0">
                <a:pos x="66" y="248"/>
              </a:cxn>
              <a:cxn ang="0">
                <a:pos x="63" y="243"/>
              </a:cxn>
              <a:cxn ang="0">
                <a:pos x="61" y="237"/>
              </a:cxn>
              <a:cxn ang="0">
                <a:pos x="61" y="231"/>
              </a:cxn>
              <a:cxn ang="0">
                <a:pos x="61" y="101"/>
              </a:cxn>
              <a:cxn ang="0">
                <a:pos x="16" y="101"/>
              </a:cxn>
              <a:cxn ang="0">
                <a:pos x="16" y="101"/>
              </a:cxn>
              <a:cxn ang="0">
                <a:pos x="10" y="100"/>
              </a:cxn>
              <a:cxn ang="0">
                <a:pos x="5" y="99"/>
              </a:cxn>
              <a:cxn ang="0">
                <a:pos x="1" y="95"/>
              </a:cxn>
              <a:cxn ang="0">
                <a:pos x="0" y="91"/>
              </a:cxn>
              <a:cxn ang="0">
                <a:pos x="0" y="87"/>
              </a:cxn>
              <a:cxn ang="0">
                <a:pos x="0" y="82"/>
              </a:cxn>
              <a:cxn ang="0">
                <a:pos x="3" y="77"/>
              </a:cxn>
              <a:cxn ang="0">
                <a:pos x="7" y="73"/>
              </a:cxn>
              <a:cxn ang="0">
                <a:pos x="69" y="11"/>
              </a:cxn>
              <a:cxn ang="0">
                <a:pos x="69" y="11"/>
              </a:cxn>
              <a:cxn ang="0">
                <a:pos x="75" y="6"/>
              </a:cxn>
              <a:cxn ang="0">
                <a:pos x="80" y="2"/>
              </a:cxn>
              <a:cxn ang="0">
                <a:pos x="87" y="0"/>
              </a:cxn>
              <a:cxn ang="0">
                <a:pos x="93" y="0"/>
              </a:cxn>
              <a:cxn ang="0">
                <a:pos x="98" y="0"/>
              </a:cxn>
              <a:cxn ang="0">
                <a:pos x="104" y="2"/>
              </a:cxn>
              <a:cxn ang="0">
                <a:pos x="110" y="6"/>
              </a:cxn>
              <a:cxn ang="0">
                <a:pos x="115" y="11"/>
              </a:cxn>
              <a:cxn ang="0">
                <a:pos x="178" y="73"/>
              </a:cxn>
              <a:cxn ang="0">
                <a:pos x="178" y="73"/>
              </a:cxn>
              <a:cxn ang="0">
                <a:pos x="182" y="77"/>
              </a:cxn>
              <a:cxn ang="0">
                <a:pos x="184" y="82"/>
              </a:cxn>
              <a:cxn ang="0">
                <a:pos x="184" y="86"/>
              </a:cxn>
              <a:cxn ang="0">
                <a:pos x="184" y="91"/>
              </a:cxn>
              <a:cxn ang="0">
                <a:pos x="182" y="95"/>
              </a:cxn>
              <a:cxn ang="0">
                <a:pos x="178" y="97"/>
              </a:cxn>
              <a:cxn ang="0">
                <a:pos x="173" y="100"/>
              </a:cxn>
              <a:cxn ang="0">
                <a:pos x="166" y="101"/>
              </a:cxn>
              <a:cxn ang="0">
                <a:pos x="125" y="101"/>
              </a:cxn>
            </a:cxnLst>
            <a:rect l="0" t="0" r="r" b="b"/>
            <a:pathLst>
              <a:path w="184" h="263">
                <a:moveTo>
                  <a:pt x="125" y="101"/>
                </a:moveTo>
                <a:lnTo>
                  <a:pt x="125" y="231"/>
                </a:lnTo>
                <a:lnTo>
                  <a:pt x="125" y="231"/>
                </a:lnTo>
                <a:lnTo>
                  <a:pt x="124" y="237"/>
                </a:lnTo>
                <a:lnTo>
                  <a:pt x="122" y="243"/>
                </a:lnTo>
                <a:lnTo>
                  <a:pt x="119" y="248"/>
                </a:lnTo>
                <a:lnTo>
                  <a:pt x="115" y="253"/>
                </a:lnTo>
                <a:lnTo>
                  <a:pt x="110" y="257"/>
                </a:lnTo>
                <a:lnTo>
                  <a:pt x="105" y="260"/>
                </a:lnTo>
                <a:lnTo>
                  <a:pt x="99" y="262"/>
                </a:lnTo>
                <a:lnTo>
                  <a:pt x="93" y="263"/>
                </a:lnTo>
                <a:lnTo>
                  <a:pt x="93" y="263"/>
                </a:lnTo>
                <a:lnTo>
                  <a:pt x="93" y="263"/>
                </a:lnTo>
                <a:lnTo>
                  <a:pt x="87" y="262"/>
                </a:lnTo>
                <a:lnTo>
                  <a:pt x="80" y="260"/>
                </a:lnTo>
                <a:lnTo>
                  <a:pt x="74" y="257"/>
                </a:lnTo>
                <a:lnTo>
                  <a:pt x="69" y="253"/>
                </a:lnTo>
                <a:lnTo>
                  <a:pt x="66" y="248"/>
                </a:lnTo>
                <a:lnTo>
                  <a:pt x="63" y="243"/>
                </a:lnTo>
                <a:lnTo>
                  <a:pt x="61" y="237"/>
                </a:lnTo>
                <a:lnTo>
                  <a:pt x="61" y="231"/>
                </a:lnTo>
                <a:lnTo>
                  <a:pt x="61" y="101"/>
                </a:lnTo>
                <a:lnTo>
                  <a:pt x="16" y="101"/>
                </a:lnTo>
                <a:lnTo>
                  <a:pt x="16" y="101"/>
                </a:lnTo>
                <a:lnTo>
                  <a:pt x="10" y="100"/>
                </a:lnTo>
                <a:lnTo>
                  <a:pt x="5" y="99"/>
                </a:lnTo>
                <a:lnTo>
                  <a:pt x="1" y="95"/>
                </a:lnTo>
                <a:lnTo>
                  <a:pt x="0" y="91"/>
                </a:lnTo>
                <a:lnTo>
                  <a:pt x="0" y="87"/>
                </a:lnTo>
                <a:lnTo>
                  <a:pt x="0" y="82"/>
                </a:lnTo>
                <a:lnTo>
                  <a:pt x="3" y="77"/>
                </a:lnTo>
                <a:lnTo>
                  <a:pt x="7" y="73"/>
                </a:lnTo>
                <a:lnTo>
                  <a:pt x="69" y="11"/>
                </a:lnTo>
                <a:lnTo>
                  <a:pt x="69" y="11"/>
                </a:lnTo>
                <a:lnTo>
                  <a:pt x="75" y="6"/>
                </a:lnTo>
                <a:lnTo>
                  <a:pt x="80" y="2"/>
                </a:lnTo>
                <a:lnTo>
                  <a:pt x="87" y="0"/>
                </a:lnTo>
                <a:lnTo>
                  <a:pt x="93" y="0"/>
                </a:lnTo>
                <a:lnTo>
                  <a:pt x="98" y="0"/>
                </a:lnTo>
                <a:lnTo>
                  <a:pt x="104" y="2"/>
                </a:lnTo>
                <a:lnTo>
                  <a:pt x="110" y="6"/>
                </a:lnTo>
                <a:lnTo>
                  <a:pt x="115" y="11"/>
                </a:lnTo>
                <a:lnTo>
                  <a:pt x="178" y="73"/>
                </a:lnTo>
                <a:lnTo>
                  <a:pt x="178" y="73"/>
                </a:lnTo>
                <a:lnTo>
                  <a:pt x="182" y="77"/>
                </a:lnTo>
                <a:lnTo>
                  <a:pt x="184" y="82"/>
                </a:lnTo>
                <a:lnTo>
                  <a:pt x="184" y="86"/>
                </a:lnTo>
                <a:lnTo>
                  <a:pt x="184" y="91"/>
                </a:lnTo>
                <a:lnTo>
                  <a:pt x="182" y="95"/>
                </a:lnTo>
                <a:lnTo>
                  <a:pt x="178" y="97"/>
                </a:lnTo>
                <a:lnTo>
                  <a:pt x="173" y="100"/>
                </a:lnTo>
                <a:lnTo>
                  <a:pt x="166" y="101"/>
                </a:lnTo>
                <a:lnTo>
                  <a:pt x="125" y="101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19" name="Freeform 1918">
            <a:extLst>
              <a:ext uri="{FF2B5EF4-FFF2-40B4-BE49-F238E27FC236}">
                <a16:creationId xmlns:a16="http://schemas.microsoft.com/office/drawing/2014/main" id="{00000000-0008-0000-0000-00004C010000}"/>
              </a:ext>
            </a:extLst>
          </xdr:cNvPr>
          <xdr:cNvSpPr>
            <a:spLocks/>
          </xdr:cNvSpPr>
        </xdr:nvSpPr>
        <xdr:spPr bwMode="auto">
          <a:xfrm>
            <a:off x="1168380" y="3486162"/>
            <a:ext cx="381000" cy="266700"/>
          </a:xfrm>
          <a:custGeom>
            <a:avLst/>
            <a:gdLst/>
            <a:ahLst/>
            <a:cxnLst>
              <a:cxn ang="0">
                <a:pos x="392" y="125"/>
              </a:cxn>
              <a:cxn ang="0">
                <a:pos x="420" y="136"/>
              </a:cxn>
              <a:cxn ang="0">
                <a:pos x="445" y="153"/>
              </a:cxn>
              <a:cxn ang="0">
                <a:pos x="463" y="175"/>
              </a:cxn>
              <a:cxn ang="0">
                <a:pos x="476" y="200"/>
              </a:cxn>
              <a:cxn ang="0">
                <a:pos x="480" y="227"/>
              </a:cxn>
              <a:cxn ang="0">
                <a:pos x="480" y="237"/>
              </a:cxn>
              <a:cxn ang="0">
                <a:pos x="472" y="264"/>
              </a:cxn>
              <a:cxn ang="0">
                <a:pos x="457" y="289"/>
              </a:cxn>
              <a:cxn ang="0">
                <a:pos x="435" y="310"/>
              </a:cxn>
              <a:cxn ang="0">
                <a:pos x="408" y="325"/>
              </a:cxn>
              <a:cxn ang="0">
                <a:pos x="376" y="334"/>
              </a:cxn>
              <a:cxn ang="0">
                <a:pos x="376" y="220"/>
              </a:cxn>
              <a:cxn ang="0">
                <a:pos x="362" y="195"/>
              </a:cxn>
              <a:cxn ang="0">
                <a:pos x="347" y="185"/>
              </a:cxn>
              <a:cxn ang="0">
                <a:pos x="329" y="182"/>
              </a:cxn>
              <a:cxn ang="0">
                <a:pos x="301" y="190"/>
              </a:cxn>
              <a:cxn ang="0">
                <a:pos x="288" y="203"/>
              </a:cxn>
              <a:cxn ang="0">
                <a:pos x="280" y="230"/>
              </a:cxn>
              <a:cxn ang="0">
                <a:pos x="210" y="315"/>
              </a:cxn>
              <a:cxn ang="0">
                <a:pos x="246" y="313"/>
              </a:cxn>
              <a:cxn ang="0">
                <a:pos x="259" y="306"/>
              </a:cxn>
              <a:cxn ang="0">
                <a:pos x="268" y="295"/>
              </a:cxn>
              <a:cxn ang="0">
                <a:pos x="268" y="277"/>
              </a:cxn>
              <a:cxn ang="0">
                <a:pos x="258" y="259"/>
              </a:cxn>
              <a:cxn ang="0">
                <a:pos x="188" y="190"/>
              </a:cxn>
              <a:cxn ang="0">
                <a:pos x="162" y="182"/>
              </a:cxn>
              <a:cxn ang="0">
                <a:pos x="143" y="185"/>
              </a:cxn>
              <a:cxn ang="0">
                <a:pos x="65" y="259"/>
              </a:cxn>
              <a:cxn ang="0">
                <a:pos x="54" y="278"/>
              </a:cxn>
              <a:cxn ang="0">
                <a:pos x="54" y="295"/>
              </a:cxn>
              <a:cxn ang="0">
                <a:pos x="59" y="304"/>
              </a:cxn>
              <a:cxn ang="0">
                <a:pos x="67" y="310"/>
              </a:cxn>
              <a:cxn ang="0">
                <a:pos x="114" y="315"/>
              </a:cxn>
              <a:cxn ang="0">
                <a:pos x="101" y="334"/>
              </a:cxn>
              <a:cxn ang="0">
                <a:pos x="69" y="324"/>
              </a:cxn>
              <a:cxn ang="0">
                <a:pos x="41" y="306"/>
              </a:cxn>
              <a:cxn ang="0">
                <a:pos x="20" y="284"/>
              </a:cxn>
              <a:cxn ang="0">
                <a:pos x="5" y="257"/>
              </a:cxn>
              <a:cxn ang="0">
                <a:pos x="0" y="227"/>
              </a:cxn>
              <a:cxn ang="0">
                <a:pos x="1" y="219"/>
              </a:cxn>
              <a:cxn ang="0">
                <a:pos x="7" y="191"/>
              </a:cxn>
              <a:cxn ang="0">
                <a:pos x="22" y="167"/>
              </a:cxn>
              <a:cxn ang="0">
                <a:pos x="43" y="147"/>
              </a:cxn>
              <a:cxn ang="0">
                <a:pos x="69" y="132"/>
              </a:cxn>
              <a:cxn ang="0">
                <a:pos x="99" y="122"/>
              </a:cxn>
              <a:cxn ang="0">
                <a:pos x="99" y="118"/>
              </a:cxn>
              <a:cxn ang="0">
                <a:pos x="105" y="84"/>
              </a:cxn>
              <a:cxn ang="0">
                <a:pos x="123" y="53"/>
              </a:cxn>
              <a:cxn ang="0">
                <a:pos x="151" y="27"/>
              </a:cxn>
              <a:cxn ang="0">
                <a:pos x="185" y="10"/>
              </a:cxn>
              <a:cxn ang="0">
                <a:pos x="226" y="1"/>
              </a:cxn>
              <a:cxn ang="0">
                <a:pos x="255" y="1"/>
              </a:cxn>
              <a:cxn ang="0">
                <a:pos x="295" y="10"/>
              </a:cxn>
              <a:cxn ang="0">
                <a:pos x="330" y="27"/>
              </a:cxn>
              <a:cxn ang="0">
                <a:pos x="357" y="53"/>
              </a:cxn>
              <a:cxn ang="0">
                <a:pos x="374" y="84"/>
              </a:cxn>
              <a:cxn ang="0">
                <a:pos x="381" y="118"/>
              </a:cxn>
              <a:cxn ang="0">
                <a:pos x="381" y="122"/>
              </a:cxn>
            </a:cxnLst>
            <a:rect l="0" t="0" r="r" b="b"/>
            <a:pathLst>
              <a:path w="480" h="336">
                <a:moveTo>
                  <a:pt x="381" y="122"/>
                </a:moveTo>
                <a:lnTo>
                  <a:pt x="381" y="122"/>
                </a:lnTo>
                <a:lnTo>
                  <a:pt x="392" y="125"/>
                </a:lnTo>
                <a:lnTo>
                  <a:pt x="402" y="127"/>
                </a:lnTo>
                <a:lnTo>
                  <a:pt x="412" y="132"/>
                </a:lnTo>
                <a:lnTo>
                  <a:pt x="420" y="136"/>
                </a:lnTo>
                <a:lnTo>
                  <a:pt x="429" y="141"/>
                </a:lnTo>
                <a:lnTo>
                  <a:pt x="438" y="147"/>
                </a:lnTo>
                <a:lnTo>
                  <a:pt x="445" y="153"/>
                </a:lnTo>
                <a:lnTo>
                  <a:pt x="451" y="161"/>
                </a:lnTo>
                <a:lnTo>
                  <a:pt x="457" y="167"/>
                </a:lnTo>
                <a:lnTo>
                  <a:pt x="463" y="175"/>
                </a:lnTo>
                <a:lnTo>
                  <a:pt x="468" y="183"/>
                </a:lnTo>
                <a:lnTo>
                  <a:pt x="472" y="191"/>
                </a:lnTo>
                <a:lnTo>
                  <a:pt x="476" y="200"/>
                </a:lnTo>
                <a:lnTo>
                  <a:pt x="478" y="209"/>
                </a:lnTo>
                <a:lnTo>
                  <a:pt x="480" y="219"/>
                </a:lnTo>
                <a:lnTo>
                  <a:pt x="480" y="227"/>
                </a:lnTo>
                <a:lnTo>
                  <a:pt x="480" y="227"/>
                </a:lnTo>
                <a:lnTo>
                  <a:pt x="480" y="227"/>
                </a:lnTo>
                <a:lnTo>
                  <a:pt x="480" y="237"/>
                </a:lnTo>
                <a:lnTo>
                  <a:pt x="478" y="247"/>
                </a:lnTo>
                <a:lnTo>
                  <a:pt x="476" y="256"/>
                </a:lnTo>
                <a:lnTo>
                  <a:pt x="472" y="264"/>
                </a:lnTo>
                <a:lnTo>
                  <a:pt x="467" y="273"/>
                </a:lnTo>
                <a:lnTo>
                  <a:pt x="462" y="282"/>
                </a:lnTo>
                <a:lnTo>
                  <a:pt x="457" y="289"/>
                </a:lnTo>
                <a:lnTo>
                  <a:pt x="450" y="297"/>
                </a:lnTo>
                <a:lnTo>
                  <a:pt x="442" y="304"/>
                </a:lnTo>
                <a:lnTo>
                  <a:pt x="435" y="310"/>
                </a:lnTo>
                <a:lnTo>
                  <a:pt x="426" y="315"/>
                </a:lnTo>
                <a:lnTo>
                  <a:pt x="418" y="320"/>
                </a:lnTo>
                <a:lnTo>
                  <a:pt x="408" y="325"/>
                </a:lnTo>
                <a:lnTo>
                  <a:pt x="398" y="329"/>
                </a:lnTo>
                <a:lnTo>
                  <a:pt x="387" y="331"/>
                </a:lnTo>
                <a:lnTo>
                  <a:pt x="376" y="334"/>
                </a:lnTo>
                <a:lnTo>
                  <a:pt x="376" y="230"/>
                </a:lnTo>
                <a:lnTo>
                  <a:pt x="376" y="230"/>
                </a:lnTo>
                <a:lnTo>
                  <a:pt x="376" y="220"/>
                </a:lnTo>
                <a:lnTo>
                  <a:pt x="372" y="211"/>
                </a:lnTo>
                <a:lnTo>
                  <a:pt x="368" y="203"/>
                </a:lnTo>
                <a:lnTo>
                  <a:pt x="362" y="195"/>
                </a:lnTo>
                <a:lnTo>
                  <a:pt x="362" y="195"/>
                </a:lnTo>
                <a:lnTo>
                  <a:pt x="355" y="190"/>
                </a:lnTo>
                <a:lnTo>
                  <a:pt x="347" y="185"/>
                </a:lnTo>
                <a:lnTo>
                  <a:pt x="337" y="183"/>
                </a:lnTo>
                <a:lnTo>
                  <a:pt x="329" y="182"/>
                </a:lnTo>
                <a:lnTo>
                  <a:pt x="329" y="182"/>
                </a:lnTo>
                <a:lnTo>
                  <a:pt x="319" y="183"/>
                </a:lnTo>
                <a:lnTo>
                  <a:pt x="309" y="185"/>
                </a:lnTo>
                <a:lnTo>
                  <a:pt x="301" y="190"/>
                </a:lnTo>
                <a:lnTo>
                  <a:pt x="294" y="195"/>
                </a:lnTo>
                <a:lnTo>
                  <a:pt x="294" y="195"/>
                </a:lnTo>
                <a:lnTo>
                  <a:pt x="288" y="203"/>
                </a:lnTo>
                <a:lnTo>
                  <a:pt x="284" y="211"/>
                </a:lnTo>
                <a:lnTo>
                  <a:pt x="280" y="220"/>
                </a:lnTo>
                <a:lnTo>
                  <a:pt x="280" y="230"/>
                </a:lnTo>
                <a:lnTo>
                  <a:pt x="280" y="336"/>
                </a:lnTo>
                <a:lnTo>
                  <a:pt x="210" y="336"/>
                </a:lnTo>
                <a:lnTo>
                  <a:pt x="210" y="315"/>
                </a:lnTo>
                <a:lnTo>
                  <a:pt x="235" y="315"/>
                </a:lnTo>
                <a:lnTo>
                  <a:pt x="235" y="315"/>
                </a:lnTo>
                <a:lnTo>
                  <a:pt x="246" y="313"/>
                </a:lnTo>
                <a:lnTo>
                  <a:pt x="255" y="310"/>
                </a:lnTo>
                <a:lnTo>
                  <a:pt x="255" y="310"/>
                </a:lnTo>
                <a:lnTo>
                  <a:pt x="259" y="306"/>
                </a:lnTo>
                <a:lnTo>
                  <a:pt x="263" y="303"/>
                </a:lnTo>
                <a:lnTo>
                  <a:pt x="266" y="299"/>
                </a:lnTo>
                <a:lnTo>
                  <a:pt x="268" y="295"/>
                </a:lnTo>
                <a:lnTo>
                  <a:pt x="268" y="295"/>
                </a:lnTo>
                <a:lnTo>
                  <a:pt x="269" y="285"/>
                </a:lnTo>
                <a:lnTo>
                  <a:pt x="268" y="277"/>
                </a:lnTo>
                <a:lnTo>
                  <a:pt x="268" y="277"/>
                </a:lnTo>
                <a:lnTo>
                  <a:pt x="264" y="268"/>
                </a:lnTo>
                <a:lnTo>
                  <a:pt x="258" y="259"/>
                </a:lnTo>
                <a:lnTo>
                  <a:pt x="195" y="198"/>
                </a:lnTo>
                <a:lnTo>
                  <a:pt x="195" y="198"/>
                </a:lnTo>
                <a:lnTo>
                  <a:pt x="188" y="190"/>
                </a:lnTo>
                <a:lnTo>
                  <a:pt x="179" y="185"/>
                </a:lnTo>
                <a:lnTo>
                  <a:pt x="170" y="183"/>
                </a:lnTo>
                <a:lnTo>
                  <a:pt x="162" y="182"/>
                </a:lnTo>
                <a:lnTo>
                  <a:pt x="162" y="182"/>
                </a:lnTo>
                <a:lnTo>
                  <a:pt x="152" y="183"/>
                </a:lnTo>
                <a:lnTo>
                  <a:pt x="143" y="185"/>
                </a:lnTo>
                <a:lnTo>
                  <a:pt x="136" y="190"/>
                </a:lnTo>
                <a:lnTo>
                  <a:pt x="127" y="198"/>
                </a:lnTo>
                <a:lnTo>
                  <a:pt x="65" y="259"/>
                </a:lnTo>
                <a:lnTo>
                  <a:pt x="65" y="259"/>
                </a:lnTo>
                <a:lnTo>
                  <a:pt x="58" y="268"/>
                </a:lnTo>
                <a:lnTo>
                  <a:pt x="54" y="278"/>
                </a:lnTo>
                <a:lnTo>
                  <a:pt x="54" y="278"/>
                </a:lnTo>
                <a:lnTo>
                  <a:pt x="53" y="287"/>
                </a:lnTo>
                <a:lnTo>
                  <a:pt x="54" y="295"/>
                </a:lnTo>
                <a:lnTo>
                  <a:pt x="54" y="295"/>
                </a:lnTo>
                <a:lnTo>
                  <a:pt x="57" y="300"/>
                </a:lnTo>
                <a:lnTo>
                  <a:pt x="59" y="304"/>
                </a:lnTo>
                <a:lnTo>
                  <a:pt x="63" y="306"/>
                </a:lnTo>
                <a:lnTo>
                  <a:pt x="67" y="310"/>
                </a:lnTo>
                <a:lnTo>
                  <a:pt x="67" y="310"/>
                </a:lnTo>
                <a:lnTo>
                  <a:pt x="75" y="314"/>
                </a:lnTo>
                <a:lnTo>
                  <a:pt x="85" y="315"/>
                </a:lnTo>
                <a:lnTo>
                  <a:pt x="114" y="315"/>
                </a:lnTo>
                <a:lnTo>
                  <a:pt x="114" y="335"/>
                </a:lnTo>
                <a:lnTo>
                  <a:pt x="114" y="335"/>
                </a:lnTo>
                <a:lnTo>
                  <a:pt x="101" y="334"/>
                </a:lnTo>
                <a:lnTo>
                  <a:pt x="90" y="331"/>
                </a:lnTo>
                <a:lnTo>
                  <a:pt x="79" y="327"/>
                </a:lnTo>
                <a:lnTo>
                  <a:pt x="69" y="324"/>
                </a:lnTo>
                <a:lnTo>
                  <a:pt x="59" y="319"/>
                </a:lnTo>
                <a:lnTo>
                  <a:pt x="49" y="313"/>
                </a:lnTo>
                <a:lnTo>
                  <a:pt x="41" y="306"/>
                </a:lnTo>
                <a:lnTo>
                  <a:pt x="33" y="300"/>
                </a:lnTo>
                <a:lnTo>
                  <a:pt x="26" y="292"/>
                </a:lnTo>
                <a:lnTo>
                  <a:pt x="20" y="284"/>
                </a:lnTo>
                <a:lnTo>
                  <a:pt x="13" y="275"/>
                </a:lnTo>
                <a:lnTo>
                  <a:pt x="8" y="267"/>
                </a:lnTo>
                <a:lnTo>
                  <a:pt x="5" y="257"/>
                </a:lnTo>
                <a:lnTo>
                  <a:pt x="2" y="248"/>
                </a:lnTo>
                <a:lnTo>
                  <a:pt x="1" y="237"/>
                </a:lnTo>
                <a:lnTo>
                  <a:pt x="0" y="227"/>
                </a:lnTo>
                <a:lnTo>
                  <a:pt x="0" y="227"/>
                </a:lnTo>
                <a:lnTo>
                  <a:pt x="0" y="227"/>
                </a:lnTo>
                <a:lnTo>
                  <a:pt x="1" y="219"/>
                </a:lnTo>
                <a:lnTo>
                  <a:pt x="2" y="209"/>
                </a:lnTo>
                <a:lnTo>
                  <a:pt x="5" y="200"/>
                </a:lnTo>
                <a:lnTo>
                  <a:pt x="7" y="191"/>
                </a:lnTo>
                <a:lnTo>
                  <a:pt x="12" y="183"/>
                </a:lnTo>
                <a:lnTo>
                  <a:pt x="16" y="175"/>
                </a:lnTo>
                <a:lnTo>
                  <a:pt x="22" y="167"/>
                </a:lnTo>
                <a:lnTo>
                  <a:pt x="28" y="161"/>
                </a:lnTo>
                <a:lnTo>
                  <a:pt x="36" y="153"/>
                </a:lnTo>
                <a:lnTo>
                  <a:pt x="43" y="147"/>
                </a:lnTo>
                <a:lnTo>
                  <a:pt x="50" y="141"/>
                </a:lnTo>
                <a:lnTo>
                  <a:pt x="59" y="136"/>
                </a:lnTo>
                <a:lnTo>
                  <a:pt x="69" y="132"/>
                </a:lnTo>
                <a:lnTo>
                  <a:pt x="79" y="127"/>
                </a:lnTo>
                <a:lnTo>
                  <a:pt x="89" y="125"/>
                </a:lnTo>
                <a:lnTo>
                  <a:pt x="99" y="122"/>
                </a:lnTo>
                <a:lnTo>
                  <a:pt x="99" y="122"/>
                </a:lnTo>
                <a:lnTo>
                  <a:pt x="99" y="118"/>
                </a:lnTo>
                <a:lnTo>
                  <a:pt x="99" y="118"/>
                </a:lnTo>
                <a:lnTo>
                  <a:pt x="100" y="107"/>
                </a:lnTo>
                <a:lnTo>
                  <a:pt x="101" y="95"/>
                </a:lnTo>
                <a:lnTo>
                  <a:pt x="105" y="84"/>
                </a:lnTo>
                <a:lnTo>
                  <a:pt x="110" y="73"/>
                </a:lnTo>
                <a:lnTo>
                  <a:pt x="116" y="63"/>
                </a:lnTo>
                <a:lnTo>
                  <a:pt x="123" y="53"/>
                </a:lnTo>
                <a:lnTo>
                  <a:pt x="131" y="43"/>
                </a:lnTo>
                <a:lnTo>
                  <a:pt x="141" y="36"/>
                </a:lnTo>
                <a:lnTo>
                  <a:pt x="151" y="27"/>
                </a:lnTo>
                <a:lnTo>
                  <a:pt x="161" y="21"/>
                </a:lnTo>
                <a:lnTo>
                  <a:pt x="173" y="15"/>
                </a:lnTo>
                <a:lnTo>
                  <a:pt x="185" y="10"/>
                </a:lnTo>
                <a:lnTo>
                  <a:pt x="198" y="6"/>
                </a:lnTo>
                <a:lnTo>
                  <a:pt x="211" y="2"/>
                </a:lnTo>
                <a:lnTo>
                  <a:pt x="226" y="1"/>
                </a:lnTo>
                <a:lnTo>
                  <a:pt x="240" y="0"/>
                </a:lnTo>
                <a:lnTo>
                  <a:pt x="240" y="0"/>
                </a:lnTo>
                <a:lnTo>
                  <a:pt x="255" y="1"/>
                </a:lnTo>
                <a:lnTo>
                  <a:pt x="268" y="2"/>
                </a:lnTo>
                <a:lnTo>
                  <a:pt x="282" y="6"/>
                </a:lnTo>
                <a:lnTo>
                  <a:pt x="295" y="10"/>
                </a:lnTo>
                <a:lnTo>
                  <a:pt x="308" y="15"/>
                </a:lnTo>
                <a:lnTo>
                  <a:pt x="319" y="21"/>
                </a:lnTo>
                <a:lnTo>
                  <a:pt x="330" y="27"/>
                </a:lnTo>
                <a:lnTo>
                  <a:pt x="340" y="36"/>
                </a:lnTo>
                <a:lnTo>
                  <a:pt x="348" y="43"/>
                </a:lnTo>
                <a:lnTo>
                  <a:pt x="357" y="53"/>
                </a:lnTo>
                <a:lnTo>
                  <a:pt x="365" y="63"/>
                </a:lnTo>
                <a:lnTo>
                  <a:pt x="369" y="73"/>
                </a:lnTo>
                <a:lnTo>
                  <a:pt x="374" y="84"/>
                </a:lnTo>
                <a:lnTo>
                  <a:pt x="378" y="95"/>
                </a:lnTo>
                <a:lnTo>
                  <a:pt x="381" y="107"/>
                </a:lnTo>
                <a:lnTo>
                  <a:pt x="381" y="118"/>
                </a:lnTo>
                <a:lnTo>
                  <a:pt x="381" y="118"/>
                </a:lnTo>
                <a:lnTo>
                  <a:pt x="381" y="122"/>
                </a:lnTo>
                <a:lnTo>
                  <a:pt x="381" y="122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20" name="Freeform 1919">
            <a:extLst>
              <a:ext uri="{FF2B5EF4-FFF2-40B4-BE49-F238E27FC236}">
                <a16:creationId xmlns:a16="http://schemas.microsoft.com/office/drawing/2014/main" id="{00000000-0008-0000-0000-00004D010000}"/>
              </a:ext>
            </a:extLst>
          </xdr:cNvPr>
          <xdr:cNvSpPr>
            <a:spLocks/>
          </xdr:cNvSpPr>
        </xdr:nvSpPr>
        <xdr:spPr bwMode="auto">
          <a:xfrm>
            <a:off x="1355705" y="3643325"/>
            <a:ext cx="147638" cy="207963"/>
          </a:xfrm>
          <a:custGeom>
            <a:avLst/>
            <a:gdLst/>
            <a:ahLst/>
            <a:cxnLst>
              <a:cxn ang="0">
                <a:pos x="126" y="162"/>
              </a:cxn>
              <a:cxn ang="0">
                <a:pos x="126" y="32"/>
              </a:cxn>
              <a:cxn ang="0">
                <a:pos x="126" y="32"/>
              </a:cxn>
              <a:cxn ang="0">
                <a:pos x="125" y="26"/>
              </a:cxn>
              <a:cxn ang="0">
                <a:pos x="123" y="19"/>
              </a:cxn>
              <a:cxn ang="0">
                <a:pos x="120" y="13"/>
              </a:cxn>
              <a:cxn ang="0">
                <a:pos x="116" y="8"/>
              </a:cxn>
              <a:cxn ang="0">
                <a:pos x="111" y="5"/>
              </a:cxn>
              <a:cxn ang="0">
                <a:pos x="106" y="2"/>
              </a:cxn>
              <a:cxn ang="0">
                <a:pos x="100" y="0"/>
              </a:cxn>
              <a:cxn ang="0">
                <a:pos x="94" y="0"/>
              </a:cxn>
              <a:cxn ang="0">
                <a:pos x="94" y="0"/>
              </a:cxn>
              <a:cxn ang="0">
                <a:pos x="94" y="0"/>
              </a:cxn>
              <a:cxn ang="0">
                <a:pos x="86" y="0"/>
              </a:cxn>
              <a:cxn ang="0">
                <a:pos x="80" y="2"/>
              </a:cxn>
              <a:cxn ang="0">
                <a:pos x="75" y="5"/>
              </a:cxn>
              <a:cxn ang="0">
                <a:pos x="70" y="8"/>
              </a:cxn>
              <a:cxn ang="0">
                <a:pos x="66" y="13"/>
              </a:cxn>
              <a:cxn ang="0">
                <a:pos x="64" y="19"/>
              </a:cxn>
              <a:cxn ang="0">
                <a:pos x="62" y="26"/>
              </a:cxn>
              <a:cxn ang="0">
                <a:pos x="62" y="32"/>
              </a:cxn>
              <a:cxn ang="0">
                <a:pos x="62" y="162"/>
              </a:cxn>
              <a:cxn ang="0">
                <a:pos x="17" y="162"/>
              </a:cxn>
              <a:cxn ang="0">
                <a:pos x="17" y="162"/>
              </a:cxn>
              <a:cxn ang="0">
                <a:pos x="11" y="162"/>
              </a:cxn>
              <a:cxn ang="0">
                <a:pos x="6" y="164"/>
              </a:cxn>
              <a:cxn ang="0">
                <a:pos x="2" y="167"/>
              </a:cxn>
              <a:cxn ang="0">
                <a:pos x="1" y="170"/>
              </a:cxn>
              <a:cxn ang="0">
                <a:pos x="0" y="175"/>
              </a:cxn>
              <a:cxn ang="0">
                <a:pos x="1" y="179"/>
              </a:cxn>
              <a:cxn ang="0">
                <a:pos x="3" y="184"/>
              </a:cxn>
              <a:cxn ang="0">
                <a:pos x="7" y="189"/>
              </a:cxn>
              <a:cxn ang="0">
                <a:pos x="70" y="251"/>
              </a:cxn>
              <a:cxn ang="0">
                <a:pos x="70" y="251"/>
              </a:cxn>
              <a:cxn ang="0">
                <a:pos x="76" y="256"/>
              </a:cxn>
              <a:cxn ang="0">
                <a:pos x="81" y="259"/>
              </a:cxn>
              <a:cxn ang="0">
                <a:pos x="88" y="262"/>
              </a:cxn>
              <a:cxn ang="0">
                <a:pos x="92" y="263"/>
              </a:cxn>
              <a:cxn ang="0">
                <a:pos x="99" y="262"/>
              </a:cxn>
              <a:cxn ang="0">
                <a:pos x="105" y="259"/>
              </a:cxn>
              <a:cxn ang="0">
                <a:pos x="110" y="256"/>
              </a:cxn>
              <a:cxn ang="0">
                <a:pos x="116" y="251"/>
              </a:cxn>
              <a:cxn ang="0">
                <a:pos x="179" y="189"/>
              </a:cxn>
              <a:cxn ang="0">
                <a:pos x="179" y="189"/>
              </a:cxn>
              <a:cxn ang="0">
                <a:pos x="183" y="185"/>
              </a:cxn>
              <a:cxn ang="0">
                <a:pos x="184" y="180"/>
              </a:cxn>
              <a:cxn ang="0">
                <a:pos x="185" y="175"/>
              </a:cxn>
              <a:cxn ang="0">
                <a:pos x="185" y="171"/>
              </a:cxn>
              <a:cxn ang="0">
                <a:pos x="183" y="168"/>
              </a:cxn>
              <a:cxn ang="0">
                <a:pos x="179" y="164"/>
              </a:cxn>
              <a:cxn ang="0">
                <a:pos x="173" y="162"/>
              </a:cxn>
              <a:cxn ang="0">
                <a:pos x="165" y="162"/>
              </a:cxn>
              <a:cxn ang="0">
                <a:pos x="126" y="162"/>
              </a:cxn>
            </a:cxnLst>
            <a:rect l="0" t="0" r="r" b="b"/>
            <a:pathLst>
              <a:path w="185" h="263">
                <a:moveTo>
                  <a:pt x="126" y="162"/>
                </a:moveTo>
                <a:lnTo>
                  <a:pt x="126" y="32"/>
                </a:lnTo>
                <a:lnTo>
                  <a:pt x="126" y="32"/>
                </a:lnTo>
                <a:lnTo>
                  <a:pt x="125" y="26"/>
                </a:lnTo>
                <a:lnTo>
                  <a:pt x="123" y="19"/>
                </a:lnTo>
                <a:lnTo>
                  <a:pt x="120" y="13"/>
                </a:lnTo>
                <a:lnTo>
                  <a:pt x="116" y="8"/>
                </a:lnTo>
                <a:lnTo>
                  <a:pt x="111" y="5"/>
                </a:lnTo>
                <a:lnTo>
                  <a:pt x="106" y="2"/>
                </a:lnTo>
                <a:lnTo>
                  <a:pt x="100" y="0"/>
                </a:lnTo>
                <a:lnTo>
                  <a:pt x="94" y="0"/>
                </a:lnTo>
                <a:lnTo>
                  <a:pt x="94" y="0"/>
                </a:lnTo>
                <a:lnTo>
                  <a:pt x="94" y="0"/>
                </a:lnTo>
                <a:lnTo>
                  <a:pt x="86" y="0"/>
                </a:lnTo>
                <a:lnTo>
                  <a:pt x="80" y="2"/>
                </a:lnTo>
                <a:lnTo>
                  <a:pt x="75" y="5"/>
                </a:lnTo>
                <a:lnTo>
                  <a:pt x="70" y="8"/>
                </a:lnTo>
                <a:lnTo>
                  <a:pt x="66" y="13"/>
                </a:lnTo>
                <a:lnTo>
                  <a:pt x="64" y="19"/>
                </a:lnTo>
                <a:lnTo>
                  <a:pt x="62" y="26"/>
                </a:lnTo>
                <a:lnTo>
                  <a:pt x="62" y="32"/>
                </a:lnTo>
                <a:lnTo>
                  <a:pt x="62" y="162"/>
                </a:lnTo>
                <a:lnTo>
                  <a:pt x="17" y="162"/>
                </a:lnTo>
                <a:lnTo>
                  <a:pt x="17" y="162"/>
                </a:lnTo>
                <a:lnTo>
                  <a:pt x="11" y="162"/>
                </a:lnTo>
                <a:lnTo>
                  <a:pt x="6" y="164"/>
                </a:lnTo>
                <a:lnTo>
                  <a:pt x="2" y="167"/>
                </a:lnTo>
                <a:lnTo>
                  <a:pt x="1" y="170"/>
                </a:lnTo>
                <a:lnTo>
                  <a:pt x="0" y="175"/>
                </a:lnTo>
                <a:lnTo>
                  <a:pt x="1" y="179"/>
                </a:lnTo>
                <a:lnTo>
                  <a:pt x="3" y="184"/>
                </a:lnTo>
                <a:lnTo>
                  <a:pt x="7" y="189"/>
                </a:lnTo>
                <a:lnTo>
                  <a:pt x="70" y="251"/>
                </a:lnTo>
                <a:lnTo>
                  <a:pt x="70" y="251"/>
                </a:lnTo>
                <a:lnTo>
                  <a:pt x="76" y="256"/>
                </a:lnTo>
                <a:lnTo>
                  <a:pt x="81" y="259"/>
                </a:lnTo>
                <a:lnTo>
                  <a:pt x="88" y="262"/>
                </a:lnTo>
                <a:lnTo>
                  <a:pt x="92" y="263"/>
                </a:lnTo>
                <a:lnTo>
                  <a:pt x="99" y="262"/>
                </a:lnTo>
                <a:lnTo>
                  <a:pt x="105" y="259"/>
                </a:lnTo>
                <a:lnTo>
                  <a:pt x="110" y="256"/>
                </a:lnTo>
                <a:lnTo>
                  <a:pt x="116" y="251"/>
                </a:lnTo>
                <a:lnTo>
                  <a:pt x="179" y="189"/>
                </a:lnTo>
                <a:lnTo>
                  <a:pt x="179" y="189"/>
                </a:lnTo>
                <a:lnTo>
                  <a:pt x="183" y="185"/>
                </a:lnTo>
                <a:lnTo>
                  <a:pt x="184" y="180"/>
                </a:lnTo>
                <a:lnTo>
                  <a:pt x="185" y="175"/>
                </a:lnTo>
                <a:lnTo>
                  <a:pt x="185" y="171"/>
                </a:lnTo>
                <a:lnTo>
                  <a:pt x="183" y="168"/>
                </a:lnTo>
                <a:lnTo>
                  <a:pt x="179" y="164"/>
                </a:lnTo>
                <a:lnTo>
                  <a:pt x="173" y="162"/>
                </a:lnTo>
                <a:lnTo>
                  <a:pt x="165" y="162"/>
                </a:lnTo>
                <a:lnTo>
                  <a:pt x="126" y="162"/>
                </a:lnTo>
                <a:close/>
              </a:path>
            </a:pathLst>
          </a:custGeom>
          <a:grpFill/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7</xdr:col>
      <xdr:colOff>384113</xdr:colOff>
      <xdr:row>26</xdr:row>
      <xdr:rowOff>161126</xdr:rowOff>
    </xdr:from>
    <xdr:to>
      <xdr:col>9</xdr:col>
      <xdr:colOff>499727</xdr:colOff>
      <xdr:row>27</xdr:row>
      <xdr:rowOff>171635</xdr:rowOff>
    </xdr:to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4651313" y="5114126"/>
          <a:ext cx="1334814" cy="201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Breakdown</a:t>
          </a:r>
          <a:r>
            <a:rPr lang="en-US" sz="70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by Product</a:t>
          </a:r>
          <a:endParaRPr lang="en-US" sz="700">
            <a:solidFill>
              <a:schemeClr val="bg1">
                <a:lumMod val="8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431771</xdr:colOff>
      <xdr:row>12</xdr:row>
      <xdr:rowOff>49577</xdr:rowOff>
    </xdr:from>
    <xdr:to>
      <xdr:col>11</xdr:col>
      <xdr:colOff>336131</xdr:colOff>
      <xdr:row>13</xdr:row>
      <xdr:rowOff>19312</xdr:rowOff>
    </xdr:to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918171" y="2335577"/>
          <a:ext cx="1123560" cy="160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 Segment 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Units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95319</xdr:colOff>
      <xdr:row>11</xdr:row>
      <xdr:rowOff>16708</xdr:rowOff>
    </xdr:from>
    <xdr:to>
      <xdr:col>15</xdr:col>
      <xdr:colOff>7983</xdr:colOff>
      <xdr:row>14</xdr:row>
      <xdr:rowOff>49679</xdr:rowOff>
    </xdr:to>
    <xdr:sp macro="" textlink="[1]Analysis!B50">
      <xdr:nvSpPr>
        <xdr:cNvPr id="1927" name="TextBox 1926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6800919" y="2112208"/>
          <a:ext cx="2351064" cy="60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8F992DA-77E6-4AFB-9F77-A5741E352729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50K</a:t>
          </a:fld>
          <a:endParaRPr lang="en-US" sz="900" b="0" i="0" u="none" strike="noStrike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20445</xdr:colOff>
      <xdr:row>12</xdr:row>
      <xdr:rowOff>36068</xdr:rowOff>
    </xdr:from>
    <xdr:to>
      <xdr:col>14</xdr:col>
      <xdr:colOff>76238</xdr:colOff>
      <xdr:row>13</xdr:row>
      <xdr:rowOff>37660</xdr:rowOff>
    </xdr:to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7335645" y="2322068"/>
          <a:ext cx="1274993" cy="1920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Top</a:t>
          </a:r>
          <a:r>
            <a:rPr lang="en-US" sz="800" b="0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Segment (Name)</a:t>
          </a:r>
          <a:endParaRPr lang="en-US" sz="800" b="0">
            <a:solidFill>
              <a:schemeClr val="bg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13</xdr:col>
      <xdr:colOff>403354</xdr:colOff>
      <xdr:row>12</xdr:row>
      <xdr:rowOff>21057</xdr:rowOff>
    </xdr:from>
    <xdr:to>
      <xdr:col>15</xdr:col>
      <xdr:colOff>593915</xdr:colOff>
      <xdr:row>13</xdr:row>
      <xdr:rowOff>40871</xdr:rowOff>
    </xdr:to>
    <xdr:sp macro="" textlink="[1]Analysis!B51">
      <xdr:nvSpPr>
        <xdr:cNvPr id="1929" name="TextBox 1928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8328154" y="2307057"/>
          <a:ext cx="1409761" cy="210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B3D10C5-F569-42BF-9C92-11A3735CB408}" type="TxLink">
            <a:rPr lang="en-US" sz="900" b="0" i="0" u="none" strike="noStrike">
              <a:solidFill>
                <a:srgbClr val="01B9D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 marL="0" indent="0"/>
            <a:t>Government</a:t>
          </a:fld>
          <a:endParaRPr lang="en-US" sz="900" b="0" i="0" u="none" strike="noStrike">
            <a:solidFill>
              <a:srgbClr val="01B9D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110489</xdr:colOff>
      <xdr:row>0</xdr:row>
      <xdr:rowOff>154305</xdr:rowOff>
    </xdr:from>
    <xdr:to>
      <xdr:col>3</xdr:col>
      <xdr:colOff>17220</xdr:colOff>
      <xdr:row>4</xdr:row>
      <xdr:rowOff>17145</xdr:rowOff>
    </xdr:to>
    <xdr:pic>
      <xdr:nvPicPr>
        <xdr:cNvPr id="1930" name="Picture 1929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89" y="154305"/>
          <a:ext cx="1735531" cy="624840"/>
        </a:xfrm>
        <a:prstGeom prst="rect">
          <a:avLst/>
        </a:prstGeom>
        <a:solidFill>
          <a:srgbClr val="151426"/>
        </a:solidFill>
      </xdr:spPr>
    </xdr:pic>
    <xdr:clientData/>
  </xdr:twoCellAnchor>
  <xdr:twoCellAnchor>
    <xdr:from>
      <xdr:col>1</xdr:col>
      <xdr:colOff>247650</xdr:colOff>
      <xdr:row>0</xdr:row>
      <xdr:rowOff>154305</xdr:rowOff>
    </xdr:from>
    <xdr:to>
      <xdr:col>3</xdr:col>
      <xdr:colOff>0</xdr:colOff>
      <xdr:row>6</xdr:row>
      <xdr:rowOff>154305</xdr:rowOff>
    </xdr:to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57250" y="154305"/>
          <a:ext cx="971550" cy="1143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THE COMPANY LOGO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143595</xdr:colOff>
          <xdr:row>23</xdr:row>
          <xdr:rowOff>173931</xdr:rowOff>
        </xdr:from>
        <xdr:to>
          <xdr:col>2</xdr:col>
          <xdr:colOff>519951</xdr:colOff>
          <xdr:row>31</xdr:row>
          <xdr:rowOff>151667</xdr:rowOff>
        </xdr:to>
        <xdr:pic>
          <xdr:nvPicPr>
            <xdr:cNvPr id="1932" name="Picture 1931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Leaderboard!$A$4:$C$13" spid="_x0000_s349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43595" y="4555431"/>
              <a:ext cx="1595556" cy="150173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51503</xdr:colOff>
          <xdr:row>16</xdr:row>
          <xdr:rowOff>134449</xdr:rowOff>
        </xdr:from>
        <xdr:to>
          <xdr:col>2</xdr:col>
          <xdr:colOff>66674</xdr:colOff>
          <xdr:row>20</xdr:row>
          <xdr:rowOff>129369</xdr:rowOff>
        </xdr:to>
        <xdr:pic>
          <xdr:nvPicPr>
            <xdr:cNvPr id="1933" name="Picture 1932">
              <a:extLst>
                <a:ext uri="{FF2B5EF4-FFF2-40B4-BE49-F238E27FC236}">
                  <a16:creationId xmlns:a16="http://schemas.microsoft.com/office/drawing/2014/main" id="{00000000-0008-0000-0000-00003B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Leaderboard!$J$4:$J$7" spid="_x0000_s349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61103" y="3182449"/>
              <a:ext cx="624771" cy="756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39809</xdr:colOff>
      <xdr:row>17</xdr:row>
      <xdr:rowOff>117983</xdr:rowOff>
    </xdr:from>
    <xdr:to>
      <xdr:col>1</xdr:col>
      <xdr:colOff>529121</xdr:colOff>
      <xdr:row>20</xdr:row>
      <xdr:rowOff>95038</xdr:rowOff>
    </xdr:to>
    <xdr:grpSp>
      <xdr:nvGrpSpPr>
        <xdr:cNvPr id="1934" name="Group 193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649409" y="3226943"/>
          <a:ext cx="489312" cy="525695"/>
          <a:chOff x="639523" y="3345658"/>
          <a:chExt cx="612506" cy="640382"/>
        </a:xfrm>
      </xdr:grpSpPr>
      <xdr:sp macro="" textlink="">
        <xdr:nvSpPr>
          <xdr:cNvPr id="1935" name="Oval 193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39523" y="3345658"/>
            <a:ext cx="612506" cy="552082"/>
          </a:xfrm>
          <a:prstGeom prst="ellipse">
            <a:avLst/>
          </a:prstGeom>
          <a:noFill/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36" name="Oval 1935">
            <a:extLst>
              <a:ext uri="{FF2B5EF4-FFF2-40B4-BE49-F238E27FC236}">
                <a16:creationId xmlns:a16="http://schemas.microsoft.com/office/drawing/2014/main" id="{00000000-0008-0000-0000-00002A010000}"/>
              </a:ext>
            </a:extLst>
          </xdr:cNvPr>
          <xdr:cNvSpPr/>
        </xdr:nvSpPr>
        <xdr:spPr>
          <a:xfrm>
            <a:off x="864026" y="3830123"/>
            <a:ext cx="185230" cy="155917"/>
          </a:xfrm>
          <a:prstGeom prst="ellipse">
            <a:avLst/>
          </a:prstGeom>
          <a:solidFill>
            <a:srgbClr val="151426"/>
          </a:solidFill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b="1">
                <a:solidFill>
                  <a:schemeClr val="bg1">
                    <a:lumMod val="85000"/>
                  </a:schemeClr>
                </a:solidFill>
              </a:rPr>
              <a:t>1</a:t>
            </a:r>
          </a:p>
        </xdr:txBody>
      </xdr:sp>
    </xdr:grpSp>
    <xdr:clientData/>
  </xdr:twoCellAnchor>
  <xdr:twoCellAnchor>
    <xdr:from>
      <xdr:col>0</xdr:col>
      <xdr:colOff>218343</xdr:colOff>
      <xdr:row>13</xdr:row>
      <xdr:rowOff>180799</xdr:rowOff>
    </xdr:from>
    <xdr:to>
      <xdr:col>2</xdr:col>
      <xdr:colOff>473319</xdr:colOff>
      <xdr:row>18</xdr:row>
      <xdr:rowOff>68698</xdr:rowOff>
    </xdr:to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8343" y="2657299"/>
          <a:ext cx="1474176" cy="840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rgbClr val="0193AB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PROFIT/UNIT</a:t>
          </a:r>
          <a:endParaRPr lang="en-US" sz="800" b="1" baseline="0">
            <a:solidFill>
              <a:srgbClr val="0193AB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/>
          <a:r>
            <a:rPr lang="en-US" sz="1100" b="1" baseline="0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LEADERBOARD</a:t>
          </a:r>
        </a:p>
        <a:p>
          <a:pPr algn="ctr"/>
          <a:r>
            <a:rPr lang="en-US" sz="800" b="1" baseline="0">
              <a:solidFill>
                <a:srgbClr val="0193AB"/>
              </a:solidFill>
            </a:rPr>
            <a:t>--- </a:t>
          </a:r>
          <a:r>
            <a:rPr lang="en-US" sz="800" b="1" baseline="0">
              <a:solidFill>
                <a:srgbClr val="0193AB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TEAM-</a:t>
          </a:r>
          <a:r>
            <a:rPr lang="en-US" sz="800" b="1" baseline="0">
              <a:solidFill>
                <a:srgbClr val="0193AB"/>
              </a:solidFill>
            </a:rPr>
            <a:t>--</a:t>
          </a:r>
          <a:endParaRPr lang="en-US" sz="800" b="1">
            <a:solidFill>
              <a:srgbClr val="0193AB"/>
            </a:solidFill>
          </a:endParaRPr>
        </a:p>
      </xdr:txBody>
    </xdr:sp>
    <xdr:clientData/>
  </xdr:twoCellAnchor>
  <xdr:twoCellAnchor>
    <xdr:from>
      <xdr:col>14</xdr:col>
      <xdr:colOff>145074</xdr:colOff>
      <xdr:row>0</xdr:row>
      <xdr:rowOff>29328</xdr:rowOff>
    </xdr:from>
    <xdr:to>
      <xdr:col>14</xdr:col>
      <xdr:colOff>309196</xdr:colOff>
      <xdr:row>1</xdr:row>
      <xdr:rowOff>12456</xdr:rowOff>
    </xdr:to>
    <xdr:grpSp>
      <xdr:nvGrpSpPr>
        <xdr:cNvPr id="1941" name="Group 1940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GrpSpPr/>
      </xdr:nvGrpSpPr>
      <xdr:grpSpPr>
        <a:xfrm>
          <a:off x="8679474" y="29328"/>
          <a:ext cx="164122" cy="166008"/>
          <a:chOff x="5237163" y="4730750"/>
          <a:chExt cx="1019175" cy="965200"/>
        </a:xfrm>
        <a:solidFill>
          <a:srgbClr val="4D515D"/>
        </a:solidFill>
      </xdr:grpSpPr>
      <xdr:sp macro="[1]!fullscreen" textlink="">
        <xdr:nvSpPr>
          <xdr:cNvPr id="1942" name="Freeform 1941">
            <a:extLst>
              <a:ext uri="{FF2B5EF4-FFF2-40B4-BE49-F238E27FC236}">
                <a16:creationId xmlns:a16="http://schemas.microsoft.com/office/drawing/2014/main" id="{00000000-0008-0000-0000-00005C010000}"/>
              </a:ext>
            </a:extLst>
          </xdr:cNvPr>
          <xdr:cNvSpPr>
            <a:spLocks/>
          </xdr:cNvSpPr>
        </xdr:nvSpPr>
        <xdr:spPr bwMode="auto">
          <a:xfrm>
            <a:off x="5591176" y="5594350"/>
            <a:ext cx="311150" cy="101600"/>
          </a:xfrm>
          <a:custGeom>
            <a:avLst/>
            <a:gdLst>
              <a:gd name="T0" fmla="*/ 985 w 1172"/>
              <a:gd name="T1" fmla="*/ 0 h 384"/>
              <a:gd name="T2" fmla="*/ 1011 w 1172"/>
              <a:gd name="T3" fmla="*/ 163 h 384"/>
              <a:gd name="T4" fmla="*/ 1016 w 1172"/>
              <a:gd name="T5" fmla="*/ 186 h 384"/>
              <a:gd name="T6" fmla="*/ 1031 w 1172"/>
              <a:gd name="T7" fmla="*/ 222 h 384"/>
              <a:gd name="T8" fmla="*/ 1061 w 1172"/>
              <a:gd name="T9" fmla="*/ 263 h 384"/>
              <a:gd name="T10" fmla="*/ 1103 w 1172"/>
              <a:gd name="T11" fmla="*/ 297 h 384"/>
              <a:gd name="T12" fmla="*/ 1138 w 1172"/>
              <a:gd name="T13" fmla="*/ 325 h 384"/>
              <a:gd name="T14" fmla="*/ 1161 w 1172"/>
              <a:gd name="T15" fmla="*/ 348 h 384"/>
              <a:gd name="T16" fmla="*/ 1172 w 1172"/>
              <a:gd name="T17" fmla="*/ 365 h 384"/>
              <a:gd name="T18" fmla="*/ 1163 w 1172"/>
              <a:gd name="T19" fmla="*/ 378 h 384"/>
              <a:gd name="T20" fmla="*/ 1137 w 1172"/>
              <a:gd name="T21" fmla="*/ 382 h 384"/>
              <a:gd name="T22" fmla="*/ 1088 w 1172"/>
              <a:gd name="T23" fmla="*/ 383 h 384"/>
              <a:gd name="T24" fmla="*/ 1017 w 1172"/>
              <a:gd name="T25" fmla="*/ 384 h 384"/>
              <a:gd name="T26" fmla="*/ 932 w 1172"/>
              <a:gd name="T27" fmla="*/ 384 h 384"/>
              <a:gd name="T28" fmla="*/ 839 w 1172"/>
              <a:gd name="T29" fmla="*/ 383 h 384"/>
              <a:gd name="T30" fmla="*/ 751 w 1172"/>
              <a:gd name="T31" fmla="*/ 383 h 384"/>
              <a:gd name="T32" fmla="*/ 674 w 1172"/>
              <a:gd name="T33" fmla="*/ 382 h 384"/>
              <a:gd name="T34" fmla="*/ 615 w 1172"/>
              <a:gd name="T35" fmla="*/ 382 h 384"/>
              <a:gd name="T36" fmla="*/ 586 w 1172"/>
              <a:gd name="T37" fmla="*/ 381 h 384"/>
              <a:gd name="T38" fmla="*/ 557 w 1172"/>
              <a:gd name="T39" fmla="*/ 382 h 384"/>
              <a:gd name="T40" fmla="*/ 498 w 1172"/>
              <a:gd name="T41" fmla="*/ 382 h 384"/>
              <a:gd name="T42" fmla="*/ 421 w 1172"/>
              <a:gd name="T43" fmla="*/ 383 h 384"/>
              <a:gd name="T44" fmla="*/ 333 w 1172"/>
              <a:gd name="T45" fmla="*/ 383 h 384"/>
              <a:gd name="T46" fmla="*/ 240 w 1172"/>
              <a:gd name="T47" fmla="*/ 384 h 384"/>
              <a:gd name="T48" fmla="*/ 155 w 1172"/>
              <a:gd name="T49" fmla="*/ 384 h 384"/>
              <a:gd name="T50" fmla="*/ 83 w 1172"/>
              <a:gd name="T51" fmla="*/ 383 h 384"/>
              <a:gd name="T52" fmla="*/ 35 w 1172"/>
              <a:gd name="T53" fmla="*/ 382 h 384"/>
              <a:gd name="T54" fmla="*/ 8 w 1172"/>
              <a:gd name="T55" fmla="*/ 378 h 384"/>
              <a:gd name="T56" fmla="*/ 0 w 1172"/>
              <a:gd name="T57" fmla="*/ 365 h 384"/>
              <a:gd name="T58" fmla="*/ 11 w 1172"/>
              <a:gd name="T59" fmla="*/ 348 h 384"/>
              <a:gd name="T60" fmla="*/ 34 w 1172"/>
              <a:gd name="T61" fmla="*/ 325 h 384"/>
              <a:gd name="T62" fmla="*/ 69 w 1172"/>
              <a:gd name="T63" fmla="*/ 297 h 384"/>
              <a:gd name="T64" fmla="*/ 111 w 1172"/>
              <a:gd name="T65" fmla="*/ 263 h 384"/>
              <a:gd name="T66" fmla="*/ 141 w 1172"/>
              <a:gd name="T67" fmla="*/ 222 h 384"/>
              <a:gd name="T68" fmla="*/ 156 w 1172"/>
              <a:gd name="T69" fmla="*/ 186 h 384"/>
              <a:gd name="T70" fmla="*/ 161 w 1172"/>
              <a:gd name="T71" fmla="*/ 162 h 384"/>
              <a:gd name="T72" fmla="*/ 187 w 1172"/>
              <a:gd name="T73" fmla="*/ 0 h 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1172" h="384">
                <a:moveTo>
                  <a:pt x="187" y="0"/>
                </a:moveTo>
                <a:lnTo>
                  <a:pt x="985" y="0"/>
                </a:lnTo>
                <a:lnTo>
                  <a:pt x="1010" y="160"/>
                </a:lnTo>
                <a:lnTo>
                  <a:pt x="1011" y="163"/>
                </a:lnTo>
                <a:lnTo>
                  <a:pt x="1012" y="172"/>
                </a:lnTo>
                <a:lnTo>
                  <a:pt x="1016" y="186"/>
                </a:lnTo>
                <a:lnTo>
                  <a:pt x="1021" y="203"/>
                </a:lnTo>
                <a:lnTo>
                  <a:pt x="1031" y="222"/>
                </a:lnTo>
                <a:lnTo>
                  <a:pt x="1044" y="243"/>
                </a:lnTo>
                <a:lnTo>
                  <a:pt x="1061" y="263"/>
                </a:lnTo>
                <a:lnTo>
                  <a:pt x="1084" y="283"/>
                </a:lnTo>
                <a:lnTo>
                  <a:pt x="1103" y="297"/>
                </a:lnTo>
                <a:lnTo>
                  <a:pt x="1122" y="311"/>
                </a:lnTo>
                <a:lnTo>
                  <a:pt x="1138" y="325"/>
                </a:lnTo>
                <a:lnTo>
                  <a:pt x="1151" y="336"/>
                </a:lnTo>
                <a:lnTo>
                  <a:pt x="1161" y="348"/>
                </a:lnTo>
                <a:lnTo>
                  <a:pt x="1168" y="357"/>
                </a:lnTo>
                <a:lnTo>
                  <a:pt x="1172" y="365"/>
                </a:lnTo>
                <a:lnTo>
                  <a:pt x="1170" y="372"/>
                </a:lnTo>
                <a:lnTo>
                  <a:pt x="1163" y="378"/>
                </a:lnTo>
                <a:lnTo>
                  <a:pt x="1151" y="381"/>
                </a:lnTo>
                <a:lnTo>
                  <a:pt x="1137" y="382"/>
                </a:lnTo>
                <a:lnTo>
                  <a:pt x="1116" y="383"/>
                </a:lnTo>
                <a:lnTo>
                  <a:pt x="1088" y="383"/>
                </a:lnTo>
                <a:lnTo>
                  <a:pt x="1055" y="384"/>
                </a:lnTo>
                <a:lnTo>
                  <a:pt x="1017" y="384"/>
                </a:lnTo>
                <a:lnTo>
                  <a:pt x="975" y="384"/>
                </a:lnTo>
                <a:lnTo>
                  <a:pt x="932" y="384"/>
                </a:lnTo>
                <a:lnTo>
                  <a:pt x="886" y="384"/>
                </a:lnTo>
                <a:lnTo>
                  <a:pt x="839" y="383"/>
                </a:lnTo>
                <a:lnTo>
                  <a:pt x="794" y="383"/>
                </a:lnTo>
                <a:lnTo>
                  <a:pt x="751" y="383"/>
                </a:lnTo>
                <a:lnTo>
                  <a:pt x="710" y="382"/>
                </a:lnTo>
                <a:lnTo>
                  <a:pt x="674" y="382"/>
                </a:lnTo>
                <a:lnTo>
                  <a:pt x="641" y="382"/>
                </a:lnTo>
                <a:lnTo>
                  <a:pt x="615" y="382"/>
                </a:lnTo>
                <a:lnTo>
                  <a:pt x="597" y="381"/>
                </a:lnTo>
                <a:lnTo>
                  <a:pt x="586" y="381"/>
                </a:lnTo>
                <a:lnTo>
                  <a:pt x="575" y="381"/>
                </a:lnTo>
                <a:lnTo>
                  <a:pt x="557" y="382"/>
                </a:lnTo>
                <a:lnTo>
                  <a:pt x="531" y="382"/>
                </a:lnTo>
                <a:lnTo>
                  <a:pt x="498" y="382"/>
                </a:lnTo>
                <a:lnTo>
                  <a:pt x="462" y="382"/>
                </a:lnTo>
                <a:lnTo>
                  <a:pt x="421" y="383"/>
                </a:lnTo>
                <a:lnTo>
                  <a:pt x="378" y="383"/>
                </a:lnTo>
                <a:lnTo>
                  <a:pt x="333" y="383"/>
                </a:lnTo>
                <a:lnTo>
                  <a:pt x="286" y="384"/>
                </a:lnTo>
                <a:lnTo>
                  <a:pt x="240" y="384"/>
                </a:lnTo>
                <a:lnTo>
                  <a:pt x="196" y="384"/>
                </a:lnTo>
                <a:lnTo>
                  <a:pt x="155" y="384"/>
                </a:lnTo>
                <a:lnTo>
                  <a:pt x="117" y="384"/>
                </a:lnTo>
                <a:lnTo>
                  <a:pt x="83" y="383"/>
                </a:lnTo>
                <a:lnTo>
                  <a:pt x="56" y="383"/>
                </a:lnTo>
                <a:lnTo>
                  <a:pt x="35" y="382"/>
                </a:lnTo>
                <a:lnTo>
                  <a:pt x="21" y="381"/>
                </a:lnTo>
                <a:lnTo>
                  <a:pt x="8" y="378"/>
                </a:lnTo>
                <a:lnTo>
                  <a:pt x="1" y="372"/>
                </a:lnTo>
                <a:lnTo>
                  <a:pt x="0" y="365"/>
                </a:lnTo>
                <a:lnTo>
                  <a:pt x="2" y="357"/>
                </a:lnTo>
                <a:lnTo>
                  <a:pt x="11" y="348"/>
                </a:lnTo>
                <a:lnTo>
                  <a:pt x="21" y="336"/>
                </a:lnTo>
                <a:lnTo>
                  <a:pt x="34" y="325"/>
                </a:lnTo>
                <a:lnTo>
                  <a:pt x="50" y="311"/>
                </a:lnTo>
                <a:lnTo>
                  <a:pt x="69" y="297"/>
                </a:lnTo>
                <a:lnTo>
                  <a:pt x="88" y="283"/>
                </a:lnTo>
                <a:lnTo>
                  <a:pt x="111" y="263"/>
                </a:lnTo>
                <a:lnTo>
                  <a:pt x="127" y="243"/>
                </a:lnTo>
                <a:lnTo>
                  <a:pt x="141" y="222"/>
                </a:lnTo>
                <a:lnTo>
                  <a:pt x="151" y="202"/>
                </a:lnTo>
                <a:lnTo>
                  <a:pt x="156" y="186"/>
                </a:lnTo>
                <a:lnTo>
                  <a:pt x="160" y="172"/>
                </a:lnTo>
                <a:lnTo>
                  <a:pt x="161" y="162"/>
                </a:lnTo>
                <a:lnTo>
                  <a:pt x="162" y="160"/>
                </a:lnTo>
                <a:lnTo>
                  <a:pt x="18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[1]!fullscreen" textlink="">
        <xdr:nvSpPr>
          <xdr:cNvPr id="1943" name="Freeform 1942">
            <a:extLst>
              <a:ext uri="{FF2B5EF4-FFF2-40B4-BE49-F238E27FC236}">
                <a16:creationId xmlns:a16="http://schemas.microsoft.com/office/drawing/2014/main" id="{00000000-0008-0000-0000-00005D010000}"/>
              </a:ext>
            </a:extLst>
          </xdr:cNvPr>
          <xdr:cNvSpPr>
            <a:spLocks/>
          </xdr:cNvSpPr>
        </xdr:nvSpPr>
        <xdr:spPr bwMode="auto">
          <a:xfrm>
            <a:off x="5495926" y="5226050"/>
            <a:ext cx="217488" cy="115888"/>
          </a:xfrm>
          <a:custGeom>
            <a:avLst/>
            <a:gdLst>
              <a:gd name="T0" fmla="*/ 577 w 822"/>
              <a:gd name="T1" fmla="*/ 3 h 439"/>
              <a:gd name="T2" fmla="*/ 634 w 822"/>
              <a:gd name="T3" fmla="*/ 19 h 439"/>
              <a:gd name="T4" fmla="*/ 690 w 822"/>
              <a:gd name="T5" fmla="*/ 46 h 439"/>
              <a:gd name="T6" fmla="*/ 739 w 822"/>
              <a:gd name="T7" fmla="*/ 81 h 439"/>
              <a:gd name="T8" fmla="*/ 780 w 822"/>
              <a:gd name="T9" fmla="*/ 123 h 439"/>
              <a:gd name="T10" fmla="*/ 808 w 822"/>
              <a:gd name="T11" fmla="*/ 169 h 439"/>
              <a:gd name="T12" fmla="*/ 822 w 822"/>
              <a:gd name="T13" fmla="*/ 217 h 439"/>
              <a:gd name="T14" fmla="*/ 817 w 822"/>
              <a:gd name="T15" fmla="*/ 263 h 439"/>
              <a:gd name="T16" fmla="*/ 791 w 822"/>
              <a:gd name="T17" fmla="*/ 307 h 439"/>
              <a:gd name="T18" fmla="*/ 741 w 822"/>
              <a:gd name="T19" fmla="*/ 346 h 439"/>
              <a:gd name="T20" fmla="*/ 662 w 822"/>
              <a:gd name="T21" fmla="*/ 380 h 439"/>
              <a:gd name="T22" fmla="*/ 567 w 822"/>
              <a:gd name="T23" fmla="*/ 407 h 439"/>
              <a:gd name="T24" fmla="*/ 472 w 822"/>
              <a:gd name="T25" fmla="*/ 424 h 439"/>
              <a:gd name="T26" fmla="*/ 376 w 822"/>
              <a:gd name="T27" fmla="*/ 435 h 439"/>
              <a:gd name="T28" fmla="*/ 286 w 822"/>
              <a:gd name="T29" fmla="*/ 439 h 439"/>
              <a:gd name="T30" fmla="*/ 202 w 822"/>
              <a:gd name="T31" fmla="*/ 436 h 439"/>
              <a:gd name="T32" fmla="*/ 130 w 822"/>
              <a:gd name="T33" fmla="*/ 432 h 439"/>
              <a:gd name="T34" fmla="*/ 70 w 822"/>
              <a:gd name="T35" fmla="*/ 423 h 439"/>
              <a:gd name="T36" fmla="*/ 27 w 822"/>
              <a:gd name="T37" fmla="*/ 415 h 439"/>
              <a:gd name="T38" fmla="*/ 4 w 822"/>
              <a:gd name="T39" fmla="*/ 406 h 439"/>
              <a:gd name="T40" fmla="*/ 2 w 822"/>
              <a:gd name="T41" fmla="*/ 399 h 439"/>
              <a:gd name="T42" fmla="*/ 27 w 822"/>
              <a:gd name="T43" fmla="*/ 394 h 439"/>
              <a:gd name="T44" fmla="*/ 96 w 822"/>
              <a:gd name="T45" fmla="*/ 392 h 439"/>
              <a:gd name="T46" fmla="*/ 170 w 822"/>
              <a:gd name="T47" fmla="*/ 384 h 439"/>
              <a:gd name="T48" fmla="*/ 226 w 822"/>
              <a:gd name="T49" fmla="*/ 364 h 439"/>
              <a:gd name="T50" fmla="*/ 268 w 822"/>
              <a:gd name="T51" fmla="*/ 330 h 439"/>
              <a:gd name="T52" fmla="*/ 301 w 822"/>
              <a:gd name="T53" fmla="*/ 281 h 439"/>
              <a:gd name="T54" fmla="*/ 329 w 822"/>
              <a:gd name="T55" fmla="*/ 214 h 439"/>
              <a:gd name="T56" fmla="*/ 360 w 822"/>
              <a:gd name="T57" fmla="*/ 127 h 439"/>
              <a:gd name="T58" fmla="*/ 393 w 822"/>
              <a:gd name="T59" fmla="*/ 66 h 439"/>
              <a:gd name="T60" fmla="*/ 438 w 822"/>
              <a:gd name="T61" fmla="*/ 25 h 439"/>
              <a:gd name="T62" fmla="*/ 490 w 822"/>
              <a:gd name="T63" fmla="*/ 4 h 439"/>
              <a:gd name="T64" fmla="*/ 546 w 822"/>
              <a:gd name="T65" fmla="*/ 0 h 4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22" h="439">
                <a:moveTo>
                  <a:pt x="546" y="0"/>
                </a:moveTo>
                <a:lnTo>
                  <a:pt x="577" y="3"/>
                </a:lnTo>
                <a:lnTo>
                  <a:pt x="606" y="10"/>
                </a:lnTo>
                <a:lnTo>
                  <a:pt x="634" y="19"/>
                </a:lnTo>
                <a:lnTo>
                  <a:pt x="663" y="31"/>
                </a:lnTo>
                <a:lnTo>
                  <a:pt x="690" y="46"/>
                </a:lnTo>
                <a:lnTo>
                  <a:pt x="716" y="63"/>
                </a:lnTo>
                <a:lnTo>
                  <a:pt x="739" y="81"/>
                </a:lnTo>
                <a:lnTo>
                  <a:pt x="761" y="101"/>
                </a:lnTo>
                <a:lnTo>
                  <a:pt x="780" y="123"/>
                </a:lnTo>
                <a:lnTo>
                  <a:pt x="795" y="145"/>
                </a:lnTo>
                <a:lnTo>
                  <a:pt x="808" y="169"/>
                </a:lnTo>
                <a:lnTo>
                  <a:pt x="817" y="192"/>
                </a:lnTo>
                <a:lnTo>
                  <a:pt x="822" y="217"/>
                </a:lnTo>
                <a:lnTo>
                  <a:pt x="822" y="240"/>
                </a:lnTo>
                <a:lnTo>
                  <a:pt x="817" y="263"/>
                </a:lnTo>
                <a:lnTo>
                  <a:pt x="807" y="286"/>
                </a:lnTo>
                <a:lnTo>
                  <a:pt x="791" y="307"/>
                </a:lnTo>
                <a:lnTo>
                  <a:pt x="769" y="328"/>
                </a:lnTo>
                <a:lnTo>
                  <a:pt x="741" y="346"/>
                </a:lnTo>
                <a:lnTo>
                  <a:pt x="707" y="363"/>
                </a:lnTo>
                <a:lnTo>
                  <a:pt x="662" y="380"/>
                </a:lnTo>
                <a:lnTo>
                  <a:pt x="615" y="394"/>
                </a:lnTo>
                <a:lnTo>
                  <a:pt x="567" y="407"/>
                </a:lnTo>
                <a:lnTo>
                  <a:pt x="519" y="416"/>
                </a:lnTo>
                <a:lnTo>
                  <a:pt x="472" y="424"/>
                </a:lnTo>
                <a:lnTo>
                  <a:pt x="424" y="430"/>
                </a:lnTo>
                <a:lnTo>
                  <a:pt x="376" y="435"/>
                </a:lnTo>
                <a:lnTo>
                  <a:pt x="330" y="437"/>
                </a:lnTo>
                <a:lnTo>
                  <a:pt x="286" y="439"/>
                </a:lnTo>
                <a:lnTo>
                  <a:pt x="243" y="439"/>
                </a:lnTo>
                <a:lnTo>
                  <a:pt x="202" y="436"/>
                </a:lnTo>
                <a:lnTo>
                  <a:pt x="165" y="435"/>
                </a:lnTo>
                <a:lnTo>
                  <a:pt x="130" y="432"/>
                </a:lnTo>
                <a:lnTo>
                  <a:pt x="98" y="428"/>
                </a:lnTo>
                <a:lnTo>
                  <a:pt x="70" y="423"/>
                </a:lnTo>
                <a:lnTo>
                  <a:pt x="47" y="420"/>
                </a:lnTo>
                <a:lnTo>
                  <a:pt x="27" y="415"/>
                </a:lnTo>
                <a:lnTo>
                  <a:pt x="13" y="410"/>
                </a:lnTo>
                <a:lnTo>
                  <a:pt x="4" y="406"/>
                </a:lnTo>
                <a:lnTo>
                  <a:pt x="0" y="402"/>
                </a:lnTo>
                <a:lnTo>
                  <a:pt x="2" y="399"/>
                </a:lnTo>
                <a:lnTo>
                  <a:pt x="12" y="396"/>
                </a:lnTo>
                <a:lnTo>
                  <a:pt x="27" y="394"/>
                </a:lnTo>
                <a:lnTo>
                  <a:pt x="50" y="394"/>
                </a:lnTo>
                <a:lnTo>
                  <a:pt x="96" y="392"/>
                </a:lnTo>
                <a:lnTo>
                  <a:pt x="137" y="389"/>
                </a:lnTo>
                <a:lnTo>
                  <a:pt x="170" y="384"/>
                </a:lnTo>
                <a:lnTo>
                  <a:pt x="201" y="374"/>
                </a:lnTo>
                <a:lnTo>
                  <a:pt x="226" y="364"/>
                </a:lnTo>
                <a:lnTo>
                  <a:pt x="249" y="349"/>
                </a:lnTo>
                <a:lnTo>
                  <a:pt x="268" y="330"/>
                </a:lnTo>
                <a:lnTo>
                  <a:pt x="285" y="308"/>
                </a:lnTo>
                <a:lnTo>
                  <a:pt x="301" y="281"/>
                </a:lnTo>
                <a:lnTo>
                  <a:pt x="315" y="251"/>
                </a:lnTo>
                <a:lnTo>
                  <a:pt x="329" y="214"/>
                </a:lnTo>
                <a:lnTo>
                  <a:pt x="344" y="173"/>
                </a:lnTo>
                <a:lnTo>
                  <a:pt x="360" y="127"/>
                </a:lnTo>
                <a:lnTo>
                  <a:pt x="375" y="93"/>
                </a:lnTo>
                <a:lnTo>
                  <a:pt x="393" y="66"/>
                </a:lnTo>
                <a:lnTo>
                  <a:pt x="414" y="43"/>
                </a:lnTo>
                <a:lnTo>
                  <a:pt x="438" y="25"/>
                </a:lnTo>
                <a:lnTo>
                  <a:pt x="463" y="12"/>
                </a:lnTo>
                <a:lnTo>
                  <a:pt x="490" y="4"/>
                </a:lnTo>
                <a:lnTo>
                  <a:pt x="518" y="1"/>
                </a:lnTo>
                <a:lnTo>
                  <a:pt x="5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[1]!fullscreen" textlink="">
        <xdr:nvSpPr>
          <xdr:cNvPr id="1944" name="Freeform 194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>
            <a:spLocks noEditPoints="1"/>
          </xdr:cNvSpPr>
        </xdr:nvSpPr>
        <xdr:spPr bwMode="auto">
          <a:xfrm>
            <a:off x="5675313" y="4730750"/>
            <a:ext cx="431800" cy="512763"/>
          </a:xfrm>
          <a:custGeom>
            <a:avLst/>
            <a:gdLst>
              <a:gd name="T0" fmla="*/ 1407 w 1633"/>
              <a:gd name="T1" fmla="*/ 59 h 1940"/>
              <a:gd name="T2" fmla="*/ 1367 w 1633"/>
              <a:gd name="T3" fmla="*/ 63 h 1940"/>
              <a:gd name="T4" fmla="*/ 1320 w 1633"/>
              <a:gd name="T5" fmla="*/ 75 h 1940"/>
              <a:gd name="T6" fmla="*/ 1273 w 1633"/>
              <a:gd name="T7" fmla="*/ 100 h 1940"/>
              <a:gd name="T8" fmla="*/ 1227 w 1633"/>
              <a:gd name="T9" fmla="*/ 140 h 1940"/>
              <a:gd name="T10" fmla="*/ 1228 w 1633"/>
              <a:gd name="T11" fmla="*/ 184 h 1940"/>
              <a:gd name="T12" fmla="*/ 1257 w 1633"/>
              <a:gd name="T13" fmla="*/ 210 h 1940"/>
              <a:gd name="T14" fmla="*/ 1273 w 1633"/>
              <a:gd name="T15" fmla="*/ 224 h 1940"/>
              <a:gd name="T16" fmla="*/ 1277 w 1633"/>
              <a:gd name="T17" fmla="*/ 228 h 1940"/>
              <a:gd name="T18" fmla="*/ 1280 w 1633"/>
              <a:gd name="T19" fmla="*/ 219 h 1940"/>
              <a:gd name="T20" fmla="*/ 1292 w 1633"/>
              <a:gd name="T21" fmla="*/ 194 h 1940"/>
              <a:gd name="T22" fmla="*/ 1322 w 1633"/>
              <a:gd name="T23" fmla="*/ 158 h 1940"/>
              <a:gd name="T24" fmla="*/ 1369 w 1633"/>
              <a:gd name="T25" fmla="*/ 112 h 1940"/>
              <a:gd name="T26" fmla="*/ 1444 w 1633"/>
              <a:gd name="T27" fmla="*/ 60 h 1940"/>
              <a:gd name="T28" fmla="*/ 1434 w 1633"/>
              <a:gd name="T29" fmla="*/ 59 h 1940"/>
              <a:gd name="T30" fmla="*/ 1437 w 1633"/>
              <a:gd name="T31" fmla="*/ 0 h 1940"/>
              <a:gd name="T32" fmla="*/ 1501 w 1633"/>
              <a:gd name="T33" fmla="*/ 11 h 1940"/>
              <a:gd name="T34" fmla="*/ 1557 w 1633"/>
              <a:gd name="T35" fmla="*/ 43 h 1940"/>
              <a:gd name="T36" fmla="*/ 1601 w 1633"/>
              <a:gd name="T37" fmla="*/ 92 h 1940"/>
              <a:gd name="T38" fmla="*/ 1626 w 1633"/>
              <a:gd name="T39" fmla="*/ 151 h 1940"/>
              <a:gd name="T40" fmla="*/ 1633 w 1633"/>
              <a:gd name="T41" fmla="*/ 220 h 1940"/>
              <a:gd name="T42" fmla="*/ 1623 w 1633"/>
              <a:gd name="T43" fmla="*/ 293 h 1940"/>
              <a:gd name="T44" fmla="*/ 1595 w 1633"/>
              <a:gd name="T45" fmla="*/ 366 h 1940"/>
              <a:gd name="T46" fmla="*/ 1550 w 1633"/>
              <a:gd name="T47" fmla="*/ 436 h 1940"/>
              <a:gd name="T48" fmla="*/ 243 w 1633"/>
              <a:gd name="T49" fmla="*/ 1862 h 1940"/>
              <a:gd name="T50" fmla="*/ 210 w 1633"/>
              <a:gd name="T51" fmla="*/ 1903 h 1940"/>
              <a:gd name="T52" fmla="*/ 187 w 1633"/>
              <a:gd name="T53" fmla="*/ 1928 h 1940"/>
              <a:gd name="T54" fmla="*/ 169 w 1633"/>
              <a:gd name="T55" fmla="*/ 1939 h 1940"/>
              <a:gd name="T56" fmla="*/ 151 w 1633"/>
              <a:gd name="T57" fmla="*/ 1936 h 1940"/>
              <a:gd name="T58" fmla="*/ 129 w 1633"/>
              <a:gd name="T59" fmla="*/ 1922 h 1940"/>
              <a:gd name="T60" fmla="*/ 98 w 1633"/>
              <a:gd name="T61" fmla="*/ 1897 h 1940"/>
              <a:gd name="T62" fmla="*/ 57 w 1633"/>
              <a:gd name="T63" fmla="*/ 1864 h 1940"/>
              <a:gd name="T64" fmla="*/ 25 w 1633"/>
              <a:gd name="T65" fmla="*/ 1838 h 1940"/>
              <a:gd name="T66" fmla="*/ 6 w 1633"/>
              <a:gd name="T67" fmla="*/ 1820 h 1940"/>
              <a:gd name="T68" fmla="*/ 0 w 1633"/>
              <a:gd name="T69" fmla="*/ 1803 h 1940"/>
              <a:gd name="T70" fmla="*/ 7 w 1633"/>
              <a:gd name="T71" fmla="*/ 1783 h 1940"/>
              <a:gd name="T72" fmla="*/ 27 w 1633"/>
              <a:gd name="T73" fmla="*/ 1755 h 1940"/>
              <a:gd name="T74" fmla="*/ 60 w 1633"/>
              <a:gd name="T75" fmla="*/ 1715 h 1940"/>
              <a:gd name="T76" fmla="*/ 1176 w 1633"/>
              <a:gd name="T77" fmla="*/ 134 h 1940"/>
              <a:gd name="T78" fmla="*/ 1234 w 1633"/>
              <a:gd name="T79" fmla="*/ 75 h 1940"/>
              <a:gd name="T80" fmla="*/ 1299 w 1633"/>
              <a:gd name="T81" fmla="*/ 32 h 1940"/>
              <a:gd name="T82" fmla="*/ 1368 w 1633"/>
              <a:gd name="T83" fmla="*/ 7 h 1940"/>
              <a:gd name="T84" fmla="*/ 1437 w 1633"/>
              <a:gd name="T85" fmla="*/ 0 h 19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1633" h="1940">
                <a:moveTo>
                  <a:pt x="1422" y="59"/>
                </a:moveTo>
                <a:lnTo>
                  <a:pt x="1407" y="59"/>
                </a:lnTo>
                <a:lnTo>
                  <a:pt x="1388" y="60"/>
                </a:lnTo>
                <a:lnTo>
                  <a:pt x="1367" y="63"/>
                </a:lnTo>
                <a:lnTo>
                  <a:pt x="1345" y="67"/>
                </a:lnTo>
                <a:lnTo>
                  <a:pt x="1320" y="75"/>
                </a:lnTo>
                <a:lnTo>
                  <a:pt x="1296" y="86"/>
                </a:lnTo>
                <a:lnTo>
                  <a:pt x="1273" y="100"/>
                </a:lnTo>
                <a:lnTo>
                  <a:pt x="1249" y="117"/>
                </a:lnTo>
                <a:lnTo>
                  <a:pt x="1227" y="140"/>
                </a:lnTo>
                <a:lnTo>
                  <a:pt x="1207" y="168"/>
                </a:lnTo>
                <a:lnTo>
                  <a:pt x="1228" y="184"/>
                </a:lnTo>
                <a:lnTo>
                  <a:pt x="1245" y="198"/>
                </a:lnTo>
                <a:lnTo>
                  <a:pt x="1257" y="210"/>
                </a:lnTo>
                <a:lnTo>
                  <a:pt x="1267" y="218"/>
                </a:lnTo>
                <a:lnTo>
                  <a:pt x="1273" y="224"/>
                </a:lnTo>
                <a:lnTo>
                  <a:pt x="1276" y="227"/>
                </a:lnTo>
                <a:lnTo>
                  <a:pt x="1277" y="228"/>
                </a:lnTo>
                <a:lnTo>
                  <a:pt x="1277" y="226"/>
                </a:lnTo>
                <a:lnTo>
                  <a:pt x="1280" y="219"/>
                </a:lnTo>
                <a:lnTo>
                  <a:pt x="1285" y="208"/>
                </a:lnTo>
                <a:lnTo>
                  <a:pt x="1292" y="194"/>
                </a:lnTo>
                <a:lnTo>
                  <a:pt x="1305" y="177"/>
                </a:lnTo>
                <a:lnTo>
                  <a:pt x="1322" y="158"/>
                </a:lnTo>
                <a:lnTo>
                  <a:pt x="1343" y="136"/>
                </a:lnTo>
                <a:lnTo>
                  <a:pt x="1369" y="112"/>
                </a:lnTo>
                <a:lnTo>
                  <a:pt x="1403" y="87"/>
                </a:lnTo>
                <a:lnTo>
                  <a:pt x="1444" y="60"/>
                </a:lnTo>
                <a:lnTo>
                  <a:pt x="1442" y="60"/>
                </a:lnTo>
                <a:lnTo>
                  <a:pt x="1434" y="59"/>
                </a:lnTo>
                <a:lnTo>
                  <a:pt x="1422" y="59"/>
                </a:lnTo>
                <a:close/>
                <a:moveTo>
                  <a:pt x="1437" y="0"/>
                </a:moveTo>
                <a:lnTo>
                  <a:pt x="1470" y="3"/>
                </a:lnTo>
                <a:lnTo>
                  <a:pt x="1501" y="11"/>
                </a:lnTo>
                <a:lnTo>
                  <a:pt x="1530" y="24"/>
                </a:lnTo>
                <a:lnTo>
                  <a:pt x="1557" y="43"/>
                </a:lnTo>
                <a:lnTo>
                  <a:pt x="1582" y="65"/>
                </a:lnTo>
                <a:lnTo>
                  <a:pt x="1601" y="92"/>
                </a:lnTo>
                <a:lnTo>
                  <a:pt x="1616" y="120"/>
                </a:lnTo>
                <a:lnTo>
                  <a:pt x="1626" y="151"/>
                </a:lnTo>
                <a:lnTo>
                  <a:pt x="1632" y="185"/>
                </a:lnTo>
                <a:lnTo>
                  <a:pt x="1633" y="220"/>
                </a:lnTo>
                <a:lnTo>
                  <a:pt x="1630" y="256"/>
                </a:lnTo>
                <a:lnTo>
                  <a:pt x="1623" y="293"/>
                </a:lnTo>
                <a:lnTo>
                  <a:pt x="1611" y="330"/>
                </a:lnTo>
                <a:lnTo>
                  <a:pt x="1595" y="366"/>
                </a:lnTo>
                <a:lnTo>
                  <a:pt x="1575" y="402"/>
                </a:lnTo>
                <a:lnTo>
                  <a:pt x="1550" y="436"/>
                </a:lnTo>
                <a:lnTo>
                  <a:pt x="264" y="1835"/>
                </a:lnTo>
                <a:lnTo>
                  <a:pt x="243" y="1862"/>
                </a:lnTo>
                <a:lnTo>
                  <a:pt x="225" y="1884"/>
                </a:lnTo>
                <a:lnTo>
                  <a:pt x="210" y="1903"/>
                </a:lnTo>
                <a:lnTo>
                  <a:pt x="197" y="1918"/>
                </a:lnTo>
                <a:lnTo>
                  <a:pt x="187" y="1928"/>
                </a:lnTo>
                <a:lnTo>
                  <a:pt x="178" y="1935"/>
                </a:lnTo>
                <a:lnTo>
                  <a:pt x="169" y="1939"/>
                </a:lnTo>
                <a:lnTo>
                  <a:pt x="160" y="1940"/>
                </a:lnTo>
                <a:lnTo>
                  <a:pt x="151" y="1936"/>
                </a:lnTo>
                <a:lnTo>
                  <a:pt x="140" y="1931"/>
                </a:lnTo>
                <a:lnTo>
                  <a:pt x="129" y="1922"/>
                </a:lnTo>
                <a:lnTo>
                  <a:pt x="115" y="1911"/>
                </a:lnTo>
                <a:lnTo>
                  <a:pt x="98" y="1897"/>
                </a:lnTo>
                <a:lnTo>
                  <a:pt x="77" y="1880"/>
                </a:lnTo>
                <a:lnTo>
                  <a:pt x="57" y="1864"/>
                </a:lnTo>
                <a:lnTo>
                  <a:pt x="40" y="1850"/>
                </a:lnTo>
                <a:lnTo>
                  <a:pt x="25" y="1838"/>
                </a:lnTo>
                <a:lnTo>
                  <a:pt x="14" y="1829"/>
                </a:lnTo>
                <a:lnTo>
                  <a:pt x="6" y="1820"/>
                </a:lnTo>
                <a:lnTo>
                  <a:pt x="1" y="1811"/>
                </a:lnTo>
                <a:lnTo>
                  <a:pt x="0" y="1803"/>
                </a:lnTo>
                <a:lnTo>
                  <a:pt x="3" y="1794"/>
                </a:lnTo>
                <a:lnTo>
                  <a:pt x="7" y="1783"/>
                </a:lnTo>
                <a:lnTo>
                  <a:pt x="15" y="1771"/>
                </a:lnTo>
                <a:lnTo>
                  <a:pt x="27" y="1755"/>
                </a:lnTo>
                <a:lnTo>
                  <a:pt x="42" y="1737"/>
                </a:lnTo>
                <a:lnTo>
                  <a:pt x="60" y="1715"/>
                </a:lnTo>
                <a:lnTo>
                  <a:pt x="82" y="1688"/>
                </a:lnTo>
                <a:lnTo>
                  <a:pt x="1176" y="134"/>
                </a:lnTo>
                <a:lnTo>
                  <a:pt x="1204" y="102"/>
                </a:lnTo>
                <a:lnTo>
                  <a:pt x="1234" y="75"/>
                </a:lnTo>
                <a:lnTo>
                  <a:pt x="1266" y="52"/>
                </a:lnTo>
                <a:lnTo>
                  <a:pt x="1299" y="32"/>
                </a:lnTo>
                <a:lnTo>
                  <a:pt x="1333" y="17"/>
                </a:lnTo>
                <a:lnTo>
                  <a:pt x="1368" y="7"/>
                </a:lnTo>
                <a:lnTo>
                  <a:pt x="1403" y="1"/>
                </a:lnTo>
                <a:lnTo>
                  <a:pt x="14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  <xdr:sp macro="[1]!fullscreen" textlink="">
        <xdr:nvSpPr>
          <xdr:cNvPr id="1945" name="Freeform 194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>
            <a:spLocks/>
          </xdr:cNvSpPr>
        </xdr:nvSpPr>
        <xdr:spPr bwMode="auto">
          <a:xfrm>
            <a:off x="5237163" y="4881563"/>
            <a:ext cx="1019175" cy="671513"/>
          </a:xfrm>
          <a:custGeom>
            <a:avLst/>
            <a:gdLst>
              <a:gd name="T0" fmla="*/ 154 w 3852"/>
              <a:gd name="T1" fmla="*/ 0 h 2543"/>
              <a:gd name="T2" fmla="*/ 2366 w 3852"/>
              <a:gd name="T3" fmla="*/ 0 h 2543"/>
              <a:gd name="T4" fmla="*/ 2203 w 3852"/>
              <a:gd name="T5" fmla="*/ 231 h 2543"/>
              <a:gd name="T6" fmla="*/ 231 w 3852"/>
              <a:gd name="T7" fmla="*/ 231 h 2543"/>
              <a:gd name="T8" fmla="*/ 231 w 3852"/>
              <a:gd name="T9" fmla="*/ 2081 h 2543"/>
              <a:gd name="T10" fmla="*/ 3621 w 3852"/>
              <a:gd name="T11" fmla="*/ 2081 h 2543"/>
              <a:gd name="T12" fmla="*/ 3621 w 3852"/>
              <a:gd name="T13" fmla="*/ 231 h 2543"/>
              <a:gd name="T14" fmla="*/ 3005 w 3852"/>
              <a:gd name="T15" fmla="*/ 231 h 2543"/>
              <a:gd name="T16" fmla="*/ 3217 w 3852"/>
              <a:gd name="T17" fmla="*/ 0 h 2543"/>
              <a:gd name="T18" fmla="*/ 3698 w 3852"/>
              <a:gd name="T19" fmla="*/ 0 h 2543"/>
              <a:gd name="T20" fmla="*/ 3729 w 3852"/>
              <a:gd name="T21" fmla="*/ 2 h 2543"/>
              <a:gd name="T22" fmla="*/ 3757 w 3852"/>
              <a:gd name="T23" fmla="*/ 12 h 2543"/>
              <a:gd name="T24" fmla="*/ 3784 w 3852"/>
              <a:gd name="T25" fmla="*/ 26 h 2543"/>
              <a:gd name="T26" fmla="*/ 3806 w 3852"/>
              <a:gd name="T27" fmla="*/ 44 h 2543"/>
              <a:gd name="T28" fmla="*/ 3825 w 3852"/>
              <a:gd name="T29" fmla="*/ 68 h 2543"/>
              <a:gd name="T30" fmla="*/ 3840 w 3852"/>
              <a:gd name="T31" fmla="*/ 93 h 2543"/>
              <a:gd name="T32" fmla="*/ 3848 w 3852"/>
              <a:gd name="T33" fmla="*/ 123 h 2543"/>
              <a:gd name="T34" fmla="*/ 3852 w 3852"/>
              <a:gd name="T35" fmla="*/ 154 h 2543"/>
              <a:gd name="T36" fmla="*/ 3852 w 3852"/>
              <a:gd name="T37" fmla="*/ 2388 h 2543"/>
              <a:gd name="T38" fmla="*/ 3848 w 3852"/>
              <a:gd name="T39" fmla="*/ 2419 h 2543"/>
              <a:gd name="T40" fmla="*/ 3840 w 3852"/>
              <a:gd name="T41" fmla="*/ 2448 h 2543"/>
              <a:gd name="T42" fmla="*/ 3825 w 3852"/>
              <a:gd name="T43" fmla="*/ 2474 h 2543"/>
              <a:gd name="T44" fmla="*/ 3806 w 3852"/>
              <a:gd name="T45" fmla="*/ 2497 h 2543"/>
              <a:gd name="T46" fmla="*/ 3784 w 3852"/>
              <a:gd name="T47" fmla="*/ 2516 h 2543"/>
              <a:gd name="T48" fmla="*/ 3757 w 3852"/>
              <a:gd name="T49" fmla="*/ 2530 h 2543"/>
              <a:gd name="T50" fmla="*/ 3729 w 3852"/>
              <a:gd name="T51" fmla="*/ 2539 h 2543"/>
              <a:gd name="T52" fmla="*/ 3698 w 3852"/>
              <a:gd name="T53" fmla="*/ 2543 h 2543"/>
              <a:gd name="T54" fmla="*/ 154 w 3852"/>
              <a:gd name="T55" fmla="*/ 2543 h 2543"/>
              <a:gd name="T56" fmla="*/ 123 w 3852"/>
              <a:gd name="T57" fmla="*/ 2539 h 2543"/>
              <a:gd name="T58" fmla="*/ 95 w 3852"/>
              <a:gd name="T59" fmla="*/ 2530 h 2543"/>
              <a:gd name="T60" fmla="*/ 68 w 3852"/>
              <a:gd name="T61" fmla="*/ 2516 h 2543"/>
              <a:gd name="T62" fmla="*/ 46 w 3852"/>
              <a:gd name="T63" fmla="*/ 2497 h 2543"/>
              <a:gd name="T64" fmla="*/ 27 w 3852"/>
              <a:gd name="T65" fmla="*/ 2474 h 2543"/>
              <a:gd name="T66" fmla="*/ 12 w 3852"/>
              <a:gd name="T67" fmla="*/ 2448 h 2543"/>
              <a:gd name="T68" fmla="*/ 4 w 3852"/>
              <a:gd name="T69" fmla="*/ 2419 h 2543"/>
              <a:gd name="T70" fmla="*/ 0 w 3852"/>
              <a:gd name="T71" fmla="*/ 2388 h 2543"/>
              <a:gd name="T72" fmla="*/ 0 w 3852"/>
              <a:gd name="T73" fmla="*/ 154 h 2543"/>
              <a:gd name="T74" fmla="*/ 4 w 3852"/>
              <a:gd name="T75" fmla="*/ 123 h 2543"/>
              <a:gd name="T76" fmla="*/ 12 w 3852"/>
              <a:gd name="T77" fmla="*/ 93 h 2543"/>
              <a:gd name="T78" fmla="*/ 27 w 3852"/>
              <a:gd name="T79" fmla="*/ 68 h 2543"/>
              <a:gd name="T80" fmla="*/ 46 w 3852"/>
              <a:gd name="T81" fmla="*/ 44 h 2543"/>
              <a:gd name="T82" fmla="*/ 68 w 3852"/>
              <a:gd name="T83" fmla="*/ 26 h 2543"/>
              <a:gd name="T84" fmla="*/ 95 w 3852"/>
              <a:gd name="T85" fmla="*/ 12 h 2543"/>
              <a:gd name="T86" fmla="*/ 123 w 3852"/>
              <a:gd name="T87" fmla="*/ 2 h 2543"/>
              <a:gd name="T88" fmla="*/ 154 w 3852"/>
              <a:gd name="T89" fmla="*/ 0 h 25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852" h="2543">
                <a:moveTo>
                  <a:pt x="154" y="0"/>
                </a:moveTo>
                <a:lnTo>
                  <a:pt x="2366" y="0"/>
                </a:lnTo>
                <a:lnTo>
                  <a:pt x="2203" y="231"/>
                </a:lnTo>
                <a:lnTo>
                  <a:pt x="231" y="231"/>
                </a:lnTo>
                <a:lnTo>
                  <a:pt x="231" y="2081"/>
                </a:lnTo>
                <a:lnTo>
                  <a:pt x="3621" y="2081"/>
                </a:lnTo>
                <a:lnTo>
                  <a:pt x="3621" y="231"/>
                </a:lnTo>
                <a:lnTo>
                  <a:pt x="3005" y="231"/>
                </a:lnTo>
                <a:lnTo>
                  <a:pt x="3217" y="0"/>
                </a:lnTo>
                <a:lnTo>
                  <a:pt x="3698" y="0"/>
                </a:lnTo>
                <a:lnTo>
                  <a:pt x="3729" y="2"/>
                </a:lnTo>
                <a:lnTo>
                  <a:pt x="3757" y="12"/>
                </a:lnTo>
                <a:lnTo>
                  <a:pt x="3784" y="26"/>
                </a:lnTo>
                <a:lnTo>
                  <a:pt x="3806" y="44"/>
                </a:lnTo>
                <a:lnTo>
                  <a:pt x="3825" y="68"/>
                </a:lnTo>
                <a:lnTo>
                  <a:pt x="3840" y="93"/>
                </a:lnTo>
                <a:lnTo>
                  <a:pt x="3848" y="123"/>
                </a:lnTo>
                <a:lnTo>
                  <a:pt x="3852" y="154"/>
                </a:lnTo>
                <a:lnTo>
                  <a:pt x="3852" y="2388"/>
                </a:lnTo>
                <a:lnTo>
                  <a:pt x="3848" y="2419"/>
                </a:lnTo>
                <a:lnTo>
                  <a:pt x="3840" y="2448"/>
                </a:lnTo>
                <a:lnTo>
                  <a:pt x="3825" y="2474"/>
                </a:lnTo>
                <a:lnTo>
                  <a:pt x="3806" y="2497"/>
                </a:lnTo>
                <a:lnTo>
                  <a:pt x="3784" y="2516"/>
                </a:lnTo>
                <a:lnTo>
                  <a:pt x="3757" y="2530"/>
                </a:lnTo>
                <a:lnTo>
                  <a:pt x="3729" y="2539"/>
                </a:lnTo>
                <a:lnTo>
                  <a:pt x="3698" y="2543"/>
                </a:lnTo>
                <a:lnTo>
                  <a:pt x="154" y="2543"/>
                </a:lnTo>
                <a:lnTo>
                  <a:pt x="123" y="2539"/>
                </a:lnTo>
                <a:lnTo>
                  <a:pt x="95" y="2530"/>
                </a:lnTo>
                <a:lnTo>
                  <a:pt x="68" y="2516"/>
                </a:lnTo>
                <a:lnTo>
                  <a:pt x="46" y="2497"/>
                </a:lnTo>
                <a:lnTo>
                  <a:pt x="27" y="2474"/>
                </a:lnTo>
                <a:lnTo>
                  <a:pt x="12" y="2448"/>
                </a:lnTo>
                <a:lnTo>
                  <a:pt x="4" y="2419"/>
                </a:lnTo>
                <a:lnTo>
                  <a:pt x="0" y="2388"/>
                </a:lnTo>
                <a:lnTo>
                  <a:pt x="0" y="154"/>
                </a:lnTo>
                <a:lnTo>
                  <a:pt x="4" y="123"/>
                </a:lnTo>
                <a:lnTo>
                  <a:pt x="12" y="93"/>
                </a:lnTo>
                <a:lnTo>
                  <a:pt x="27" y="68"/>
                </a:lnTo>
                <a:lnTo>
                  <a:pt x="46" y="44"/>
                </a:lnTo>
                <a:lnTo>
                  <a:pt x="68" y="26"/>
                </a:lnTo>
                <a:lnTo>
                  <a:pt x="95" y="12"/>
                </a:lnTo>
                <a:lnTo>
                  <a:pt x="123" y="2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id-ID"/>
            </a:defPPr>
            <a:lvl1pPr marL="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89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783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675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566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457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348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240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132" algn="l" defTabSz="685783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 sz="1013"/>
          </a:p>
        </xdr:txBody>
      </xdr:sp>
    </xdr:grpSp>
    <xdr:clientData/>
  </xdr:twoCellAnchor>
  <xdr:twoCellAnchor>
    <xdr:from>
      <xdr:col>13</xdr:col>
      <xdr:colOff>102804</xdr:colOff>
      <xdr:row>0</xdr:row>
      <xdr:rowOff>54323</xdr:rowOff>
    </xdr:from>
    <xdr:to>
      <xdr:col>13</xdr:col>
      <xdr:colOff>236984</xdr:colOff>
      <xdr:row>1</xdr:row>
      <xdr:rowOff>1666</xdr:rowOff>
    </xdr:to>
    <xdr:sp macro="[1]!normal" textlink="">
      <xdr:nvSpPr>
        <xdr:cNvPr id="1946" name="Freeform 194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EditPoints="1"/>
        </xdr:cNvSpPr>
      </xdr:nvSpPr>
      <xdr:spPr bwMode="auto">
        <a:xfrm>
          <a:off x="8027604" y="54323"/>
          <a:ext cx="134180" cy="137843"/>
        </a:xfrm>
        <a:custGeom>
          <a:avLst/>
          <a:gdLst>
            <a:gd name="T0" fmla="*/ 62 w 150"/>
            <a:gd name="T1" fmla="*/ 72 h 150"/>
            <a:gd name="T2" fmla="*/ 0 w 150"/>
            <a:gd name="T3" fmla="*/ 72 h 150"/>
            <a:gd name="T4" fmla="*/ 0 w 150"/>
            <a:gd name="T5" fmla="*/ 21 h 150"/>
            <a:gd name="T6" fmla="*/ 62 w 150"/>
            <a:gd name="T7" fmla="*/ 13 h 150"/>
            <a:gd name="T8" fmla="*/ 62 w 150"/>
            <a:gd name="T9" fmla="*/ 72 h 150"/>
            <a:gd name="T10" fmla="*/ 62 w 150"/>
            <a:gd name="T11" fmla="*/ 138 h 150"/>
            <a:gd name="T12" fmla="*/ 0 w 150"/>
            <a:gd name="T13" fmla="*/ 130 h 150"/>
            <a:gd name="T14" fmla="*/ 0 w 150"/>
            <a:gd name="T15" fmla="*/ 79 h 150"/>
            <a:gd name="T16" fmla="*/ 62 w 150"/>
            <a:gd name="T17" fmla="*/ 79 h 150"/>
            <a:gd name="T18" fmla="*/ 62 w 150"/>
            <a:gd name="T19" fmla="*/ 138 h 150"/>
            <a:gd name="T20" fmla="*/ 150 w 150"/>
            <a:gd name="T21" fmla="*/ 72 h 150"/>
            <a:gd name="T22" fmla="*/ 68 w 150"/>
            <a:gd name="T23" fmla="*/ 72 h 150"/>
            <a:gd name="T24" fmla="*/ 68 w 150"/>
            <a:gd name="T25" fmla="*/ 12 h 150"/>
            <a:gd name="T26" fmla="*/ 150 w 150"/>
            <a:gd name="T27" fmla="*/ 0 h 150"/>
            <a:gd name="T28" fmla="*/ 150 w 150"/>
            <a:gd name="T29" fmla="*/ 72 h 150"/>
            <a:gd name="T30" fmla="*/ 150 w 150"/>
            <a:gd name="T31" fmla="*/ 150 h 150"/>
            <a:gd name="T32" fmla="*/ 68 w 150"/>
            <a:gd name="T33" fmla="*/ 139 h 150"/>
            <a:gd name="T34" fmla="*/ 68 w 150"/>
            <a:gd name="T35" fmla="*/ 79 h 150"/>
            <a:gd name="T36" fmla="*/ 150 w 150"/>
            <a:gd name="T37" fmla="*/ 79 h 150"/>
            <a:gd name="T38" fmla="*/ 150 w 150"/>
            <a:gd name="T39" fmla="*/ 150 h 1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</a:cxnLst>
          <a:rect l="0" t="0" r="r" b="b"/>
          <a:pathLst>
            <a:path w="150" h="150">
              <a:moveTo>
                <a:pt x="62" y="72"/>
              </a:moveTo>
              <a:lnTo>
                <a:pt x="0" y="72"/>
              </a:lnTo>
              <a:lnTo>
                <a:pt x="0" y="21"/>
              </a:lnTo>
              <a:lnTo>
                <a:pt x="62" y="13"/>
              </a:lnTo>
              <a:lnTo>
                <a:pt x="62" y="72"/>
              </a:lnTo>
              <a:close/>
              <a:moveTo>
                <a:pt x="62" y="138"/>
              </a:moveTo>
              <a:lnTo>
                <a:pt x="0" y="130"/>
              </a:lnTo>
              <a:lnTo>
                <a:pt x="0" y="79"/>
              </a:lnTo>
              <a:lnTo>
                <a:pt x="62" y="79"/>
              </a:lnTo>
              <a:lnTo>
                <a:pt x="62" y="138"/>
              </a:lnTo>
              <a:close/>
              <a:moveTo>
                <a:pt x="150" y="72"/>
              </a:moveTo>
              <a:lnTo>
                <a:pt x="68" y="72"/>
              </a:lnTo>
              <a:lnTo>
                <a:pt x="68" y="12"/>
              </a:lnTo>
              <a:lnTo>
                <a:pt x="150" y="0"/>
              </a:lnTo>
              <a:lnTo>
                <a:pt x="150" y="72"/>
              </a:lnTo>
              <a:close/>
              <a:moveTo>
                <a:pt x="150" y="150"/>
              </a:moveTo>
              <a:lnTo>
                <a:pt x="68" y="139"/>
              </a:lnTo>
              <a:lnTo>
                <a:pt x="68" y="79"/>
              </a:lnTo>
              <a:lnTo>
                <a:pt x="150" y="79"/>
              </a:lnTo>
              <a:lnTo>
                <a:pt x="150" y="150"/>
              </a:lnTo>
              <a:close/>
            </a:path>
          </a:pathLst>
        </a:custGeom>
        <a:solidFill>
          <a:srgbClr val="4D515D"/>
        </a:solidFill>
        <a:ln>
          <a:noFill/>
        </a:ln>
      </xdr:spPr>
      <xdr:txBody>
        <a:bodyPr vert="horz" wrap="square" lIns="68580" tIns="34290" rIns="68580" bIns="3429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013">
            <a:solidFill>
              <a:schemeClr val="accent5"/>
            </a:solidFill>
          </a:endParaRPr>
        </a:p>
      </xdr:txBody>
    </xdr:sp>
    <xdr:clientData/>
  </xdr:twoCellAnchor>
  <xdr:twoCellAnchor>
    <xdr:from>
      <xdr:col>12</xdr:col>
      <xdr:colOff>33938</xdr:colOff>
      <xdr:row>0</xdr:row>
      <xdr:rowOff>56373</xdr:rowOff>
    </xdr:from>
    <xdr:to>
      <xdr:col>12</xdr:col>
      <xdr:colOff>181506</xdr:colOff>
      <xdr:row>0</xdr:row>
      <xdr:rowOff>174862</xdr:rowOff>
    </xdr:to>
    <xdr:sp macro="[1]!showmode" textlink="">
      <xdr:nvSpPr>
        <xdr:cNvPr id="1947" name="Freeform 1946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/>
        </xdr:cNvSpPr>
      </xdr:nvSpPr>
      <xdr:spPr bwMode="auto">
        <a:xfrm>
          <a:off x="7349138" y="56373"/>
          <a:ext cx="147568" cy="118489"/>
        </a:xfrm>
        <a:custGeom>
          <a:avLst/>
          <a:gdLst>
            <a:gd name="T0" fmla="*/ 166 w 166"/>
            <a:gd name="T1" fmla="*/ 109 h 118"/>
            <a:gd name="T2" fmla="*/ 162 w 166"/>
            <a:gd name="T3" fmla="*/ 115 h 118"/>
            <a:gd name="T4" fmla="*/ 160 w 166"/>
            <a:gd name="T5" fmla="*/ 115 h 118"/>
            <a:gd name="T6" fmla="*/ 156 w 166"/>
            <a:gd name="T7" fmla="*/ 114 h 118"/>
            <a:gd name="T8" fmla="*/ 119 w 166"/>
            <a:gd name="T9" fmla="*/ 76 h 118"/>
            <a:gd name="T10" fmla="*/ 119 w 166"/>
            <a:gd name="T11" fmla="*/ 92 h 118"/>
            <a:gd name="T12" fmla="*/ 92 w 166"/>
            <a:gd name="T13" fmla="*/ 118 h 118"/>
            <a:gd name="T14" fmla="*/ 27 w 166"/>
            <a:gd name="T15" fmla="*/ 118 h 118"/>
            <a:gd name="T16" fmla="*/ 0 w 166"/>
            <a:gd name="T17" fmla="*/ 92 h 118"/>
            <a:gd name="T18" fmla="*/ 0 w 166"/>
            <a:gd name="T19" fmla="*/ 27 h 118"/>
            <a:gd name="T20" fmla="*/ 27 w 166"/>
            <a:gd name="T21" fmla="*/ 0 h 118"/>
            <a:gd name="T22" fmla="*/ 92 w 166"/>
            <a:gd name="T23" fmla="*/ 0 h 118"/>
            <a:gd name="T24" fmla="*/ 119 w 166"/>
            <a:gd name="T25" fmla="*/ 27 h 118"/>
            <a:gd name="T26" fmla="*/ 119 w 166"/>
            <a:gd name="T27" fmla="*/ 42 h 118"/>
            <a:gd name="T28" fmla="*/ 156 w 166"/>
            <a:gd name="T29" fmla="*/ 5 h 118"/>
            <a:gd name="T30" fmla="*/ 160 w 166"/>
            <a:gd name="T31" fmla="*/ 3 h 118"/>
            <a:gd name="T32" fmla="*/ 162 w 166"/>
            <a:gd name="T33" fmla="*/ 3 h 118"/>
            <a:gd name="T34" fmla="*/ 166 w 166"/>
            <a:gd name="T35" fmla="*/ 9 h 118"/>
            <a:gd name="T36" fmla="*/ 166 w 166"/>
            <a:gd name="T37" fmla="*/ 109 h 11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</a:cxnLst>
          <a:rect l="0" t="0" r="r" b="b"/>
          <a:pathLst>
            <a:path w="166" h="118">
              <a:moveTo>
                <a:pt x="166" y="109"/>
              </a:moveTo>
              <a:cubicBezTo>
                <a:pt x="166" y="112"/>
                <a:pt x="164" y="114"/>
                <a:pt x="162" y="115"/>
              </a:cubicBezTo>
              <a:cubicBezTo>
                <a:pt x="162" y="115"/>
                <a:pt x="161" y="115"/>
                <a:pt x="160" y="115"/>
              </a:cubicBezTo>
              <a:cubicBezTo>
                <a:pt x="158" y="115"/>
                <a:pt x="157" y="115"/>
                <a:pt x="156" y="114"/>
              </a:cubicBezTo>
              <a:cubicBezTo>
                <a:pt x="119" y="76"/>
                <a:pt x="119" y="76"/>
                <a:pt x="119" y="76"/>
              </a:cubicBezTo>
              <a:cubicBezTo>
                <a:pt x="119" y="92"/>
                <a:pt x="119" y="92"/>
                <a:pt x="119" y="92"/>
              </a:cubicBezTo>
              <a:cubicBezTo>
                <a:pt x="119" y="106"/>
                <a:pt x="107" y="118"/>
                <a:pt x="92" y="118"/>
              </a:cubicBezTo>
              <a:cubicBezTo>
                <a:pt x="27" y="118"/>
                <a:pt x="27" y="118"/>
                <a:pt x="27" y="118"/>
              </a:cubicBezTo>
              <a:cubicBezTo>
                <a:pt x="12" y="118"/>
                <a:pt x="0" y="106"/>
                <a:pt x="0" y="92"/>
              </a:cubicBezTo>
              <a:cubicBezTo>
                <a:pt x="0" y="27"/>
                <a:pt x="0" y="27"/>
                <a:pt x="0" y="27"/>
              </a:cubicBezTo>
              <a:cubicBezTo>
                <a:pt x="0" y="12"/>
                <a:pt x="12" y="0"/>
                <a:pt x="27" y="0"/>
              </a:cubicBezTo>
              <a:cubicBezTo>
                <a:pt x="92" y="0"/>
                <a:pt x="92" y="0"/>
                <a:pt x="92" y="0"/>
              </a:cubicBezTo>
              <a:cubicBezTo>
                <a:pt x="107" y="0"/>
                <a:pt x="119" y="12"/>
                <a:pt x="119" y="27"/>
              </a:cubicBezTo>
              <a:cubicBezTo>
                <a:pt x="119" y="42"/>
                <a:pt x="119" y="42"/>
                <a:pt x="119" y="42"/>
              </a:cubicBezTo>
              <a:cubicBezTo>
                <a:pt x="156" y="5"/>
                <a:pt x="156" y="5"/>
                <a:pt x="156" y="5"/>
              </a:cubicBezTo>
              <a:cubicBezTo>
                <a:pt x="157" y="4"/>
                <a:pt x="158" y="3"/>
                <a:pt x="160" y="3"/>
              </a:cubicBezTo>
              <a:cubicBezTo>
                <a:pt x="161" y="3"/>
                <a:pt x="162" y="3"/>
                <a:pt x="162" y="3"/>
              </a:cubicBezTo>
              <a:cubicBezTo>
                <a:pt x="164" y="4"/>
                <a:pt x="166" y="7"/>
                <a:pt x="166" y="9"/>
              </a:cubicBezTo>
              <a:lnTo>
                <a:pt x="166" y="109"/>
              </a:lnTo>
              <a:close/>
            </a:path>
          </a:pathLst>
        </a:custGeom>
        <a:solidFill>
          <a:srgbClr val="4D515D"/>
        </a:solidFill>
        <a:ln>
          <a:noFill/>
        </a:ln>
      </xdr:spPr>
      <xdr:txBody>
        <a:bodyPr vert="horz" wrap="square" lIns="68580" tIns="34290" rIns="68580" bIns="34290" numCol="1" anchor="t" anchorCtr="0" compatLnSpc="1">
          <a:prstTxWarp prst="textNoShape">
            <a:avLst/>
          </a:prstTxWarp>
        </a:bodyPr>
        <a:lstStyle>
          <a:defPPr>
            <a:defRPr lang="id-ID"/>
          </a:defPPr>
          <a:lvl1pPr marL="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89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783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675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566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457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348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240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132" algn="l" defTabSz="685783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013">
            <a:solidFill>
              <a:schemeClr val="accent5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11207</xdr:colOff>
          <xdr:row>17</xdr:row>
          <xdr:rowOff>141755</xdr:rowOff>
        </xdr:from>
        <xdr:to>
          <xdr:col>0</xdr:col>
          <xdr:colOff>589040</xdr:colOff>
          <xdr:row>21</xdr:row>
          <xdr:rowOff>76201</xdr:rowOff>
        </xdr:to>
        <xdr:pic>
          <xdr:nvPicPr>
            <xdr:cNvPr id="1948" name="Picture 1947">
              <a:extLst>
                <a:ext uri="{FF2B5EF4-FFF2-40B4-BE49-F238E27FC236}">
                  <a16:creationId xmlns:a16="http://schemas.microsoft.com/office/drawing/2014/main" id="{DD9F0C7C-D6A7-4CD6-9858-2527632AF7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Leaderboard!$O$4:$P$7" spid="_x0000_s3492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l="34235" t="1" r="7234" b="7043"/>
            <a:stretch>
              <a:fillRect/>
            </a:stretch>
          </xdr:blipFill>
          <xdr:spPr bwMode="auto">
            <a:xfrm>
              <a:off x="11207" y="3380255"/>
              <a:ext cx="577833" cy="69644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41718</xdr:colOff>
      <xdr:row>18</xdr:row>
      <xdr:rowOff>124221</xdr:rowOff>
    </xdr:from>
    <xdr:to>
      <xdr:col>0</xdr:col>
      <xdr:colOff>538081</xdr:colOff>
      <xdr:row>21</xdr:row>
      <xdr:rowOff>88973</xdr:rowOff>
    </xdr:to>
    <xdr:grpSp>
      <xdr:nvGrpSpPr>
        <xdr:cNvPr id="1949" name="Group 194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41718" y="3416061"/>
          <a:ext cx="496363" cy="513392"/>
          <a:chOff x="93228" y="3413406"/>
          <a:chExt cx="452571" cy="469165"/>
        </a:xfrm>
      </xdr:grpSpPr>
      <xdr:sp macro="" textlink="">
        <xdr:nvSpPr>
          <xdr:cNvPr id="1950" name="Oval 1949">
            <a:extLst>
              <a:ext uri="{FF2B5EF4-FFF2-40B4-BE49-F238E27FC236}">
                <a16:creationId xmlns:a16="http://schemas.microsoft.com/office/drawing/2014/main" id="{00000000-0008-0000-0000-00002B010000}"/>
              </a:ext>
            </a:extLst>
          </xdr:cNvPr>
          <xdr:cNvSpPr/>
        </xdr:nvSpPr>
        <xdr:spPr>
          <a:xfrm>
            <a:off x="93228" y="3413406"/>
            <a:ext cx="452571" cy="416495"/>
          </a:xfrm>
          <a:prstGeom prst="ellipse">
            <a:avLst/>
          </a:prstGeom>
          <a:noFill/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51" name="Oval 1950">
            <a:extLst>
              <a:ext uri="{FF2B5EF4-FFF2-40B4-BE49-F238E27FC236}">
                <a16:creationId xmlns:a16="http://schemas.microsoft.com/office/drawing/2014/main" id="{00000000-0008-0000-0000-00002D010000}"/>
              </a:ext>
            </a:extLst>
          </xdr:cNvPr>
          <xdr:cNvSpPr/>
        </xdr:nvSpPr>
        <xdr:spPr>
          <a:xfrm>
            <a:off x="252084" y="3754881"/>
            <a:ext cx="153083" cy="127690"/>
          </a:xfrm>
          <a:prstGeom prst="ellipse">
            <a:avLst/>
          </a:prstGeom>
          <a:solidFill>
            <a:srgbClr val="0193AB"/>
          </a:solidFill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0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2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566458</xdr:colOff>
          <xdr:row>17</xdr:row>
          <xdr:rowOff>109818</xdr:rowOff>
        </xdr:from>
        <xdr:to>
          <xdr:col>2</xdr:col>
          <xdr:colOff>577103</xdr:colOff>
          <xdr:row>21</xdr:row>
          <xdr:rowOff>119343</xdr:rowOff>
        </xdr:to>
        <xdr:pic>
          <xdr:nvPicPr>
            <xdr:cNvPr id="1952" name="Picture 1951">
              <a:extLst>
                <a:ext uri="{FF2B5EF4-FFF2-40B4-BE49-F238E27FC236}">
                  <a16:creationId xmlns:a16="http://schemas.microsoft.com/office/drawing/2014/main" id="{3CD3761E-4BB3-40B3-9373-4BAC2BF0B2D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Leaderboard!$P$15:$P$18" spid="_x0000_s349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176058" y="3348318"/>
              <a:ext cx="620245" cy="771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57780</xdr:colOff>
      <xdr:row>18</xdr:row>
      <xdr:rowOff>114353</xdr:rowOff>
    </xdr:from>
    <xdr:to>
      <xdr:col>2</xdr:col>
      <xdr:colOff>537447</xdr:colOff>
      <xdr:row>21</xdr:row>
      <xdr:rowOff>88216</xdr:rowOff>
    </xdr:to>
    <xdr:grpSp>
      <xdr:nvGrpSpPr>
        <xdr:cNvPr id="1953" name="Group 195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276980" y="3406193"/>
          <a:ext cx="479667" cy="522503"/>
          <a:chOff x="1350918" y="3425001"/>
          <a:chExt cx="455104" cy="477448"/>
        </a:xfrm>
      </xdr:grpSpPr>
      <xdr:sp macro="" textlink="">
        <xdr:nvSpPr>
          <xdr:cNvPr id="1954" name="Oval 1953">
            <a:extLst>
              <a:ext uri="{FF2B5EF4-FFF2-40B4-BE49-F238E27FC236}">
                <a16:creationId xmlns:a16="http://schemas.microsoft.com/office/drawing/2014/main" id="{00000000-0008-0000-0000-00002C010000}"/>
              </a:ext>
            </a:extLst>
          </xdr:cNvPr>
          <xdr:cNvSpPr/>
        </xdr:nvSpPr>
        <xdr:spPr>
          <a:xfrm>
            <a:off x="1350918" y="3425001"/>
            <a:ext cx="455104" cy="416495"/>
          </a:xfrm>
          <a:prstGeom prst="ellipse">
            <a:avLst/>
          </a:prstGeom>
          <a:noFill/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55" name="Oval 1954">
            <a:extLst>
              <a:ext uri="{FF2B5EF4-FFF2-40B4-BE49-F238E27FC236}">
                <a16:creationId xmlns:a16="http://schemas.microsoft.com/office/drawing/2014/main" id="{00000000-0008-0000-0000-000030010000}"/>
              </a:ext>
            </a:extLst>
          </xdr:cNvPr>
          <xdr:cNvSpPr/>
        </xdr:nvSpPr>
        <xdr:spPr>
          <a:xfrm>
            <a:off x="1509774" y="3768035"/>
            <a:ext cx="155616" cy="134414"/>
          </a:xfrm>
          <a:prstGeom prst="ellipse">
            <a:avLst/>
          </a:prstGeom>
          <a:solidFill>
            <a:srgbClr val="0193AB"/>
          </a:solidFill>
          <a:ln w="19050">
            <a:solidFill>
              <a:srgbClr val="0193A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3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11</xdr:row>
          <xdr:rowOff>160020</xdr:rowOff>
        </xdr:from>
        <xdr:to>
          <xdr:col>2</xdr:col>
          <xdr:colOff>411480</xdr:colOff>
          <xdr:row>12</xdr:row>
          <xdr:rowOff>175260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133350</xdr:colOff>
      <xdr:row>8</xdr:row>
      <xdr:rowOff>85725</xdr:rowOff>
    </xdr:from>
    <xdr:to>
      <xdr:col>7</xdr:col>
      <xdr:colOff>371475</xdr:colOff>
      <xdr:row>11</xdr:row>
      <xdr:rowOff>47625</xdr:rowOff>
    </xdr:to>
    <xdr:sp macro="" textlink="Analysis!I5">
      <xdr:nvSpPr>
        <xdr:cNvPr id="1957" name="TextBox 1956"/>
        <xdr:cNvSpPr txBox="1"/>
      </xdr:nvSpPr>
      <xdr:spPr>
        <a:xfrm>
          <a:off x="1962150" y="1609725"/>
          <a:ext cx="26765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B39D2E-AE11-4ACF-B391-A37DA5B7B8D5}" type="TxLink">
            <a:rPr lang="en-US" sz="3600" b="0" i="0" u="none" strike="noStrike">
              <a:solidFill>
                <a:schemeClr val="accent1">
                  <a:lumMod val="75000"/>
                </a:schemeClr>
              </a:solidFill>
              <a:latin typeface="Calibri"/>
            </a:rPr>
            <a:pPr/>
            <a:t>$10,594,800</a:t>
          </a:fld>
          <a:endParaRPr lang="en-US" sz="36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7</xdr:row>
          <xdr:rowOff>152400</xdr:rowOff>
        </xdr:from>
        <xdr:to>
          <xdr:col>10</xdr:col>
          <xdr:colOff>38100</xdr:colOff>
          <xdr:row>11</xdr:row>
          <xdr:rowOff>9525</xdr:rowOff>
        </xdr:to>
        <xdr:pic>
          <xdr:nvPicPr>
            <xdr:cNvPr id="1970" name="Picture 1969"/>
            <xdr:cNvPicPr>
              <a:picLocks noChangeAspect="1" noChangeArrowheads="1"/>
              <a:extLst>
                <a:ext uri="{84589F7E-364E-4C9E-8A38-B11213B215E9}">
                  <a14:cameraTool cellRange="Analysis!$H$11:$I$14" spid="_x0000_s349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4543425" y="1485900"/>
              <a:ext cx="1590675" cy="619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18</xdr:row>
          <xdr:rowOff>1</xdr:rowOff>
        </xdr:from>
        <xdr:to>
          <xdr:col>10</xdr:col>
          <xdr:colOff>9173</xdr:colOff>
          <xdr:row>21</xdr:row>
          <xdr:rowOff>95251</xdr:rowOff>
        </xdr:to>
        <xdr:pic>
          <xdr:nvPicPr>
            <xdr:cNvPr id="1973" name="Picture 1972"/>
            <xdr:cNvPicPr>
              <a:picLocks noChangeAspect="1" noChangeArrowheads="1"/>
              <a:extLst>
                <a:ext uri="{84589F7E-364E-4C9E-8A38-B11213B215E9}">
                  <a14:cameraTool cellRange="Analysis!$H$17:$I$20" spid="_x0000_s349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4552950" y="3429001"/>
              <a:ext cx="1552223" cy="666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28</xdr:row>
          <xdr:rowOff>19051</xdr:rowOff>
        </xdr:from>
        <xdr:to>
          <xdr:col>9</xdr:col>
          <xdr:colOff>504825</xdr:colOff>
          <xdr:row>31</xdr:row>
          <xdr:rowOff>81736</xdr:rowOff>
        </xdr:to>
        <xdr:pic>
          <xdr:nvPicPr>
            <xdr:cNvPr id="1975" name="Picture 1974"/>
            <xdr:cNvPicPr>
              <a:picLocks noChangeAspect="1" noChangeArrowheads="1"/>
              <a:extLst>
                <a:ext uri="{84589F7E-364E-4C9E-8A38-B11213B215E9}">
                  <a14:cameraTool cellRange="Analysis!$H$23:$I$26" spid="_x0000_s349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4495800" y="5353051"/>
              <a:ext cx="1495425" cy="6341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7</xdr:row>
          <xdr:rowOff>171450</xdr:rowOff>
        </xdr:from>
        <xdr:to>
          <xdr:col>16</xdr:col>
          <xdr:colOff>280106</xdr:colOff>
          <xdr:row>11</xdr:row>
          <xdr:rowOff>47625</xdr:rowOff>
        </xdr:to>
        <xdr:pic>
          <xdr:nvPicPr>
            <xdr:cNvPr id="1977" name="Picture 1976"/>
            <xdr:cNvPicPr>
              <a:picLocks noChangeAspect="1" noChangeArrowheads="1"/>
              <a:extLst>
                <a:ext uri="{84589F7E-364E-4C9E-8A38-B11213B215E9}">
                  <a14:cameraTool cellRange="Analysis!$H$29:$I$32" spid="_x0000_s349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8639175" y="1504950"/>
              <a:ext cx="1394531" cy="638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9</xdr:col>
      <xdr:colOff>361949</xdr:colOff>
      <xdr:row>13</xdr:row>
      <xdr:rowOff>104775</xdr:rowOff>
    </xdr:from>
    <xdr:to>
      <xdr:col>15</xdr:col>
      <xdr:colOff>561974</xdr:colOff>
      <xdr:row>22</xdr:row>
      <xdr:rowOff>142875</xdr:rowOff>
    </xdr:to>
    <xdr:graphicFrame macro="">
      <xdr:nvGraphicFramePr>
        <xdr:cNvPr id="283" name="Chart 2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371475</xdr:colOff>
      <xdr:row>23</xdr:row>
      <xdr:rowOff>171450</xdr:rowOff>
    </xdr:from>
    <xdr:to>
      <xdr:col>16</xdr:col>
      <xdr:colOff>28575</xdr:colOff>
      <xdr:row>37</xdr:row>
      <xdr:rowOff>104775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1</xdr:row>
          <xdr:rowOff>161925</xdr:rowOff>
        </xdr:from>
        <xdr:to>
          <xdr:col>5</xdr:col>
          <xdr:colOff>257175</xdr:colOff>
          <xdr:row>2</xdr:row>
          <xdr:rowOff>161925</xdr:rowOff>
        </xdr:to>
        <xdr:pic>
          <xdr:nvPicPr>
            <xdr:cNvPr id="287" name="Picture 286"/>
            <xdr:cNvPicPr>
              <a:picLocks noChangeAspect="1" noChangeArrowheads="1"/>
              <a:extLst>
                <a:ext uri="{84589F7E-364E-4C9E-8A38-B11213B215E9}">
                  <a14:cameraTool cellRange="Analysis!$L$54" spid="_x0000_s349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190750" y="352425"/>
              <a:ext cx="11144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2</xdr:row>
          <xdr:rowOff>9525</xdr:rowOff>
        </xdr:from>
        <xdr:to>
          <xdr:col>8</xdr:col>
          <xdr:colOff>361950</xdr:colOff>
          <xdr:row>3</xdr:row>
          <xdr:rowOff>19050</xdr:rowOff>
        </xdr:to>
        <xdr:pic>
          <xdr:nvPicPr>
            <xdr:cNvPr id="289" name="Picture 288"/>
            <xdr:cNvPicPr>
              <a:picLocks noChangeAspect="1" noChangeArrowheads="1"/>
              <a:extLst>
                <a:ext uri="{84589F7E-364E-4C9E-8A38-B11213B215E9}">
                  <a14:cameraTool cellRange="Analysis!$L$55" spid="_x0000_s349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4114800" y="390525"/>
              <a:ext cx="112395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590550</xdr:colOff>
          <xdr:row>2</xdr:row>
          <xdr:rowOff>57150</xdr:rowOff>
        </xdr:from>
        <xdr:to>
          <xdr:col>14</xdr:col>
          <xdr:colOff>495300</xdr:colOff>
          <xdr:row>3</xdr:row>
          <xdr:rowOff>66675</xdr:rowOff>
        </xdr:to>
        <xdr:pic>
          <xdr:nvPicPr>
            <xdr:cNvPr id="290" name="Picture 289"/>
            <xdr:cNvPicPr>
              <a:picLocks noChangeAspect="1" noChangeArrowheads="1"/>
              <a:extLst>
                <a:ext uri="{84589F7E-364E-4C9E-8A38-B11213B215E9}">
                  <a14:cameraTool cellRange="Analysis!$L$43" spid="_x0000_s350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7905750" y="438150"/>
              <a:ext cx="112395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942974</xdr:colOff>
      <xdr:row>36</xdr:row>
      <xdr:rowOff>166687</xdr:rowOff>
    </xdr:from>
    <xdr:to>
      <xdr:col>7</xdr:col>
      <xdr:colOff>590549</xdr:colOff>
      <xdr:row>47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34</xdr:row>
      <xdr:rowOff>4762</xdr:rowOff>
    </xdr:from>
    <xdr:to>
      <xdr:col>18</xdr:col>
      <xdr:colOff>152400</xdr:colOff>
      <xdr:row>48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190499</xdr:rowOff>
    </xdr:from>
    <xdr:to>
      <xdr:col>10</xdr:col>
      <xdr:colOff>38100</xdr:colOff>
      <xdr:row>76</xdr:row>
      <xdr:rowOff>923925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4DD9F90-A6A0-440A-B182-B1B9F7724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14477999"/>
          <a:ext cx="876300" cy="92392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19050</xdr:colOff>
      <xdr:row>77</xdr:row>
      <xdr:rowOff>95250</xdr:rowOff>
    </xdr:from>
    <xdr:to>
      <xdr:col>10</xdr:col>
      <xdr:colOff>0</xdr:colOff>
      <xdr:row>77</xdr:row>
      <xdr:rowOff>1200150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BB9A842-7E14-4542-B729-92F5A4A64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15716250"/>
          <a:ext cx="1247775" cy="110490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12183</xdr:colOff>
      <xdr:row>78</xdr:row>
      <xdr:rowOff>95250</xdr:rowOff>
    </xdr:from>
    <xdr:to>
      <xdr:col>9</xdr:col>
      <xdr:colOff>1160498</xdr:colOff>
      <xdr:row>78</xdr:row>
      <xdr:rowOff>1009649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539F708-7FA9-4F30-A7B6-E7C3D2FE3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8533" y="16983075"/>
          <a:ext cx="1148315" cy="914399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 fLocksWithSheet="0" fPrintsWithSheet="0"/>
  </xdr:twoCellAnchor>
  <xdr:twoCellAnchor>
    <xdr:from>
      <xdr:col>9</xdr:col>
      <xdr:colOff>85726</xdr:colOff>
      <xdr:row>79</xdr:row>
      <xdr:rowOff>47625</xdr:rowOff>
    </xdr:from>
    <xdr:to>
      <xdr:col>9</xdr:col>
      <xdr:colOff>1143000</xdr:colOff>
      <xdr:row>80</xdr:row>
      <xdr:rowOff>21879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3770A8D-F5BE-4A2A-95DE-F67702899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6" y="18068925"/>
          <a:ext cx="1057274" cy="1174404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114300</xdr:colOff>
      <xdr:row>80</xdr:row>
      <xdr:rowOff>114301</xdr:rowOff>
    </xdr:from>
    <xdr:to>
      <xdr:col>9</xdr:col>
      <xdr:colOff>1190625</xdr:colOff>
      <xdr:row>81</xdr:row>
      <xdr:rowOff>7358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801DD1C-6AA5-49FF-B772-D4EA57F8B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19335751"/>
          <a:ext cx="1076325" cy="1169407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osh/Downloads/Sales%20Dashboard%20Analysi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is"/>
      <sheetName val="Data"/>
      <sheetName val="List"/>
      <sheetName val="Employee Image"/>
      <sheetName val="Leaderboard"/>
      <sheetName val="Mail"/>
      <sheetName val="File Structure"/>
      <sheetName val="Sheet2"/>
      <sheetName val="Sheet3"/>
      <sheetName val="Sheet1"/>
      <sheetName val="Analysis TS AND CHART"/>
      <sheetName val="Sheet6"/>
      <sheetName val="Sheet4"/>
      <sheetName val="Full Analysis"/>
      <sheetName val="Sheet8"/>
      <sheetName val="Sales Dashboard Analysis"/>
    </sheetNames>
    <definedNames>
      <definedName name="fullscreen"/>
      <definedName name="normal"/>
      <definedName name="showmode"/>
    </definedNames>
    <sheetDataSet>
      <sheetData sheetId="0"/>
      <sheetData sheetId="1">
        <row r="3">
          <cell r="F3">
            <v>0.16248861313395971</v>
          </cell>
          <cell r="G3">
            <v>0.83751138686604032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1">
          <cell r="P91" t="str">
            <v>Jan</v>
          </cell>
        </row>
      </sheetData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_Board"/>
      <sheetName val="Raw_Data"/>
      <sheetName val="Mod_Data"/>
      <sheetName val="Pivot"/>
      <sheetName val="Pivot1"/>
      <sheetName val="Roug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osh" refreshedDate="44666.779178935183" createdVersion="6" refreshedVersion="6" minRefreshableVersion="3" recordCount="336">
  <cacheSource type="worksheet">
    <worksheetSource name="sale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Employee" numFmtId="0">
      <sharedItems count="5">
        <s v="Peter Jones"/>
        <s v="Shane Bond"/>
        <s v="Leo Paul"/>
        <s v="Ashley Thomas"/>
        <s v="John Terry"/>
      </sharedItems>
    </cacheField>
    <cacheField name="Product" numFmtId="44">
      <sharedItems count="4">
        <s v="Computer"/>
        <s v="Printer"/>
        <s v="Projector"/>
        <s v="Phone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1101" maxValue="950625"/>
    </cacheField>
    <cacheField name="Profit" numFmtId="44">
      <sharedItems containsSemiMixedTypes="0" containsString="0" containsNumber="1" minValue="0" maxValue="262200"/>
    </cacheField>
    <cacheField name="Date" numFmtId="14">
      <sharedItems containsSemiMixedTypes="0" containsNonDate="0" containsDate="1" containsString="0" minDate="2014-01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February"/>
        <s v="October"/>
        <s v="April"/>
        <s v="May"/>
        <s v="November"/>
      </sharedItems>
    </cacheField>
    <cacheField name="Year" numFmtId="49">
      <sharedItems/>
    </cacheField>
    <cacheField name="Profit per Unit" numFmtId="44">
      <sharedItems containsSemiMixedTypes="0" containsString="0" containsNumber="1" minValue="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kit Kumar" refreshedDate="44664.876219097219" backgroundQuery="1" createdVersion="7" refreshedVersion="7" minRefreshableVersion="3" recordCount="0" supportSubquery="1" supportAdvancedDrill="1">
  <cacheSource type="external" connectionId="1"/>
  <cacheFields count="3">
    <cacheField name="[sales].[Employee].[Employee]" caption="Employee" numFmtId="0" hierarchy="1" level="1">
      <sharedItems count="5">
        <s v="Ashley Thomas"/>
        <s v="John Terry"/>
        <s v="Leo Paul"/>
        <s v="Peter Jones"/>
        <s v="Shane Bond"/>
      </sharedItems>
    </cacheField>
    <cacheField name="[sales].[Product].[Product]" caption="Product" numFmtId="0" hierarchy="2" level="1">
      <sharedItems count="4">
        <s v="Computer"/>
        <s v="Phone"/>
        <s v="Printer"/>
        <s v="Projector"/>
      </sharedItems>
    </cacheField>
    <cacheField name="[Measures].[Average of Profit per Unit]" caption="Average of Profit per Unit" numFmtId="0" hierarchy="25" level="32767"/>
  </cacheFields>
  <cacheHierarchies count="28"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Employee]" caption="Employee" attribute="1" defaultMemberUniqueName="[sales].[Employee].[All]" allUniqueName="[sales].[Employe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iscount Band]" caption="Discount Band" attribute="1" defaultMemberUniqueName="[sales].[Discount Band].[All]" allUniqueName="[sales].[Discount Band].[All]" dimensionUniqueName="[sales]" displayFolder="" count="0" memberValueDatatype="13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5" unbalanced="0"/>
    <cacheHierarchy uniqueName="[sales].[Manufacturing Price]" caption="Manufacturing Price" attribute="1" defaultMemberUniqueName="[sales].[Manufacturing Price].[All]" allUniqueName="[sales].[Manufacturing Price].[All]" dimensionUniqueName="[sales]" displayFolder="" count="0" memberValueDatatype="20" unbalanced="0"/>
    <cacheHierarchy uniqueName="[sales].[Sale Price]" caption="Sale Price" attribute="1" defaultMemberUniqueName="[sales].[Sale Price].[All]" allUniqueName="[sales].[Sale Price].[All]" dimensionUniqueName="[sales]" displayFolder="" count="0" memberValueDatatype="20" unbalanced="0"/>
    <cacheHierarchy uniqueName="[sales].[Gross Sales]" caption="Gross Sales" attribute="1" defaultMemberUniqueName="[sales].[Gross Sales].[All]" allUniqueName="[sales].[Gross Sales].[All]" dimensionUniqueName="[sales]" displayFolder="" count="0" memberValueDatatype="5" unbalanced="0"/>
    <cacheHierarchy uniqueName="[sales].[Discounts]" caption="Discounts" attribute="1" defaultMemberUniqueName="[sales].[Discounts].[All]" allUniqueName="[sales].[Discounts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Month Number]" caption="Month Number" attribute="1" defaultMemberUniqueName="[sales].[Month Number].[All]" allUniqueName="[sales].[Month Number].[All]" dimensionUniqueName="[sales]" displayFolder="" count="0" memberValueDatatype="20" unbalanced="0"/>
    <cacheHierarchy uniqueName="[sales].[Month Name]" caption="Month Name" attribute="1" defaultMemberUniqueName="[sales].[Month Name].[All]" allUniqueName="[sales].[Month Name].[All]" dimensionUniqueName="[sales]" displayFolder="" count="0" memberValueDatatype="130" unbalanced="0"/>
    <cacheHierarchy uniqueName="[sales].[Year]" caption="Year" attribute="1" defaultMemberUniqueName="[sales].[Year].[All]" allUniqueName="[sales].[Year].[All]" dimensionUniqueName="[sales]" displayFolder="" count="0" memberValueDatatype="130" unbalanced="0"/>
    <cacheHierarchy uniqueName="[sales].[Profit per Unit]" caption="Profit per Unit" attribute="1" defaultMemberUniqueName="[sales].[Profit per Unit].[All]" allUniqueName="[sales].[Profit per Un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s]" caption="Sum of Discount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egment]" caption="Count of Segment" measure="1" displayFolder="" measureGroup="s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fit per Unit]" caption="Sum of Profit per Uni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ofit per Unit]" caption="Average of Profit per Un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Profit]" caption="Max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ofit]" caption="Average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s v="2014"/>
    <n v="10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s v="2014"/>
    <n v="10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s v="2014"/>
    <n v="5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s v="2014"/>
    <n v="5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s v="2014"/>
    <n v="5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s v="2014"/>
    <n v="90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s v="2014"/>
    <n v="5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s v="2014"/>
    <n v="9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s v="2014"/>
    <n v="10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s v="2014"/>
    <n v="9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s v="2014"/>
    <n v="5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s v="2014"/>
    <n v="5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s v="2014"/>
    <n v="50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s v="2014"/>
    <n v="2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s v="2014"/>
    <n v="5"/>
  </r>
  <r>
    <x v="0"/>
    <x v="0"/>
    <x v="2"/>
    <s v="None"/>
    <n v="292"/>
    <n v="10"/>
    <n v="20"/>
    <n v="5840"/>
    <n v="0"/>
    <n v="5840"/>
    <n v="2920"/>
    <n v="2920"/>
    <d v="2014-02-01T00:00:00"/>
    <n v="2"/>
    <x v="7"/>
    <s v="2014"/>
    <n v="10"/>
  </r>
  <r>
    <x v="1"/>
    <x v="3"/>
    <x v="2"/>
    <s v="None"/>
    <n v="974"/>
    <n v="10"/>
    <n v="15"/>
    <n v="14610"/>
    <n v="0"/>
    <n v="14610"/>
    <n v="9740"/>
    <n v="4870"/>
    <d v="2014-02-01T00:00:00"/>
    <n v="2"/>
    <x v="7"/>
    <s v="2014"/>
    <n v="5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s v="2014"/>
    <n v="9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s v="2014"/>
    <n v="90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s v="2014"/>
    <n v="9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s v="2014"/>
    <n v="2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s v="2014"/>
    <n v="5"/>
  </r>
  <r>
    <x v="0"/>
    <x v="4"/>
    <x v="2"/>
    <s v="None"/>
    <n v="1143"/>
    <n v="10"/>
    <n v="7"/>
    <n v="8001"/>
    <n v="0"/>
    <n v="8001"/>
    <n v="5715"/>
    <n v="2286"/>
    <d v="2014-10-01T00:00:00"/>
    <n v="10"/>
    <x v="8"/>
    <s v="2014"/>
    <n v="2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s v="2014"/>
    <n v="1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s v="2014"/>
    <n v="90"/>
  </r>
  <r>
    <x v="0"/>
    <x v="2"/>
    <x v="3"/>
    <s v="None"/>
    <n v="2750"/>
    <n v="260"/>
    <n v="350"/>
    <n v="962500"/>
    <n v="0"/>
    <n v="962500"/>
    <n v="715000"/>
    <n v="247500"/>
    <d v="2014-02-01T00:00:00"/>
    <n v="2"/>
    <x v="7"/>
    <s v="2014"/>
    <n v="90"/>
  </r>
  <r>
    <x v="2"/>
    <x v="4"/>
    <x v="3"/>
    <s v="None"/>
    <n v="1953"/>
    <n v="260"/>
    <n v="12"/>
    <n v="23436"/>
    <n v="0"/>
    <n v="23436"/>
    <n v="5859"/>
    <n v="17577"/>
    <d v="2014-04-01T00:00:00"/>
    <n v="4"/>
    <x v="9"/>
    <s v="2014"/>
    <n v="9"/>
  </r>
  <r>
    <x v="3"/>
    <x v="1"/>
    <x v="3"/>
    <s v="None"/>
    <n v="4219.5"/>
    <n v="260"/>
    <n v="125"/>
    <n v="527437.5"/>
    <n v="0"/>
    <n v="527437.5"/>
    <n v="506340"/>
    <n v="21097.5"/>
    <d v="2014-04-01T00:00:00"/>
    <n v="4"/>
    <x v="9"/>
    <s v="2014"/>
    <n v="5"/>
  </r>
  <r>
    <x v="0"/>
    <x v="2"/>
    <x v="3"/>
    <s v="None"/>
    <n v="1899"/>
    <n v="260"/>
    <n v="20"/>
    <n v="37980"/>
    <n v="0"/>
    <n v="37980"/>
    <n v="18990"/>
    <n v="18990"/>
    <d v="2014-06-01T00:00:00"/>
    <n v="6"/>
    <x v="1"/>
    <s v="2014"/>
    <n v="10"/>
  </r>
  <r>
    <x v="0"/>
    <x v="1"/>
    <x v="3"/>
    <s v="None"/>
    <n v="1686"/>
    <n v="260"/>
    <n v="7"/>
    <n v="11802"/>
    <n v="0"/>
    <n v="11802"/>
    <n v="8430"/>
    <n v="3372"/>
    <d v="2014-07-01T00:00:00"/>
    <n v="7"/>
    <x v="4"/>
    <s v="2014"/>
    <n v="2"/>
  </r>
  <r>
    <x v="2"/>
    <x v="4"/>
    <x v="3"/>
    <s v="None"/>
    <n v="2141"/>
    <n v="260"/>
    <n v="12"/>
    <n v="25692"/>
    <n v="0"/>
    <n v="25692"/>
    <n v="6423"/>
    <n v="19269"/>
    <d v="2014-08-01T00:00:00"/>
    <n v="8"/>
    <x v="5"/>
    <s v="2014"/>
    <n v="9"/>
  </r>
  <r>
    <x v="0"/>
    <x v="4"/>
    <x v="3"/>
    <s v="None"/>
    <n v="1143"/>
    <n v="260"/>
    <n v="7"/>
    <n v="8001"/>
    <n v="0"/>
    <n v="8001"/>
    <n v="5715"/>
    <n v="2286"/>
    <d v="2014-10-01T00:00:00"/>
    <n v="10"/>
    <x v="8"/>
    <s v="2014"/>
    <n v="2"/>
  </r>
  <r>
    <x v="1"/>
    <x v="4"/>
    <x v="3"/>
    <s v="None"/>
    <n v="615"/>
    <n v="260"/>
    <n v="15"/>
    <n v="9225"/>
    <n v="0"/>
    <n v="9225"/>
    <n v="6150"/>
    <n v="3075"/>
    <d v="2014-12-01T00:00:00"/>
    <n v="12"/>
    <x v="2"/>
    <s v="2014"/>
    <n v="5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  <n v="1.9300000000000006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7"/>
    <s v="2014"/>
    <n v="4.8499999999999996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x v="10"/>
    <s v="2014"/>
    <n v="1.9299999999999997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7"/>
    <s v="2014"/>
    <n v="8.8800000000000008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s v="2014"/>
    <n v="86.5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x v="4"/>
    <s v="2014"/>
    <n v="1.9299999999999997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s v="2014"/>
    <n v="8.879999999999999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s v="2014"/>
    <n v="8.879999999999999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8"/>
    <s v="2014"/>
    <n v="86.5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s v="2014"/>
    <n v="86.5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x v="3"/>
    <s v="2014"/>
    <n v="4.8500000000000005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9"/>
    <s v="2014"/>
    <n v="47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  <n v="9.7999999999999989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x v="5"/>
    <s v="2014"/>
    <n v="1.9299999999999997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x v="7"/>
    <s v="2014"/>
    <n v="4.8500000000000005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9"/>
    <s v="2014"/>
    <n v="1.9299999999999995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s v="2014"/>
    <n v="3.75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s v="2014"/>
    <n v="3.75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s v="2014"/>
    <n v="3.75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x v="6"/>
    <s v="2014"/>
    <n v="4.8500000000000005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11"/>
    <s v="2014"/>
    <n v="47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s v="2014"/>
    <n v="86.5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9"/>
    <s v="2014"/>
    <n v="2.5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8"/>
    <s v="2014"/>
    <n v="8.76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s v="2014"/>
    <n v="83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s v="2014"/>
    <n v="8.76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8"/>
    <s v="2014"/>
    <n v="9.6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11"/>
    <s v="2014"/>
    <n v="8.76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x v="7"/>
    <s v="2014"/>
    <n v="4.6999999999999993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0"/>
    <s v="2014"/>
    <n v="44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0"/>
    <s v="2014"/>
    <n v="44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s v="2014"/>
    <n v="8.76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s v="2014"/>
    <n v="2.5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8"/>
    <s v="2014"/>
    <n v="8.76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s v="2014"/>
    <n v="44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s v="2014"/>
    <n v="83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s v="2014"/>
    <n v="2.5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x v="2"/>
    <s v="2014"/>
    <n v="8.76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s v="2014"/>
    <n v="8.76"/>
  </r>
  <r>
    <x v="4"/>
    <x v="1"/>
    <x v="3"/>
    <s v="Low"/>
    <n v="259"/>
    <n v="260"/>
    <n v="300"/>
    <n v="77700"/>
    <n v="1554"/>
    <n v="76146"/>
    <n v="64750"/>
    <n v="11396"/>
    <d v="2014-03-01T00:00:00"/>
    <n v="3"/>
    <x v="3"/>
    <s v="2014"/>
    <n v="44"/>
  </r>
  <r>
    <x v="4"/>
    <x v="3"/>
    <x v="3"/>
    <s v="Low"/>
    <n v="1101"/>
    <n v="260"/>
    <n v="300"/>
    <n v="330300"/>
    <n v="6606"/>
    <n v="323694"/>
    <n v="275250"/>
    <n v="48444"/>
    <d v="2014-03-01T00:00:00"/>
    <n v="3"/>
    <x v="3"/>
    <s v="2014"/>
    <n v="44"/>
  </r>
  <r>
    <x v="3"/>
    <x v="1"/>
    <x v="3"/>
    <s v="Low"/>
    <n v="2276"/>
    <n v="260"/>
    <n v="125"/>
    <n v="284500"/>
    <n v="5690"/>
    <n v="278810"/>
    <n v="273120"/>
    <n v="5690"/>
    <d v="2014-05-01T00:00:00"/>
    <n v="5"/>
    <x v="10"/>
    <s v="2014"/>
    <n v="2.5"/>
  </r>
  <r>
    <x v="0"/>
    <x v="4"/>
    <x v="3"/>
    <s v="Low"/>
    <n v="1236"/>
    <n v="260"/>
    <n v="20"/>
    <n v="24720"/>
    <n v="494.4"/>
    <n v="24225.599999999999"/>
    <n v="12360"/>
    <n v="11865.599999999999"/>
    <d v="2014-11-01T00:00:00"/>
    <n v="11"/>
    <x v="11"/>
    <s v="2014"/>
    <n v="9.6"/>
  </r>
  <r>
    <x v="0"/>
    <x v="2"/>
    <x v="3"/>
    <s v="Low"/>
    <n v="941"/>
    <n v="260"/>
    <n v="20"/>
    <n v="18820"/>
    <n v="376.4"/>
    <n v="18443.599999999999"/>
    <n v="9410"/>
    <n v="9033.5999999999985"/>
    <d v="2014-11-01T00:00:00"/>
    <n v="11"/>
    <x v="11"/>
    <s v="2014"/>
    <n v="9.5999999999999979"/>
  </r>
  <r>
    <x v="4"/>
    <x v="0"/>
    <x v="3"/>
    <s v="Low"/>
    <n v="1916"/>
    <n v="260"/>
    <n v="300"/>
    <n v="574800"/>
    <n v="11496"/>
    <n v="563304"/>
    <n v="479000"/>
    <n v="84304"/>
    <d v="2014-12-01T00:00:00"/>
    <n v="12"/>
    <x v="2"/>
    <s v="2014"/>
    <n v="4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9"/>
    <s v="2014"/>
    <n v="1.25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9"/>
    <s v="2014"/>
    <n v="9.4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s v="2014"/>
    <n v="41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6"/>
    <s v="2014"/>
    <n v="8.64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x v="7"/>
    <s v="2014"/>
    <n v="1.7899999999999998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s v="2014"/>
    <n v="8.64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x v="6"/>
    <s v="2014"/>
    <n v="1.7900000000000005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s v="2014"/>
    <n v="1.25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s v="2014"/>
    <n v="1.25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s v="2014"/>
    <n v="41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s v="2014"/>
    <n v="1.25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s v="2014"/>
    <n v="8.64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s v="2014"/>
    <n v="41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s v="2014"/>
    <n v="1.25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s v="2014"/>
    <n v="8.64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8"/>
    <s v="2014"/>
    <n v="1.25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s v="2014"/>
    <n v="1.25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s v="2014"/>
    <n v="1.25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0"/>
    <s v="2014"/>
    <n v="9.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8"/>
    <s v="2014"/>
    <n v="4.400000000000000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8"/>
    <s v="2014"/>
    <n v="4.4000000000000004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8"/>
    <s v="2014"/>
    <n v="38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s v="2014"/>
    <n v="76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s v="2014"/>
    <n v="4.3999999999999995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s v="2014"/>
    <n v="38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8"/>
    <s v="2014"/>
    <n v="38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s v="2014"/>
    <n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s v="2014"/>
    <n v="1.7199999999999998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s v="2014"/>
    <n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9"/>
    <s v="2014"/>
    <n v="38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0"/>
    <s v="2014"/>
    <n v="38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s v="2014"/>
    <n v="76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s v="2014"/>
    <n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s v="2014"/>
    <n v="4.3999999999999995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s v="2014"/>
    <n v="9.2000000000000011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x v="6"/>
    <s v="2014"/>
    <n v="9.2000000000000011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s v="2014"/>
    <n v="76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s v="2014"/>
    <n v="0"/>
  </r>
  <r>
    <x v="0"/>
    <x v="3"/>
    <x v="3"/>
    <s v="Low"/>
    <n v="1865"/>
    <n v="260"/>
    <n v="350"/>
    <n v="652750"/>
    <n v="26110"/>
    <n v="626640"/>
    <n v="484900"/>
    <n v="141740"/>
    <d v="2014-02-01T00:00:00"/>
    <n v="2"/>
    <x v="7"/>
    <s v="2014"/>
    <n v="76"/>
  </r>
  <r>
    <x v="3"/>
    <x v="3"/>
    <x v="3"/>
    <s v="Low"/>
    <n v="1074"/>
    <n v="260"/>
    <n v="125"/>
    <n v="134250"/>
    <n v="5370"/>
    <n v="128880"/>
    <n v="128880"/>
    <n v="0"/>
    <d v="2014-04-01T00:00:00"/>
    <n v="4"/>
    <x v="9"/>
    <s v="2014"/>
    <n v="0"/>
  </r>
  <r>
    <x v="0"/>
    <x v="1"/>
    <x v="3"/>
    <s v="Low"/>
    <n v="1907"/>
    <n v="260"/>
    <n v="350"/>
    <n v="667450"/>
    <n v="26698"/>
    <n v="640752"/>
    <n v="495820"/>
    <n v="144932"/>
    <d v="2014-09-01T00:00:00"/>
    <n v="9"/>
    <x v="6"/>
    <s v="2014"/>
    <n v="76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s v="2014"/>
    <n v="1.6499999999999995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8"/>
    <s v="2014"/>
    <n v="1.6499999999999995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s v="2014"/>
    <n v="8.4"/>
  </r>
  <r>
    <x v="0"/>
    <x v="3"/>
    <x v="3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  <n v="1.6500000000000004"/>
  </r>
  <r>
    <x v="2"/>
    <x v="3"/>
    <x v="3"/>
    <s v="Medium"/>
    <n v="1123"/>
    <n v="260"/>
    <n v="12"/>
    <n v="13476"/>
    <n v="673.8"/>
    <n v="12802.2"/>
    <n v="3369"/>
    <n v="9433.2000000000007"/>
    <d v="2014-08-01T00:00:00"/>
    <n v="8"/>
    <x v="5"/>
    <s v="2014"/>
    <n v="8.4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7"/>
    <s v="2014"/>
    <n v="8.4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7"/>
    <s v="2014"/>
    <n v="8.4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0"/>
    <s v="2014"/>
    <n v="9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s v="2014"/>
    <n v="35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11"/>
    <s v="2014"/>
    <n v="4.25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s v="2014"/>
    <n v="1.65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s v="2014"/>
    <n v="1.6499999999999997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s v="2014"/>
    <n v="72.5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x v="11"/>
    <s v="2014"/>
    <n v="8.4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7"/>
    <s v="2014"/>
    <n v="9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9"/>
    <s v="2014"/>
    <n v="35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x v="10"/>
    <s v="2014"/>
    <n v="1.6499999999999997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s v="2014"/>
    <n v="35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s v="2014"/>
    <n v="72.5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s v="2014"/>
    <n v="4.25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s v="2014"/>
    <n v="9"/>
  </r>
  <r>
    <x v="0"/>
    <x v="1"/>
    <x v="3"/>
    <s v="Medium"/>
    <n v="1350"/>
    <n v="260"/>
    <n v="350"/>
    <n v="472500"/>
    <n v="23625"/>
    <n v="448875"/>
    <n v="351000"/>
    <n v="97875"/>
    <d v="2014-02-01T00:00:00"/>
    <n v="2"/>
    <x v="7"/>
    <s v="2014"/>
    <n v="72.5"/>
  </r>
  <r>
    <x v="0"/>
    <x v="0"/>
    <x v="3"/>
    <s v="Medium"/>
    <n v="552"/>
    <n v="260"/>
    <n v="350"/>
    <n v="193200"/>
    <n v="9660"/>
    <n v="183540"/>
    <n v="143520"/>
    <n v="40020"/>
    <d v="2014-08-01T00:00:00"/>
    <n v="8"/>
    <x v="5"/>
    <s v="2014"/>
    <n v="72.5"/>
  </r>
  <r>
    <x v="4"/>
    <x v="1"/>
    <x v="3"/>
    <s v="Medium"/>
    <n v="1250"/>
    <n v="260"/>
    <n v="300"/>
    <n v="375000"/>
    <n v="18750"/>
    <n v="356250"/>
    <n v="312500"/>
    <n v="43750"/>
    <d v="2014-12-01T00:00:00"/>
    <n v="12"/>
    <x v="2"/>
    <s v="2014"/>
    <n v="35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9"/>
    <s v="2014"/>
    <n v="4.1000000000000005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s v="2014"/>
    <n v="8.8000000000000007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s v="2014"/>
    <n v="4.1000000000000005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6"/>
    <s v="2014"/>
    <n v="8.2799999999999994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11"/>
    <s v="2014"/>
    <n v="4.0999999999999996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9"/>
    <s v="2014"/>
    <n v="69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0"/>
    <s v="2014"/>
    <n v="69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x v="11"/>
    <s v="2014"/>
    <n v="8.2799999999999994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s v="2014"/>
    <n v="69"/>
  </r>
  <r>
    <x v="0"/>
    <x v="3"/>
    <x v="3"/>
    <s v="Medium"/>
    <n v="1679"/>
    <n v="260"/>
    <n v="350"/>
    <n v="587650"/>
    <n v="35259"/>
    <n v="552391"/>
    <n v="436540"/>
    <n v="115851"/>
    <d v="2014-09-01T00:00:00"/>
    <n v="9"/>
    <x v="6"/>
    <s v="2014"/>
    <n v="69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s v="2014"/>
    <n v="4.0999999999999996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s v="2014"/>
    <n v="4.0999999999999996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x v="8"/>
    <s v="2014"/>
    <n v="4.0999999999999996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7"/>
    <s v="2014"/>
    <n v="8.16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s v="2014"/>
    <n v="8.16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s v="2014"/>
    <n v="8.16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x v="11"/>
    <s v="2014"/>
    <n v="8.16"/>
  </r>
  <r>
    <x v="0"/>
    <x v="0"/>
    <x v="3"/>
    <s v="Medium"/>
    <n v="1135"/>
    <n v="260"/>
    <n v="7"/>
    <n v="7945"/>
    <n v="556.15"/>
    <n v="7388.85"/>
    <n v="5675"/>
    <n v="1713.8500000000004"/>
    <d v="2014-06-01T00:00:00"/>
    <n v="6"/>
    <x v="1"/>
    <s v="2014"/>
    <n v="1.5100000000000002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s v="2014"/>
    <n v="65.5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s v="2014"/>
    <n v="29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8"/>
    <s v="2014"/>
    <n v="29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8"/>
    <s v="2014"/>
    <n v="8.6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8"/>
    <s v="2014"/>
    <n v="29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0"/>
    <s v="2014"/>
    <n v="29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s v="2014"/>
    <n v="29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  <n v="3.95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s v="2014"/>
    <n v="8.6"/>
  </r>
  <r>
    <x v="0"/>
    <x v="2"/>
    <x v="3"/>
    <s v="Medium"/>
    <n v="2876"/>
    <n v="260"/>
    <n v="350"/>
    <n v="1006600"/>
    <n v="70462"/>
    <n v="936138"/>
    <n v="747760"/>
    <n v="188378"/>
    <d v="2014-09-01T00:00:00"/>
    <n v="9"/>
    <x v="6"/>
    <s v="2014"/>
    <n v="65.5"/>
  </r>
  <r>
    <x v="0"/>
    <x v="0"/>
    <x v="3"/>
    <s v="Medium"/>
    <n v="1118"/>
    <n v="260"/>
    <n v="20"/>
    <n v="22360"/>
    <n v="1565.2"/>
    <n v="20794.8"/>
    <n v="11180"/>
    <n v="9614.7999999999993"/>
    <d v="2014-11-01T00:00:00"/>
    <n v="11"/>
    <x v="11"/>
    <s v="2014"/>
    <n v="8.6"/>
  </r>
  <r>
    <x v="4"/>
    <x v="4"/>
    <x v="3"/>
    <s v="Medium"/>
    <n v="1372"/>
    <n v="260"/>
    <n v="300"/>
    <n v="411600"/>
    <n v="28812"/>
    <n v="382788"/>
    <n v="343000"/>
    <n v="39788"/>
    <d v="2014-12-01T00:00:00"/>
    <n v="12"/>
    <x v="2"/>
    <s v="2014"/>
    <n v="29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7"/>
    <s v="2014"/>
    <n v="1.4400000000000006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s v="2014"/>
    <n v="8.3999999999999986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0"/>
    <s v="2014"/>
    <n v="1.4399999999999997"/>
  </r>
  <r>
    <x v="0"/>
    <x v="4"/>
    <x v="3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  <n v="8.3999999999999986"/>
  </r>
  <r>
    <x v="1"/>
    <x v="2"/>
    <x v="0"/>
    <s v="Medium"/>
    <n v="490"/>
    <n v="3"/>
    <n v="15"/>
    <n v="7350"/>
    <n v="588"/>
    <n v="6762"/>
    <n v="4900"/>
    <n v="1862"/>
    <d v="2014-11-01T00:00:00"/>
    <n v="11"/>
    <x v="11"/>
    <s v="2014"/>
    <n v="3.8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s v="2014"/>
    <n v="62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s v="2014"/>
    <n v="3.8000000000000012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s v="2014"/>
    <n v="8.4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s v="2014"/>
    <n v="8.4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s v="2014"/>
    <n v="26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s v="2014"/>
    <n v="3.7999999999999989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9"/>
    <s v="2014"/>
    <n v="1.4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0"/>
    <s v="2014"/>
    <n v="1.4400000000000002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s v="2014"/>
    <n v="8.4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s v="2014"/>
    <n v="26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x v="5"/>
    <s v="2014"/>
    <n v="1.4399999999999995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s v="2014"/>
    <n v="1.4400000000000004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s v="2014"/>
    <n v="8.3999999999999986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s v="2014"/>
    <n v="8.3999999999999986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s v="2014"/>
    <n v="62"/>
  </r>
  <r>
    <x v="0"/>
    <x v="0"/>
    <x v="3"/>
    <s v="Medium"/>
    <n v="708"/>
    <n v="260"/>
    <n v="20"/>
    <n v="14160"/>
    <n v="1132.8"/>
    <n v="13027.2"/>
    <n v="7080"/>
    <n v="5947.2000000000007"/>
    <d v="2014-06-01T00:00:00"/>
    <n v="6"/>
    <x v="1"/>
    <s v="2014"/>
    <n v="8.4"/>
  </r>
  <r>
    <x v="0"/>
    <x v="4"/>
    <x v="3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  <n v="1.4400000000000006"/>
  </r>
  <r>
    <x v="0"/>
    <x v="1"/>
    <x v="3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  <n v="8.4"/>
  </r>
  <r>
    <x v="4"/>
    <x v="3"/>
    <x v="3"/>
    <s v="Medium"/>
    <n v="2460"/>
    <n v="260"/>
    <n v="300"/>
    <n v="738000"/>
    <n v="59040"/>
    <n v="678960"/>
    <n v="615000"/>
    <n v="63960"/>
    <d v="2014-06-01T00:00:00"/>
    <n v="6"/>
    <x v="1"/>
    <s v="2014"/>
    <n v="26"/>
  </r>
  <r>
    <x v="0"/>
    <x v="1"/>
    <x v="3"/>
    <s v="Medium"/>
    <n v="1520"/>
    <n v="260"/>
    <n v="20"/>
    <n v="30400"/>
    <n v="2432"/>
    <n v="27968"/>
    <n v="15200"/>
    <n v="12768"/>
    <d v="2014-11-01T00:00:00"/>
    <n v="11"/>
    <x v="11"/>
    <s v="2014"/>
    <n v="8.4"/>
  </r>
  <r>
    <x v="1"/>
    <x v="1"/>
    <x v="3"/>
    <s v="Medium"/>
    <n v="711"/>
    <n v="260"/>
    <n v="15"/>
    <n v="10665"/>
    <n v="853.2"/>
    <n v="9811.7999999999993"/>
    <n v="7110"/>
    <n v="2701.7999999999993"/>
    <d v="2014-12-01T00:00:00"/>
    <n v="12"/>
    <x v="2"/>
    <s v="2014"/>
    <n v="3.7999999999999989"/>
  </r>
  <r>
    <x v="4"/>
    <x v="3"/>
    <x v="3"/>
    <s v="Medium"/>
    <n v="635"/>
    <n v="260"/>
    <n v="300"/>
    <n v="190500"/>
    <n v="15240"/>
    <n v="175260"/>
    <n v="158750"/>
    <n v="16510"/>
    <d v="2014-12-01T00:00:00"/>
    <n v="12"/>
    <x v="2"/>
    <s v="2014"/>
    <n v="26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s v="2014"/>
    <n v="2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9"/>
    <s v="2014"/>
    <n v="23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0"/>
    <s v="2014"/>
    <n v="58.5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x v="11"/>
    <s v="2014"/>
    <n v="7.92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s v="2014"/>
    <n v="23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s v="2014"/>
    <n v="58.5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9"/>
    <s v="2014"/>
    <n v="3.65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s v="2014"/>
    <n v="23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x v="8"/>
    <s v="2014"/>
    <n v="3.6499999999999995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11"/>
    <s v="2014"/>
    <n v="23"/>
  </r>
  <r>
    <x v="0"/>
    <x v="4"/>
    <x v="3"/>
    <s v="Medium"/>
    <n v="2071"/>
    <n v="260"/>
    <n v="350"/>
    <n v="724850"/>
    <n v="65236.5"/>
    <n v="659613.5"/>
    <n v="538460"/>
    <n v="121153.5"/>
    <d v="2014-09-01T00:00:00"/>
    <n v="9"/>
    <x v="6"/>
    <s v="2014"/>
    <n v="58.5"/>
  </r>
  <r>
    <x v="0"/>
    <x v="0"/>
    <x v="3"/>
    <s v="Medium"/>
    <n v="1269"/>
    <n v="260"/>
    <n v="350"/>
    <n v="444150"/>
    <n v="39973.5"/>
    <n v="404176.5"/>
    <n v="329940"/>
    <n v="74236.5"/>
    <d v="2014-10-01T00:00:00"/>
    <n v="10"/>
    <x v="8"/>
    <s v="2014"/>
    <n v="58.5"/>
  </r>
  <r>
    <x v="0"/>
    <x v="3"/>
    <x v="3"/>
    <s v="Medium"/>
    <n v="1694"/>
    <n v="260"/>
    <n v="20"/>
    <n v="33880"/>
    <n v="3049.2"/>
    <n v="30830.799999999999"/>
    <n v="16940"/>
    <n v="13890.8"/>
    <d v="2014-11-01T00:00:00"/>
    <n v="11"/>
    <x v="11"/>
    <s v="2014"/>
    <n v="8.1999999999999993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x v="10"/>
    <s v="2014"/>
    <n v="8.2000000000000011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s v="2014"/>
    <n v="1.3699999999999999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s v="2014"/>
    <n v="7.919999999999999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s v="2014"/>
    <n v="1.3699999999999999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s v="2014"/>
    <n v="8.1999999999999993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s v="2014"/>
    <n v="8.1999999999999993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8"/>
    <s v="2014"/>
    <n v="1.3699999999999994"/>
  </r>
  <r>
    <x v="0"/>
    <x v="3"/>
    <x v="3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  <n v="8.1999999999999993"/>
  </r>
  <r>
    <x v="1"/>
    <x v="0"/>
    <x v="3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  <n v="3.6499999999999995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x v="6"/>
    <s v="2014"/>
    <n v="1.2999999999999998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0"/>
    <s v="2014"/>
    <n v="55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s v="2014"/>
    <n v="3.5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s v="2014"/>
    <n v="8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0"/>
    <s v="2014"/>
    <n v="20"/>
  </r>
  <r>
    <x v="0"/>
    <x v="1"/>
    <x v="2"/>
    <s v="High"/>
    <n v="241"/>
    <n v="10"/>
    <n v="20"/>
    <n v="4820"/>
    <n v="482"/>
    <n v="4338"/>
    <n v="2410"/>
    <n v="1928"/>
    <d v="2014-10-01T00:00:00"/>
    <n v="10"/>
    <x v="8"/>
    <s v="2014"/>
    <n v="8"/>
  </r>
  <r>
    <x v="0"/>
    <x v="0"/>
    <x v="3"/>
    <s v="High"/>
    <n v="2240"/>
    <n v="260"/>
    <n v="350"/>
    <n v="784000"/>
    <n v="78400"/>
    <n v="705600"/>
    <n v="582400"/>
    <n v="123200"/>
    <d v="2014-02-01T00:00:00"/>
    <n v="2"/>
    <x v="7"/>
    <s v="2014"/>
    <n v="55"/>
  </r>
  <r>
    <x v="4"/>
    <x v="4"/>
    <x v="3"/>
    <s v="High"/>
    <n v="2993"/>
    <n v="260"/>
    <n v="300"/>
    <n v="897900"/>
    <n v="89790"/>
    <n v="808110"/>
    <n v="748250"/>
    <n v="59860"/>
    <d v="2014-03-01T00:00:00"/>
    <n v="3"/>
    <x v="3"/>
    <s v="2014"/>
    <n v="20"/>
  </r>
  <r>
    <x v="2"/>
    <x v="0"/>
    <x v="3"/>
    <s v="High"/>
    <n v="3520.5"/>
    <n v="260"/>
    <n v="12"/>
    <n v="42246"/>
    <n v="4224.6000000000004"/>
    <n v="38021.399999999994"/>
    <n v="10561.5"/>
    <n v="27459.899999999998"/>
    <d v="2014-04-01T00:00:00"/>
    <n v="4"/>
    <x v="9"/>
    <s v="2014"/>
    <n v="7.8"/>
  </r>
  <r>
    <x v="0"/>
    <x v="3"/>
    <x v="3"/>
    <s v="High"/>
    <n v="2039"/>
    <n v="260"/>
    <n v="20"/>
    <n v="40780"/>
    <n v="4078"/>
    <n v="36702"/>
    <n v="20390"/>
    <n v="16312"/>
    <d v="2014-05-01T00:00:00"/>
    <n v="5"/>
    <x v="10"/>
    <s v="2014"/>
    <n v="8"/>
  </r>
  <r>
    <x v="2"/>
    <x v="1"/>
    <x v="3"/>
    <s v="High"/>
    <n v="2574"/>
    <n v="260"/>
    <n v="12"/>
    <n v="30888"/>
    <n v="3088.8"/>
    <n v="27799.200000000001"/>
    <n v="7722"/>
    <n v="20077.2"/>
    <d v="2014-08-01T00:00:00"/>
    <n v="8"/>
    <x v="5"/>
    <s v="2014"/>
    <n v="7.8000000000000007"/>
  </r>
  <r>
    <x v="0"/>
    <x v="0"/>
    <x v="3"/>
    <s v="High"/>
    <n v="707"/>
    <n v="260"/>
    <n v="350"/>
    <n v="247450"/>
    <n v="24745"/>
    <n v="222705"/>
    <n v="183820"/>
    <n v="38885"/>
    <d v="2014-09-01T00:00:00"/>
    <n v="9"/>
    <x v="6"/>
    <s v="2014"/>
    <n v="55"/>
  </r>
  <r>
    <x v="1"/>
    <x v="2"/>
    <x v="3"/>
    <s v="High"/>
    <n v="2072"/>
    <n v="260"/>
    <n v="15"/>
    <n v="31080"/>
    <n v="3108"/>
    <n v="27972"/>
    <n v="20720"/>
    <n v="7252"/>
    <d v="2014-12-01T00:00:00"/>
    <n v="12"/>
    <x v="2"/>
    <s v="2014"/>
    <n v="3.5"/>
  </r>
  <r>
    <x v="4"/>
    <x v="2"/>
    <x v="3"/>
    <s v="High"/>
    <n v="853"/>
    <n v="260"/>
    <n v="300"/>
    <n v="255900"/>
    <n v="25590"/>
    <n v="230310"/>
    <n v="213250"/>
    <n v="17060"/>
    <d v="2014-12-01T00:00:00"/>
    <n v="12"/>
    <x v="2"/>
    <s v="2014"/>
    <n v="20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9"/>
    <s v="2014"/>
    <n v="1.2299999999999998"/>
  </r>
  <r>
    <x v="1"/>
    <x v="4"/>
    <x v="3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  <n v="3.3499999999999996"/>
  </r>
  <r>
    <x v="2"/>
    <x v="1"/>
    <x v="3"/>
    <s v="High"/>
    <n v="472"/>
    <n v="260"/>
    <n v="12"/>
    <n v="5664"/>
    <n v="623.04"/>
    <n v="5040.96"/>
    <n v="1416"/>
    <n v="3624.96"/>
    <d v="2014-10-01T00:00:00"/>
    <n v="10"/>
    <x v="8"/>
    <s v="2014"/>
    <n v="7.68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7"/>
    <s v="2014"/>
    <n v="7.68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s v="2014"/>
    <n v="51.5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s v="2014"/>
    <n v="17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s v="2014"/>
    <n v="51.5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s v="2014"/>
    <n v="3.3500000000000005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s v="2014"/>
    <n v="17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s v="2014"/>
    <n v="7.7999999999999989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s v="2014"/>
    <n v="51.5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s v="2014"/>
    <n v="7.68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  <n v="7.6800000000000015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s v="2014"/>
    <n v="7.7999999999999989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s v="2014"/>
    <n v="3.3500000000000005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11"/>
    <s v="2014"/>
    <n v="17"/>
  </r>
  <r>
    <x v="0"/>
    <x v="3"/>
    <x v="3"/>
    <s v="High"/>
    <n v="2629"/>
    <n v="260"/>
    <n v="20"/>
    <n v="52580"/>
    <n v="5783.8"/>
    <n v="46796.2"/>
    <n v="26290"/>
    <n v="20506.199999999997"/>
    <d v="2014-01-01T00:00:00"/>
    <n v="1"/>
    <x v="0"/>
    <s v="2014"/>
    <n v="7.7999999999999989"/>
  </r>
  <r>
    <x v="1"/>
    <x v="3"/>
    <x v="3"/>
    <s v="High"/>
    <n v="2157"/>
    <n v="260"/>
    <n v="15"/>
    <n v="32355"/>
    <n v="3559.05"/>
    <n v="28795.95"/>
    <n v="21570"/>
    <n v="7225.9500000000007"/>
    <d v="2014-12-01T00:00:00"/>
    <n v="12"/>
    <x v="2"/>
    <s v="2014"/>
    <n v="3.3500000000000005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s v="2014"/>
    <n v="48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11"/>
    <s v="2014"/>
    <n v="3.2000000000000011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s v="2014"/>
    <n v="3.1999999999999993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9"/>
    <s v="2014"/>
    <n v="14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x v="6"/>
    <s v="2014"/>
    <n v="1.160000000000000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8"/>
    <s v="2014"/>
    <n v="1.1599999999999995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s v="2014"/>
    <n v="14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s v="2014"/>
    <n v="48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8"/>
    <s v="2014"/>
    <n v="7.6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11"/>
    <s v="2014"/>
    <n v="48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11"/>
    <s v="2014"/>
    <n v="14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11"/>
    <s v="2014"/>
    <n v="14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11"/>
    <s v="2014"/>
    <n v="48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s v="2014"/>
    <n v="7.6"/>
  </r>
  <r>
    <x v="0"/>
    <x v="4"/>
    <x v="3"/>
    <s v="High"/>
    <n v="270"/>
    <n v="260"/>
    <n v="350"/>
    <n v="94500"/>
    <n v="11340"/>
    <n v="83160"/>
    <n v="70200"/>
    <n v="12960"/>
    <d v="2014-02-01T00:00:00"/>
    <n v="2"/>
    <x v="7"/>
    <s v="2014"/>
    <n v="48"/>
  </r>
  <r>
    <x v="0"/>
    <x v="2"/>
    <x v="3"/>
    <s v="High"/>
    <n v="3421.5"/>
    <n v="260"/>
    <n v="7"/>
    <n v="23950.5"/>
    <n v="2874.06"/>
    <n v="21076.44"/>
    <n v="17107.5"/>
    <n v="3968.9399999999987"/>
    <d v="2014-07-01T00:00:00"/>
    <n v="7"/>
    <x v="4"/>
    <s v="2014"/>
    <n v="1.1599999999999997"/>
  </r>
  <r>
    <x v="0"/>
    <x v="0"/>
    <x v="3"/>
    <s v="High"/>
    <n v="2734"/>
    <n v="260"/>
    <n v="7"/>
    <n v="19138"/>
    <n v="2296.56"/>
    <n v="16841.439999999999"/>
    <n v="13670"/>
    <n v="3171.4399999999987"/>
    <d v="2014-10-01T00:00:00"/>
    <n v="10"/>
    <x v="8"/>
    <s v="2014"/>
    <n v="1.1599999999999995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s v="2014"/>
    <n v="7.5999999999999988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0"/>
    <s v="2014"/>
    <n v="7.56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s v="2014"/>
    <n v="7.5999999999999988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s v="2014"/>
    <n v="3.0499999999999994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s v="2014"/>
    <n v="44.5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s v="2014"/>
    <n v="44.5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s v="2014"/>
    <n v="44.5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x v="7"/>
    <s v="2014"/>
    <n v="1.0899999999999999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s v="2014"/>
    <n v="7.44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s v="2014"/>
    <n v="7.4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x v="8"/>
    <s v="2014"/>
    <n v="7.3999999999999986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  <n v="1.0899999999999994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s v="2014"/>
    <n v="11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x v="7"/>
    <s v="2014"/>
    <n v="7.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7"/>
    <s v="2014"/>
    <n v="7.3999999999999986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s v="2014"/>
    <n v="44.5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s v="2014"/>
    <n v="7.4399999999999995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s v="2014"/>
    <n v="1.0899999999999999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8"/>
    <s v="2014"/>
    <n v="3.05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x v="8"/>
    <s v="2014"/>
    <n v="7.3999999999999986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11"/>
    <s v="2014"/>
    <n v="44.5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s v="2014"/>
    <n v="7.4399999999999995"/>
  </r>
  <r>
    <x v="0"/>
    <x v="2"/>
    <x v="3"/>
    <s v="High"/>
    <n v="1190"/>
    <n v="260"/>
    <n v="7"/>
    <n v="8330"/>
    <n v="1082.9000000000001"/>
    <n v="7247.1"/>
    <n v="5950"/>
    <n v="1297.1000000000004"/>
    <d v="2014-06-01T00:00:00"/>
    <n v="6"/>
    <x v="1"/>
    <s v="2014"/>
    <n v="1.0900000000000003"/>
  </r>
  <r>
    <x v="2"/>
    <x v="3"/>
    <x v="3"/>
    <s v="High"/>
    <n v="410"/>
    <n v="260"/>
    <n v="12"/>
    <n v="4920"/>
    <n v="639.6"/>
    <n v="4280.3999999999996"/>
    <n v="1230"/>
    <n v="3050.3999999999996"/>
    <d v="2014-10-01T00:00:00"/>
    <n v="10"/>
    <x v="8"/>
    <s v="2014"/>
    <n v="7.4399999999999995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x v="9"/>
    <s v="2014"/>
    <n v="7.2000000000000011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0"/>
    <s v="2014"/>
    <n v="7.199999999999999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s v="2014"/>
    <n v="1.0199999999999996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x v="7"/>
    <s v="2014"/>
    <n v="1.0200000000000005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x v="7"/>
    <s v="2014"/>
    <n v="2.8999999999999995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s v="2014"/>
    <n v="7.1999999999999993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s v="2014"/>
    <n v="2.8999999999999995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x v="8"/>
    <s v="2014"/>
    <n v="7.32"/>
  </r>
  <r>
    <x v="2"/>
    <x v="2"/>
    <x v="3"/>
    <s v="High"/>
    <n v="1393"/>
    <n v="260"/>
    <n v="12"/>
    <n v="16716"/>
    <n v="2340.2399999999998"/>
    <n v="14375.76"/>
    <n v="4179"/>
    <n v="10196.76"/>
    <d v="2014-10-01T00:00:00"/>
    <n v="10"/>
    <x v="8"/>
    <s v="2014"/>
    <n v="7.32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s v="2014"/>
    <n v="8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8"/>
    <s v="2014"/>
    <n v="8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8"/>
    <s v="2014"/>
    <n v="8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x v="11"/>
    <s v="2014"/>
    <n v="2.9000000000000004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s v="2014"/>
    <n v="2.9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s v="2014"/>
    <n v="41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9"/>
    <s v="2014"/>
    <n v="41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0"/>
    <s v="2014"/>
    <n v="41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s v="2014"/>
    <n v="1.0200000000000005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s v="2014"/>
    <n v="2.9"/>
  </r>
  <r>
    <x v="0"/>
    <x v="3"/>
    <x v="2"/>
    <s v="High"/>
    <n v="260"/>
    <n v="10"/>
    <n v="20"/>
    <n v="5200"/>
    <n v="728"/>
    <n v="4472"/>
    <n v="2600"/>
    <n v="1872"/>
    <d v="2014-02-01T00:00:00"/>
    <n v="2"/>
    <x v="7"/>
    <s v="2014"/>
    <n v="7.2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x v="8"/>
    <s v="2014"/>
    <n v="7.32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8"/>
    <s v="2014"/>
    <n v="1.0199999999999994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11"/>
    <s v="2014"/>
    <n v="4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11"/>
    <s v="2014"/>
    <n v="41"/>
  </r>
  <r>
    <x v="4"/>
    <x v="0"/>
    <x v="3"/>
    <s v="High"/>
    <n v="888"/>
    <n v="260"/>
    <n v="300"/>
    <n v="266400"/>
    <n v="37296"/>
    <n v="229104"/>
    <n v="222000"/>
    <n v="7104"/>
    <d v="2014-03-01T00:00:00"/>
    <n v="3"/>
    <x v="3"/>
    <s v="2014"/>
    <n v="8"/>
  </r>
  <r>
    <x v="2"/>
    <x v="2"/>
    <x v="3"/>
    <s v="High"/>
    <n v="2475"/>
    <n v="260"/>
    <n v="12"/>
    <n v="29700"/>
    <n v="4158"/>
    <n v="25542"/>
    <n v="7425"/>
    <n v="18117"/>
    <d v="2014-08-01T00:00:00"/>
    <n v="8"/>
    <x v="5"/>
    <s v="2014"/>
    <n v="7.32"/>
  </r>
  <r>
    <x v="2"/>
    <x v="4"/>
    <x v="3"/>
    <s v="High"/>
    <n v="2914"/>
    <n v="260"/>
    <n v="12"/>
    <n v="34968"/>
    <n v="4895.5200000000004"/>
    <n v="30072.48"/>
    <n v="8742"/>
    <n v="21330.48"/>
    <d v="2014-10-01T00:00:00"/>
    <n v="10"/>
    <x v="8"/>
    <s v="2014"/>
    <n v="7.32"/>
  </r>
  <r>
    <x v="0"/>
    <x v="2"/>
    <x v="3"/>
    <s v="High"/>
    <n v="1731"/>
    <n v="260"/>
    <n v="7"/>
    <n v="12117"/>
    <n v="1696.38"/>
    <n v="10420.619999999999"/>
    <n v="8655"/>
    <n v="1765.619999999999"/>
    <d v="2014-10-01T00:00:00"/>
    <n v="10"/>
    <x v="8"/>
    <s v="2014"/>
    <n v="1.0199999999999994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8"/>
    <s v="2014"/>
    <n v="5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s v="2014"/>
    <n v="7"/>
  </r>
  <r>
    <x v="1"/>
    <x v="0"/>
    <x v="2"/>
    <s v="High"/>
    <n v="2559"/>
    <n v="10"/>
    <n v="15"/>
    <n v="38385"/>
    <n v="5757.75"/>
    <n v="32627.25"/>
    <n v="25590"/>
    <n v="7037.25"/>
    <d v="2014-04-01T00:00:00"/>
    <n v="4"/>
    <x v="9"/>
    <s v="2014"/>
    <n v="2.75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9"/>
    <s v="2014"/>
    <n v="0.95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0"/>
    <s v="2014"/>
    <n v="37.5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s v="2014"/>
    <n v="2.75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8"/>
    <s v="2014"/>
    <n v="2.75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s v="2014"/>
    <n v="7.1999999999999993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s v="2014"/>
    <n v="7"/>
  </r>
  <r>
    <x v="4"/>
    <x v="2"/>
    <x v="3"/>
    <s v="High"/>
    <n v="2475"/>
    <n v="260"/>
    <n v="300"/>
    <n v="742500"/>
    <n v="111375"/>
    <n v="631125"/>
    <n v="618750"/>
    <n v="12375"/>
    <d v="2014-03-01T00:00:00"/>
    <n v="3"/>
    <x v="3"/>
    <s v="2014"/>
    <n v="5"/>
  </r>
  <r>
    <x v="4"/>
    <x v="3"/>
    <x v="3"/>
    <s v="High"/>
    <n v="546"/>
    <n v="260"/>
    <n v="300"/>
    <n v="163800"/>
    <n v="24570"/>
    <n v="139230"/>
    <n v="136500"/>
    <n v="2730"/>
    <d v="2014-10-01T00:00:00"/>
    <n v="10"/>
    <x v="8"/>
    <s v="2014"/>
    <n v="5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x v="7"/>
    <s v="2014"/>
    <n v="0.95000000000000029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9"/>
    <s v="2014"/>
    <n v="0.9500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E101" firstHeaderRow="0" firstDataRow="1" firstDataCol="1"/>
  <pivotFields count="1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dataField="1" numFmtId="44" showAll="0"/>
  </pivotFields>
  <rowFields count="2">
    <field x="1"/>
    <field x="14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Sales" fld="9" baseField="0" baseItem="0"/>
    <dataField name="Sum of Profit" fld="11" baseField="0" baseItem="0"/>
    <dataField name="Sum of Units Sold" fld="4" baseField="0" baseItem="0"/>
    <dataField name="Average of Profit per Unit" fld="16" subtotal="average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9" firstHeaderRow="0" firstDataRow="1" firstDataCol="1"/>
  <pivotFields count="1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  <pivotField dataField="1" numFmtId="44" showAll="0"/>
  </pivotFields>
  <rowFields count="2">
    <field x="1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Sales" fld="9" baseField="1" baseItem="0" numFmtId="165"/>
    <dataField name="Sum of Profit" fld="11" baseField="1" baseItem="0" numFmtId="165"/>
    <dataField name="Average of Profit per Unit" fld="16" subtotal="average" baseField="1" baseItem="0" numFmtId="165"/>
    <dataField name="Sum of Units Sold" fld="4" baseField="0" baseItem="0"/>
  </dataFields>
  <formats count="7">
    <format dxfId="15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O34" firstHeaderRow="0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  <pivotField dataField="1" numFmtId="44"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Sales" fld="9" baseField="0" baseItem="0"/>
    <dataField name="Sum of Profit" fld="11" baseField="0" baseItem="0"/>
    <dataField name="Sum of Units Sold" fld="4" baseField="0" baseItem="0"/>
    <dataField name="Average of Profit per Unit" fld="16" subtotal="average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tag="81b99a08-662f-4daf-9d1f-1204747aa13b" updatedVersion="7" minRefreshableVersion="3" useAutoFormatting="1" subtotalHiddenItems="1" itemPrintTitles="1" createdVersion="7" indent="0" outline="1" outlineData="1" multipleFieldFilters="0">
  <location ref="A11:F18" firstHeaderRow="1" firstDataRow="2" firstDataCol="1"/>
  <pivotFields count="3"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fit per Unit" fld="2" subtotal="average" baseField="0" baseItem="2"/>
  </dataFields>
  <formats count="1">
    <format dxfId="0">
      <pivotArea outline="0" collapsedLevelsAreSubtotals="1" fieldPosition="0"/>
    </format>
  </formats>
  <conditionalFormats count="8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3"/>
            </reference>
          </references>
        </pivotArea>
      </pivotAreas>
    </conditionalFormat>
  </conditional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Profit per Uni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Project.xlsx!sales"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1" name="sales" displayName="sales" ref="A1:Q337" totalsRowShown="0" headerRowDxfId="31" dataDxfId="30" headerRowCellStyle="Currency" dataCellStyle="Currency">
  <tableColumns count="17">
    <tableColumn id="1" name="Segment"/>
    <tableColumn id="2" name="Employee"/>
    <tableColumn id="16" name="Product" dataDxfId="29" dataCellStyle="Currency"/>
    <tableColumn id="19" name="Discount Band" dataDxfId="28" dataCellStyle="Currency"/>
    <tableColumn id="6" name="Units Sold"/>
    <tableColumn id="7" name="Manufacturing Price" dataDxfId="27" dataCellStyle="Currency"/>
    <tableColumn id="8" name="Sale Price" dataDxfId="26" dataCellStyle="Currency"/>
    <tableColumn id="9" name="Gross Sales" dataDxfId="25" dataCellStyle="Currency"/>
    <tableColumn id="10" name="Discounts" dataDxfId="24" dataCellStyle="Currency"/>
    <tableColumn id="11" name=" Sales" dataDxfId="23" dataCellStyle="Currency"/>
    <tableColumn id="12" name="COGS" dataDxfId="22" dataCellStyle="Currency"/>
    <tableColumn id="13" name="Profit" dataDxfId="21" dataCellStyle="Currency"/>
    <tableColumn id="4" name="Date" dataDxfId="20" dataCellStyle="Currency"/>
    <tableColumn id="17" name="Month Number" dataDxfId="19" dataCellStyle="Currency"/>
    <tableColumn id="18" name="Month Name" dataDxfId="18" dataCellStyle="Currency"/>
    <tableColumn id="20" name="Year" dataDxfId="17" dataCellStyle="Currency"/>
    <tableColumn id="3" name="Profit per Unit" dataDxfId="16" dataCellStyle="Currency">
      <calculatedColumnFormula>sales[[#This Row],[Profit]]/sales[[#This Row],[Units Sold]]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jones@companyx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O40" sqref="O40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3" name="Drop Down 14">
              <controlPr defaultSize="0" autoLine="0" autoPict="0">
                <anchor moveWithCells="1">
                  <from>
                    <xdr:col>0</xdr:col>
                    <xdr:colOff>228600</xdr:colOff>
                    <xdr:row>11</xdr:row>
                    <xdr:rowOff>160020</xdr:rowOff>
                  </from>
                  <to>
                    <xdr:col>2</xdr:col>
                    <xdr:colOff>411480</xdr:colOff>
                    <xdr:row>12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7"/>
  <sheetViews>
    <sheetView topLeftCell="A2" workbookViewId="0">
      <selection activeCell="E1" sqref="A1:Q337"/>
    </sheetView>
  </sheetViews>
  <sheetFormatPr defaultRowHeight="14.4" x14ac:dyDescent="0.3"/>
  <cols>
    <col min="1" max="1" width="16.33203125" bestFit="1" customWidth="1"/>
    <col min="2" max="2" width="14.44140625" bestFit="1" customWidth="1"/>
    <col min="3" max="3" width="11.33203125" bestFit="1" customWidth="1"/>
    <col min="4" max="4" width="15.109375" bestFit="1" customWidth="1"/>
    <col min="5" max="5" width="10" bestFit="1" customWidth="1"/>
    <col min="6" max="6" width="20.5546875" bestFit="1" customWidth="1"/>
    <col min="7" max="7" width="11" bestFit="1" customWidth="1"/>
    <col min="8" max="8" width="14.33203125" bestFit="1" customWidth="1"/>
    <col min="9" max="9" width="12.5546875" bestFit="1" customWidth="1"/>
    <col min="10" max="10" width="14.33203125" bestFit="1" customWidth="1"/>
    <col min="11" max="12" width="12.5546875" bestFit="1" customWidth="1"/>
    <col min="13" max="13" width="9.6640625" bestFit="1" customWidth="1"/>
    <col min="14" max="14" width="14.88671875" bestFit="1" customWidth="1"/>
    <col min="15" max="15" width="14.33203125" bestFit="1" customWidth="1"/>
    <col min="16" max="16" width="5" bestFit="1" customWidth="1"/>
    <col min="17" max="17" width="15.33203125" bestFit="1" customWidth="1"/>
  </cols>
  <sheetData>
    <row r="1" spans="1:1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1" t="s">
        <v>14</v>
      </c>
      <c r="P1" s="5" t="s">
        <v>15</v>
      </c>
      <c r="Q1" s="2" t="s">
        <v>16</v>
      </c>
    </row>
    <row r="2" spans="1:17" x14ac:dyDescent="0.3">
      <c r="A2" t="s">
        <v>17</v>
      </c>
      <c r="B2" t="s">
        <v>18</v>
      </c>
      <c r="C2" s="1" t="s">
        <v>19</v>
      </c>
      <c r="D2" s="1" t="s">
        <v>20</v>
      </c>
      <c r="E2">
        <v>1618.5</v>
      </c>
      <c r="F2" s="2">
        <v>3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3">
        <v>41640</v>
      </c>
      <c r="N2" s="4">
        <v>1</v>
      </c>
      <c r="O2" s="1" t="s">
        <v>21</v>
      </c>
      <c r="P2" s="5" t="s">
        <v>22</v>
      </c>
      <c r="Q2" s="2">
        <f>sales[[#This Row],[Profit]]/sales[[#This Row],[Units Sold]]</f>
        <v>10</v>
      </c>
    </row>
    <row r="3" spans="1:17" x14ac:dyDescent="0.3">
      <c r="A3" t="s">
        <v>17</v>
      </c>
      <c r="B3" t="s">
        <v>23</v>
      </c>
      <c r="C3" s="1" t="s">
        <v>19</v>
      </c>
      <c r="D3" s="1" t="s">
        <v>20</v>
      </c>
      <c r="E3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3">
        <v>41640</v>
      </c>
      <c r="N3" s="4">
        <v>1</v>
      </c>
      <c r="O3" s="1" t="s">
        <v>21</v>
      </c>
      <c r="P3" s="5" t="s">
        <v>22</v>
      </c>
      <c r="Q3" s="2">
        <f>sales[[#This Row],[Profit]]/sales[[#This Row],[Units Sold]]</f>
        <v>10</v>
      </c>
    </row>
    <row r="4" spans="1:17" x14ac:dyDescent="0.3">
      <c r="A4" t="s">
        <v>24</v>
      </c>
      <c r="B4" t="s">
        <v>25</v>
      </c>
      <c r="C4" s="1" t="s">
        <v>19</v>
      </c>
      <c r="D4" s="1" t="s">
        <v>20</v>
      </c>
      <c r="E4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3">
        <v>41791</v>
      </c>
      <c r="N4" s="4">
        <v>6</v>
      </c>
      <c r="O4" s="1" t="s">
        <v>26</v>
      </c>
      <c r="P4" s="5" t="s">
        <v>22</v>
      </c>
      <c r="Q4" s="2">
        <f>sales[[#This Row],[Profit]]/sales[[#This Row],[Units Sold]]</f>
        <v>5</v>
      </c>
    </row>
    <row r="5" spans="1:17" x14ac:dyDescent="0.3">
      <c r="A5" t="s">
        <v>24</v>
      </c>
      <c r="B5" t="s">
        <v>23</v>
      </c>
      <c r="C5" s="1" t="s">
        <v>19</v>
      </c>
      <c r="D5" s="1" t="s">
        <v>20</v>
      </c>
      <c r="E5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3">
        <v>41791</v>
      </c>
      <c r="N5" s="4">
        <v>6</v>
      </c>
      <c r="O5" s="1" t="s">
        <v>26</v>
      </c>
      <c r="P5" s="5" t="s">
        <v>22</v>
      </c>
      <c r="Q5" s="2">
        <f>sales[[#This Row],[Profit]]/sales[[#This Row],[Units Sold]]</f>
        <v>5</v>
      </c>
    </row>
    <row r="6" spans="1:17" x14ac:dyDescent="0.3">
      <c r="A6" t="s">
        <v>24</v>
      </c>
      <c r="B6" t="s">
        <v>27</v>
      </c>
      <c r="C6" s="1" t="s">
        <v>19</v>
      </c>
      <c r="D6" s="1" t="s">
        <v>20</v>
      </c>
      <c r="E6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3">
        <v>41791</v>
      </c>
      <c r="N6" s="4">
        <v>6</v>
      </c>
      <c r="O6" s="1" t="s">
        <v>26</v>
      </c>
      <c r="P6" s="5" t="s">
        <v>22</v>
      </c>
      <c r="Q6" s="2">
        <f>sales[[#This Row],[Profit]]/sales[[#This Row],[Units Sold]]</f>
        <v>5</v>
      </c>
    </row>
    <row r="7" spans="1:17" x14ac:dyDescent="0.3">
      <c r="A7" t="s">
        <v>17</v>
      </c>
      <c r="B7" t="s">
        <v>23</v>
      </c>
      <c r="C7" s="1" t="s">
        <v>19</v>
      </c>
      <c r="D7" s="1" t="s">
        <v>20</v>
      </c>
      <c r="E7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3">
        <v>41974</v>
      </c>
      <c r="N7" s="4">
        <v>12</v>
      </c>
      <c r="O7" s="1" t="s">
        <v>28</v>
      </c>
      <c r="P7" s="5" t="s">
        <v>22</v>
      </c>
      <c r="Q7" s="2">
        <f>sales[[#This Row],[Profit]]/sales[[#This Row],[Units Sold]]</f>
        <v>90</v>
      </c>
    </row>
    <row r="8" spans="1:17" x14ac:dyDescent="0.3">
      <c r="A8" t="s">
        <v>24</v>
      </c>
      <c r="B8" t="s">
        <v>23</v>
      </c>
      <c r="C8" s="1" t="s">
        <v>29</v>
      </c>
      <c r="D8" s="1" t="s">
        <v>20</v>
      </c>
      <c r="E8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3">
        <v>41699</v>
      </c>
      <c r="N8" s="4">
        <v>3</v>
      </c>
      <c r="O8" s="1" t="s">
        <v>30</v>
      </c>
      <c r="P8" s="5" t="s">
        <v>22</v>
      </c>
      <c r="Q8" s="2">
        <f>sales[[#This Row],[Profit]]/sales[[#This Row],[Units Sold]]</f>
        <v>5</v>
      </c>
    </row>
    <row r="9" spans="1:17" x14ac:dyDescent="0.3">
      <c r="A9" t="s">
        <v>31</v>
      </c>
      <c r="B9" t="s">
        <v>18</v>
      </c>
      <c r="C9" s="1" t="s">
        <v>29</v>
      </c>
      <c r="D9" s="1" t="s">
        <v>20</v>
      </c>
      <c r="E9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3">
        <v>41791</v>
      </c>
      <c r="N9" s="4">
        <v>6</v>
      </c>
      <c r="O9" s="1" t="s">
        <v>26</v>
      </c>
      <c r="P9" s="5" t="s">
        <v>22</v>
      </c>
      <c r="Q9" s="2">
        <f>sales[[#This Row],[Profit]]/sales[[#This Row],[Units Sold]]</f>
        <v>9</v>
      </c>
    </row>
    <row r="10" spans="1:17" x14ac:dyDescent="0.3">
      <c r="A10" t="s">
        <v>17</v>
      </c>
      <c r="B10" t="s">
        <v>25</v>
      </c>
      <c r="C10" s="1" t="s">
        <v>29</v>
      </c>
      <c r="D10" s="1" t="s">
        <v>20</v>
      </c>
      <c r="E10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3">
        <v>41791</v>
      </c>
      <c r="N10" s="4">
        <v>6</v>
      </c>
      <c r="O10" s="1" t="s">
        <v>26</v>
      </c>
      <c r="P10" s="5" t="s">
        <v>22</v>
      </c>
      <c r="Q10" s="2">
        <f>sales[[#This Row],[Profit]]/sales[[#This Row],[Units Sold]]</f>
        <v>10</v>
      </c>
    </row>
    <row r="11" spans="1:17" x14ac:dyDescent="0.3">
      <c r="A11" t="s">
        <v>31</v>
      </c>
      <c r="B11" t="s">
        <v>23</v>
      </c>
      <c r="C11" s="1" t="s">
        <v>29</v>
      </c>
      <c r="D11" s="1" t="s">
        <v>20</v>
      </c>
      <c r="E11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3">
        <v>41791</v>
      </c>
      <c r="N11" s="4">
        <v>6</v>
      </c>
      <c r="O11" s="1" t="s">
        <v>26</v>
      </c>
      <c r="P11" s="5" t="s">
        <v>22</v>
      </c>
      <c r="Q11" s="2">
        <f>sales[[#This Row],[Profit]]/sales[[#This Row],[Units Sold]]</f>
        <v>9</v>
      </c>
    </row>
    <row r="12" spans="1:17" x14ac:dyDescent="0.3">
      <c r="A12" t="s">
        <v>24</v>
      </c>
      <c r="B12" t="s">
        <v>27</v>
      </c>
      <c r="C12" s="1" t="s">
        <v>29</v>
      </c>
      <c r="D12" s="1" t="s">
        <v>20</v>
      </c>
      <c r="E1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3">
        <v>41791</v>
      </c>
      <c r="N12" s="4">
        <v>6</v>
      </c>
      <c r="O12" s="1" t="s">
        <v>26</v>
      </c>
      <c r="P12" s="5" t="s">
        <v>22</v>
      </c>
      <c r="Q12" s="2">
        <f>sales[[#This Row],[Profit]]/sales[[#This Row],[Units Sold]]</f>
        <v>5</v>
      </c>
    </row>
    <row r="13" spans="1:17" x14ac:dyDescent="0.3">
      <c r="A13" t="s">
        <v>32</v>
      </c>
      <c r="B13" t="s">
        <v>18</v>
      </c>
      <c r="C13" s="1" t="s">
        <v>29</v>
      </c>
      <c r="D13" s="1" t="s">
        <v>20</v>
      </c>
      <c r="E13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3">
        <v>41821</v>
      </c>
      <c r="N13" s="4">
        <v>7</v>
      </c>
      <c r="O13" s="1" t="s">
        <v>33</v>
      </c>
      <c r="P13" s="5" t="s">
        <v>22</v>
      </c>
      <c r="Q13" s="2">
        <f>sales[[#This Row],[Profit]]/sales[[#This Row],[Units Sold]]</f>
        <v>5</v>
      </c>
    </row>
    <row r="14" spans="1:17" x14ac:dyDescent="0.3">
      <c r="A14" t="s">
        <v>34</v>
      </c>
      <c r="B14" t="s">
        <v>27</v>
      </c>
      <c r="C14" s="1" t="s">
        <v>29</v>
      </c>
      <c r="D14" s="1" t="s">
        <v>20</v>
      </c>
      <c r="E14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3">
        <v>41852</v>
      </c>
      <c r="N14" s="4">
        <v>8</v>
      </c>
      <c r="O14" s="1" t="s">
        <v>35</v>
      </c>
      <c r="P14" s="5" t="s">
        <v>22</v>
      </c>
      <c r="Q14" s="2">
        <f>sales[[#This Row],[Profit]]/sales[[#This Row],[Units Sold]]</f>
        <v>50</v>
      </c>
    </row>
    <row r="15" spans="1:17" x14ac:dyDescent="0.3">
      <c r="A15" t="s">
        <v>17</v>
      </c>
      <c r="B15" t="s">
        <v>23</v>
      </c>
      <c r="C15" s="1" t="s">
        <v>29</v>
      </c>
      <c r="D15" s="1" t="s">
        <v>20</v>
      </c>
      <c r="E15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3">
        <v>41883</v>
      </c>
      <c r="N15" s="4">
        <v>9</v>
      </c>
      <c r="O15" s="1" t="s">
        <v>36</v>
      </c>
      <c r="P15" s="5" t="s">
        <v>22</v>
      </c>
      <c r="Q15" s="2">
        <f>sales[[#This Row],[Profit]]/sales[[#This Row],[Units Sold]]</f>
        <v>2</v>
      </c>
    </row>
    <row r="16" spans="1:17" x14ac:dyDescent="0.3">
      <c r="A16" t="s">
        <v>24</v>
      </c>
      <c r="B16" t="s">
        <v>37</v>
      </c>
      <c r="C16" s="1" t="s">
        <v>29</v>
      </c>
      <c r="D16" s="1" t="s">
        <v>20</v>
      </c>
      <c r="E16">
        <v>615</v>
      </c>
      <c r="F16" s="2">
        <v>5</v>
      </c>
      <c r="G16" s="2">
        <v>15</v>
      </c>
      <c r="H16" s="2">
        <v>9225</v>
      </c>
      <c r="I16" s="2">
        <v>0</v>
      </c>
      <c r="J16" s="2">
        <v>9225</v>
      </c>
      <c r="K16" s="2">
        <v>6150</v>
      </c>
      <c r="L16" s="2">
        <v>3075</v>
      </c>
      <c r="M16" s="3">
        <v>41974</v>
      </c>
      <c r="N16" s="4">
        <v>12</v>
      </c>
      <c r="O16" s="1" t="s">
        <v>28</v>
      </c>
      <c r="P16" s="5" t="s">
        <v>22</v>
      </c>
      <c r="Q16" s="2">
        <f>sales[[#This Row],[Profit]]/sales[[#This Row],[Units Sold]]</f>
        <v>5</v>
      </c>
    </row>
    <row r="17" spans="1:17" x14ac:dyDescent="0.3">
      <c r="A17" t="s">
        <v>17</v>
      </c>
      <c r="B17" t="s">
        <v>18</v>
      </c>
      <c r="C17" s="1" t="s">
        <v>38</v>
      </c>
      <c r="D17" s="1" t="s">
        <v>20</v>
      </c>
      <c r="E17">
        <v>292</v>
      </c>
      <c r="F17" s="2">
        <v>10</v>
      </c>
      <c r="G17" s="2">
        <v>20</v>
      </c>
      <c r="H17" s="2">
        <v>5840</v>
      </c>
      <c r="I17" s="2">
        <v>0</v>
      </c>
      <c r="J17" s="2">
        <v>5840</v>
      </c>
      <c r="K17" s="2">
        <v>2920</v>
      </c>
      <c r="L17" s="2">
        <v>2920</v>
      </c>
      <c r="M17" s="3">
        <v>41671</v>
      </c>
      <c r="N17" s="4">
        <v>2</v>
      </c>
      <c r="O17" s="1" t="s">
        <v>39</v>
      </c>
      <c r="P17" s="5" t="s">
        <v>22</v>
      </c>
      <c r="Q17" s="2">
        <f>sales[[#This Row],[Profit]]/sales[[#This Row],[Units Sold]]</f>
        <v>10</v>
      </c>
    </row>
    <row r="18" spans="1:17" x14ac:dyDescent="0.3">
      <c r="A18" t="s">
        <v>24</v>
      </c>
      <c r="B18" t="s">
        <v>27</v>
      </c>
      <c r="C18" s="1" t="s">
        <v>38</v>
      </c>
      <c r="D18" s="1" t="s">
        <v>20</v>
      </c>
      <c r="E18">
        <v>974</v>
      </c>
      <c r="F18" s="2">
        <v>10</v>
      </c>
      <c r="G18" s="2">
        <v>15</v>
      </c>
      <c r="H18" s="2">
        <v>14610</v>
      </c>
      <c r="I18" s="2">
        <v>0</v>
      </c>
      <c r="J18" s="2">
        <v>14610</v>
      </c>
      <c r="K18" s="2">
        <v>9740</v>
      </c>
      <c r="L18" s="2">
        <v>4870</v>
      </c>
      <c r="M18" s="3">
        <v>41671</v>
      </c>
      <c r="N18" s="4">
        <v>2</v>
      </c>
      <c r="O18" s="1" t="s">
        <v>39</v>
      </c>
      <c r="P18" s="5" t="s">
        <v>22</v>
      </c>
      <c r="Q18" s="2">
        <f>sales[[#This Row],[Profit]]/sales[[#This Row],[Units Sold]]</f>
        <v>5</v>
      </c>
    </row>
    <row r="19" spans="1:17" x14ac:dyDescent="0.3">
      <c r="A19" t="s">
        <v>31</v>
      </c>
      <c r="B19" t="s">
        <v>18</v>
      </c>
      <c r="C19" s="1" t="s">
        <v>38</v>
      </c>
      <c r="D19" s="1" t="s">
        <v>20</v>
      </c>
      <c r="E19">
        <v>2518</v>
      </c>
      <c r="F19" s="2">
        <v>10</v>
      </c>
      <c r="G19" s="2">
        <v>12</v>
      </c>
      <c r="H19" s="2">
        <v>30216</v>
      </c>
      <c r="I19" s="2">
        <v>0</v>
      </c>
      <c r="J19" s="2">
        <v>30216</v>
      </c>
      <c r="K19" s="2">
        <v>7554</v>
      </c>
      <c r="L19" s="2">
        <v>22662</v>
      </c>
      <c r="M19" s="3">
        <v>41791</v>
      </c>
      <c r="N19" s="4">
        <v>6</v>
      </c>
      <c r="O19" s="1" t="s">
        <v>26</v>
      </c>
      <c r="P19" s="5" t="s">
        <v>22</v>
      </c>
      <c r="Q19" s="2">
        <f>sales[[#This Row],[Profit]]/sales[[#This Row],[Units Sold]]</f>
        <v>9</v>
      </c>
    </row>
    <row r="20" spans="1:17" x14ac:dyDescent="0.3">
      <c r="A20" t="s">
        <v>17</v>
      </c>
      <c r="B20" t="s">
        <v>23</v>
      </c>
      <c r="C20" s="1" t="s">
        <v>38</v>
      </c>
      <c r="D20" s="1" t="s">
        <v>20</v>
      </c>
      <c r="E20">
        <v>1006</v>
      </c>
      <c r="F20" s="2">
        <v>10</v>
      </c>
      <c r="G20" s="2">
        <v>350</v>
      </c>
      <c r="H20" s="2">
        <v>352100</v>
      </c>
      <c r="I20" s="2">
        <v>0</v>
      </c>
      <c r="J20" s="2">
        <v>352100</v>
      </c>
      <c r="K20" s="2">
        <v>261560</v>
      </c>
      <c r="L20" s="2">
        <v>90540</v>
      </c>
      <c r="M20" s="3">
        <v>41791</v>
      </c>
      <c r="N20" s="4">
        <v>6</v>
      </c>
      <c r="O20" s="1" t="s">
        <v>26</v>
      </c>
      <c r="P20" s="5" t="s">
        <v>22</v>
      </c>
      <c r="Q20" s="2">
        <f>sales[[#This Row],[Profit]]/sales[[#This Row],[Units Sold]]</f>
        <v>90</v>
      </c>
    </row>
    <row r="21" spans="1:17" x14ac:dyDescent="0.3">
      <c r="A21" t="s">
        <v>31</v>
      </c>
      <c r="B21" t="s">
        <v>23</v>
      </c>
      <c r="C21" s="1" t="s">
        <v>38</v>
      </c>
      <c r="D21" s="1" t="s">
        <v>20</v>
      </c>
      <c r="E21">
        <v>367</v>
      </c>
      <c r="F21" s="2">
        <v>10</v>
      </c>
      <c r="G21" s="2">
        <v>12</v>
      </c>
      <c r="H21" s="2">
        <v>4404</v>
      </c>
      <c r="I21" s="2">
        <v>0</v>
      </c>
      <c r="J21" s="2">
        <v>4404</v>
      </c>
      <c r="K21" s="2">
        <v>1101</v>
      </c>
      <c r="L21" s="2">
        <v>3303</v>
      </c>
      <c r="M21" s="3">
        <v>41821</v>
      </c>
      <c r="N21" s="4">
        <v>7</v>
      </c>
      <c r="O21" s="1" t="s">
        <v>33</v>
      </c>
      <c r="P21" s="5" t="s">
        <v>22</v>
      </c>
      <c r="Q21" s="2">
        <f>sales[[#This Row],[Profit]]/sales[[#This Row],[Units Sold]]</f>
        <v>9</v>
      </c>
    </row>
    <row r="22" spans="1:17" x14ac:dyDescent="0.3">
      <c r="A22" t="s">
        <v>17</v>
      </c>
      <c r="B22" t="s">
        <v>27</v>
      </c>
      <c r="C22" s="1" t="s">
        <v>38</v>
      </c>
      <c r="D22" s="1" t="s">
        <v>20</v>
      </c>
      <c r="E22">
        <v>883</v>
      </c>
      <c r="F22" s="2">
        <v>10</v>
      </c>
      <c r="G22" s="2">
        <v>7</v>
      </c>
      <c r="H22" s="2">
        <v>6181</v>
      </c>
      <c r="I22" s="2">
        <v>0</v>
      </c>
      <c r="J22" s="2">
        <v>6181</v>
      </c>
      <c r="K22" s="2">
        <v>4415</v>
      </c>
      <c r="L22" s="2">
        <v>1766</v>
      </c>
      <c r="M22" s="3">
        <v>41852</v>
      </c>
      <c r="N22" s="4">
        <v>8</v>
      </c>
      <c r="O22" s="1" t="s">
        <v>35</v>
      </c>
      <c r="P22" s="5" t="s">
        <v>22</v>
      </c>
      <c r="Q22" s="2">
        <f>sales[[#This Row],[Profit]]/sales[[#This Row],[Units Sold]]</f>
        <v>2</v>
      </c>
    </row>
    <row r="23" spans="1:17" x14ac:dyDescent="0.3">
      <c r="A23" t="s">
        <v>24</v>
      </c>
      <c r="B23" t="s">
        <v>27</v>
      </c>
      <c r="C23" s="1" t="s">
        <v>38</v>
      </c>
      <c r="D23" s="1" t="s">
        <v>20</v>
      </c>
      <c r="E23">
        <v>2472</v>
      </c>
      <c r="F23" s="2">
        <v>10</v>
      </c>
      <c r="G23" s="2">
        <v>15</v>
      </c>
      <c r="H23" s="2">
        <v>37080</v>
      </c>
      <c r="I23" s="2">
        <v>0</v>
      </c>
      <c r="J23" s="2">
        <v>37080</v>
      </c>
      <c r="K23" s="2">
        <v>24720</v>
      </c>
      <c r="L23" s="2">
        <v>12360</v>
      </c>
      <c r="M23" s="3">
        <v>41883</v>
      </c>
      <c r="N23" s="4">
        <v>9</v>
      </c>
      <c r="O23" s="1" t="s">
        <v>36</v>
      </c>
      <c r="P23" s="5" t="s">
        <v>22</v>
      </c>
      <c r="Q23" s="2">
        <f>sales[[#This Row],[Profit]]/sales[[#This Row],[Units Sold]]</f>
        <v>5</v>
      </c>
    </row>
    <row r="24" spans="1:17" x14ac:dyDescent="0.3">
      <c r="A24" t="s">
        <v>17</v>
      </c>
      <c r="B24" t="s">
        <v>37</v>
      </c>
      <c r="C24" s="1" t="s">
        <v>38</v>
      </c>
      <c r="D24" s="1" t="s">
        <v>20</v>
      </c>
      <c r="E24">
        <v>1143</v>
      </c>
      <c r="F24" s="2">
        <v>10</v>
      </c>
      <c r="G24" s="2">
        <v>7</v>
      </c>
      <c r="H24" s="2">
        <v>8001</v>
      </c>
      <c r="I24" s="2">
        <v>0</v>
      </c>
      <c r="J24" s="2">
        <v>8001</v>
      </c>
      <c r="K24" s="2">
        <v>5715</v>
      </c>
      <c r="L24" s="2">
        <v>2286</v>
      </c>
      <c r="M24" s="3">
        <v>41913</v>
      </c>
      <c r="N24" s="4">
        <v>10</v>
      </c>
      <c r="O24" s="1" t="s">
        <v>40</v>
      </c>
      <c r="P24" s="5" t="s">
        <v>22</v>
      </c>
      <c r="Q24" s="2">
        <f>sales[[#This Row],[Profit]]/sales[[#This Row],[Units Sold]]</f>
        <v>2</v>
      </c>
    </row>
    <row r="25" spans="1:17" x14ac:dyDescent="0.3">
      <c r="A25" t="s">
        <v>17</v>
      </c>
      <c r="B25" t="s">
        <v>18</v>
      </c>
      <c r="C25" s="1" t="s">
        <v>38</v>
      </c>
      <c r="D25" s="1" t="s">
        <v>20</v>
      </c>
      <c r="E25">
        <v>1817</v>
      </c>
      <c r="F25" s="2">
        <v>10</v>
      </c>
      <c r="G25" s="2">
        <v>20</v>
      </c>
      <c r="H25" s="2">
        <v>36340</v>
      </c>
      <c r="I25" s="2">
        <v>0</v>
      </c>
      <c r="J25" s="2">
        <v>36340</v>
      </c>
      <c r="K25" s="2">
        <v>18170</v>
      </c>
      <c r="L25" s="2">
        <v>18170</v>
      </c>
      <c r="M25" s="3">
        <v>41974</v>
      </c>
      <c r="N25" s="4">
        <v>12</v>
      </c>
      <c r="O25" s="1" t="s">
        <v>28</v>
      </c>
      <c r="P25" s="5" t="s">
        <v>22</v>
      </c>
      <c r="Q25" s="2">
        <f>sales[[#This Row],[Profit]]/sales[[#This Row],[Units Sold]]</f>
        <v>10</v>
      </c>
    </row>
    <row r="26" spans="1:17" x14ac:dyDescent="0.3">
      <c r="A26" t="s">
        <v>17</v>
      </c>
      <c r="B26" t="s">
        <v>23</v>
      </c>
      <c r="C26" s="1" t="s">
        <v>38</v>
      </c>
      <c r="D26" s="1" t="s">
        <v>20</v>
      </c>
      <c r="E26">
        <v>1513</v>
      </c>
      <c r="F26" s="2">
        <v>10</v>
      </c>
      <c r="G26" s="2">
        <v>350</v>
      </c>
      <c r="H26" s="2">
        <v>529550</v>
      </c>
      <c r="I26" s="2">
        <v>0</v>
      </c>
      <c r="J26" s="2">
        <v>529550</v>
      </c>
      <c r="K26" s="2">
        <v>393380</v>
      </c>
      <c r="L26" s="2">
        <v>136170</v>
      </c>
      <c r="M26" s="3">
        <v>41974</v>
      </c>
      <c r="N26" s="4">
        <v>12</v>
      </c>
      <c r="O26" s="1" t="s">
        <v>28</v>
      </c>
      <c r="P26" s="5" t="s">
        <v>22</v>
      </c>
      <c r="Q26" s="2">
        <f>sales[[#This Row],[Profit]]/sales[[#This Row],[Units Sold]]</f>
        <v>90</v>
      </c>
    </row>
    <row r="27" spans="1:17" x14ac:dyDescent="0.3">
      <c r="A27" t="s">
        <v>17</v>
      </c>
      <c r="B27" t="s">
        <v>25</v>
      </c>
      <c r="C27" s="1" t="s">
        <v>41</v>
      </c>
      <c r="D27" s="1" t="s">
        <v>20</v>
      </c>
      <c r="E27">
        <v>2750</v>
      </c>
      <c r="F27" s="2">
        <v>260</v>
      </c>
      <c r="G27" s="2">
        <v>350</v>
      </c>
      <c r="H27" s="2">
        <v>962500</v>
      </c>
      <c r="I27" s="2">
        <v>0</v>
      </c>
      <c r="J27" s="2">
        <v>962500</v>
      </c>
      <c r="K27" s="2">
        <v>715000</v>
      </c>
      <c r="L27" s="2">
        <v>247500</v>
      </c>
      <c r="M27" s="3">
        <v>41671</v>
      </c>
      <c r="N27" s="4">
        <v>2</v>
      </c>
      <c r="O27" s="1" t="s">
        <v>39</v>
      </c>
      <c r="P27" s="5" t="s">
        <v>22</v>
      </c>
      <c r="Q27" s="2">
        <f>sales[[#This Row],[Profit]]/sales[[#This Row],[Units Sold]]</f>
        <v>90</v>
      </c>
    </row>
    <row r="28" spans="1:17" x14ac:dyDescent="0.3">
      <c r="A28" t="s">
        <v>31</v>
      </c>
      <c r="B28" t="s">
        <v>37</v>
      </c>
      <c r="C28" s="1" t="s">
        <v>41</v>
      </c>
      <c r="D28" s="1" t="s">
        <v>20</v>
      </c>
      <c r="E28">
        <v>1953</v>
      </c>
      <c r="F28" s="2">
        <v>260</v>
      </c>
      <c r="G28" s="2">
        <v>12</v>
      </c>
      <c r="H28" s="2">
        <v>23436</v>
      </c>
      <c r="I28" s="2">
        <v>0</v>
      </c>
      <c r="J28" s="2">
        <v>23436</v>
      </c>
      <c r="K28" s="2">
        <v>5859</v>
      </c>
      <c r="L28" s="2">
        <v>17577</v>
      </c>
      <c r="M28" s="3">
        <v>41730</v>
      </c>
      <c r="N28" s="4">
        <v>4</v>
      </c>
      <c r="O28" s="1" t="s">
        <v>42</v>
      </c>
      <c r="P28" s="5" t="s">
        <v>22</v>
      </c>
      <c r="Q28" s="2">
        <f>sales[[#This Row],[Profit]]/sales[[#This Row],[Units Sold]]</f>
        <v>9</v>
      </c>
    </row>
    <row r="29" spans="1:17" x14ac:dyDescent="0.3">
      <c r="A29" t="s">
        <v>32</v>
      </c>
      <c r="B29" t="s">
        <v>23</v>
      </c>
      <c r="C29" s="1" t="s">
        <v>41</v>
      </c>
      <c r="D29" s="1" t="s">
        <v>20</v>
      </c>
      <c r="E29">
        <v>4219.5</v>
      </c>
      <c r="F29" s="2">
        <v>260</v>
      </c>
      <c r="G29" s="2">
        <v>125</v>
      </c>
      <c r="H29" s="2">
        <v>527437.5</v>
      </c>
      <c r="I29" s="2">
        <v>0</v>
      </c>
      <c r="J29" s="2">
        <v>527437.5</v>
      </c>
      <c r="K29" s="2">
        <v>506340</v>
      </c>
      <c r="L29" s="2">
        <v>21097.5</v>
      </c>
      <c r="M29" s="3">
        <v>41730</v>
      </c>
      <c r="N29" s="4">
        <v>4</v>
      </c>
      <c r="O29" s="1" t="s">
        <v>42</v>
      </c>
      <c r="P29" s="5" t="s">
        <v>22</v>
      </c>
      <c r="Q29" s="2">
        <f>sales[[#This Row],[Profit]]/sales[[#This Row],[Units Sold]]</f>
        <v>5</v>
      </c>
    </row>
    <row r="30" spans="1:17" x14ac:dyDescent="0.3">
      <c r="A30" t="s">
        <v>17</v>
      </c>
      <c r="B30" t="s">
        <v>25</v>
      </c>
      <c r="C30" s="1" t="s">
        <v>41</v>
      </c>
      <c r="D30" s="1" t="s">
        <v>20</v>
      </c>
      <c r="E30">
        <v>1899</v>
      </c>
      <c r="F30" s="2">
        <v>260</v>
      </c>
      <c r="G30" s="2">
        <v>20</v>
      </c>
      <c r="H30" s="2">
        <v>37980</v>
      </c>
      <c r="I30" s="2">
        <v>0</v>
      </c>
      <c r="J30" s="2">
        <v>37980</v>
      </c>
      <c r="K30" s="2">
        <v>18990</v>
      </c>
      <c r="L30" s="2">
        <v>18990</v>
      </c>
      <c r="M30" s="3">
        <v>41791</v>
      </c>
      <c r="N30" s="4">
        <v>6</v>
      </c>
      <c r="O30" s="1" t="s">
        <v>26</v>
      </c>
      <c r="P30" s="5" t="s">
        <v>22</v>
      </c>
      <c r="Q30" s="2">
        <f>sales[[#This Row],[Profit]]/sales[[#This Row],[Units Sold]]</f>
        <v>10</v>
      </c>
    </row>
    <row r="31" spans="1:17" x14ac:dyDescent="0.3">
      <c r="A31" t="s">
        <v>17</v>
      </c>
      <c r="B31" t="s">
        <v>23</v>
      </c>
      <c r="C31" s="1" t="s">
        <v>41</v>
      </c>
      <c r="D31" s="1" t="s">
        <v>20</v>
      </c>
      <c r="E31">
        <v>1686</v>
      </c>
      <c r="F31" s="2">
        <v>260</v>
      </c>
      <c r="G31" s="2">
        <v>7</v>
      </c>
      <c r="H31" s="2">
        <v>11802</v>
      </c>
      <c r="I31" s="2">
        <v>0</v>
      </c>
      <c r="J31" s="2">
        <v>11802</v>
      </c>
      <c r="K31" s="2">
        <v>8430</v>
      </c>
      <c r="L31" s="2">
        <v>3372</v>
      </c>
      <c r="M31" s="3">
        <v>41821</v>
      </c>
      <c r="N31" s="4">
        <v>7</v>
      </c>
      <c r="O31" s="1" t="s">
        <v>33</v>
      </c>
      <c r="P31" s="5" t="s">
        <v>22</v>
      </c>
      <c r="Q31" s="2">
        <f>sales[[#This Row],[Profit]]/sales[[#This Row],[Units Sold]]</f>
        <v>2</v>
      </c>
    </row>
    <row r="32" spans="1:17" x14ac:dyDescent="0.3">
      <c r="A32" t="s">
        <v>31</v>
      </c>
      <c r="B32" t="s">
        <v>37</v>
      </c>
      <c r="C32" s="1" t="s">
        <v>41</v>
      </c>
      <c r="D32" s="1" t="s">
        <v>20</v>
      </c>
      <c r="E32">
        <v>2141</v>
      </c>
      <c r="F32" s="2">
        <v>260</v>
      </c>
      <c r="G32" s="2">
        <v>12</v>
      </c>
      <c r="H32" s="2">
        <v>25692</v>
      </c>
      <c r="I32" s="2">
        <v>0</v>
      </c>
      <c r="J32" s="2">
        <v>25692</v>
      </c>
      <c r="K32" s="2">
        <v>6423</v>
      </c>
      <c r="L32" s="2">
        <v>19269</v>
      </c>
      <c r="M32" s="3">
        <v>41852</v>
      </c>
      <c r="N32" s="4">
        <v>8</v>
      </c>
      <c r="O32" s="1" t="s">
        <v>35</v>
      </c>
      <c r="P32" s="5" t="s">
        <v>22</v>
      </c>
      <c r="Q32" s="2">
        <f>sales[[#This Row],[Profit]]/sales[[#This Row],[Units Sold]]</f>
        <v>9</v>
      </c>
    </row>
    <row r="33" spans="1:17" x14ac:dyDescent="0.3">
      <c r="A33" t="s">
        <v>17</v>
      </c>
      <c r="B33" t="s">
        <v>37</v>
      </c>
      <c r="C33" s="1" t="s">
        <v>41</v>
      </c>
      <c r="D33" s="1" t="s">
        <v>20</v>
      </c>
      <c r="E33">
        <v>1143</v>
      </c>
      <c r="F33" s="2">
        <v>260</v>
      </c>
      <c r="G33" s="2">
        <v>7</v>
      </c>
      <c r="H33" s="2">
        <v>8001</v>
      </c>
      <c r="I33" s="2">
        <v>0</v>
      </c>
      <c r="J33" s="2">
        <v>8001</v>
      </c>
      <c r="K33" s="2">
        <v>5715</v>
      </c>
      <c r="L33" s="2">
        <v>2286</v>
      </c>
      <c r="M33" s="3">
        <v>41913</v>
      </c>
      <c r="N33" s="4">
        <v>10</v>
      </c>
      <c r="O33" s="1" t="s">
        <v>40</v>
      </c>
      <c r="P33" s="5" t="s">
        <v>22</v>
      </c>
      <c r="Q33" s="2">
        <f>sales[[#This Row],[Profit]]/sales[[#This Row],[Units Sold]]</f>
        <v>2</v>
      </c>
    </row>
    <row r="34" spans="1:17" x14ac:dyDescent="0.3">
      <c r="A34" t="s">
        <v>24</v>
      </c>
      <c r="B34" t="s">
        <v>37</v>
      </c>
      <c r="C34" s="1" t="s">
        <v>41</v>
      </c>
      <c r="D34" s="1" t="s">
        <v>20</v>
      </c>
      <c r="E34">
        <v>615</v>
      </c>
      <c r="F34" s="2">
        <v>260</v>
      </c>
      <c r="G34" s="2">
        <v>15</v>
      </c>
      <c r="H34" s="2">
        <v>9225</v>
      </c>
      <c r="I34" s="2">
        <v>0</v>
      </c>
      <c r="J34" s="2">
        <v>9225</v>
      </c>
      <c r="K34" s="2">
        <v>6150</v>
      </c>
      <c r="L34" s="2">
        <v>3075</v>
      </c>
      <c r="M34" s="3">
        <v>41974</v>
      </c>
      <c r="N34" s="4">
        <v>12</v>
      </c>
      <c r="O34" s="1" t="s">
        <v>28</v>
      </c>
      <c r="P34" s="5" t="s">
        <v>22</v>
      </c>
      <c r="Q34" s="2">
        <f>sales[[#This Row],[Profit]]/sales[[#This Row],[Units Sold]]</f>
        <v>5</v>
      </c>
    </row>
    <row r="35" spans="1:17" x14ac:dyDescent="0.3">
      <c r="A35" t="s">
        <v>17</v>
      </c>
      <c r="B35" t="s">
        <v>25</v>
      </c>
      <c r="C35" s="1" t="s">
        <v>38</v>
      </c>
      <c r="D35" s="1" t="s">
        <v>43</v>
      </c>
      <c r="E35">
        <v>3945</v>
      </c>
      <c r="F35" s="2">
        <v>10</v>
      </c>
      <c r="G35" s="2">
        <v>7</v>
      </c>
      <c r="H35" s="2">
        <v>27615</v>
      </c>
      <c r="I35" s="2">
        <v>276.14999999999998</v>
      </c>
      <c r="J35" s="2">
        <v>27338.850000000002</v>
      </c>
      <c r="K35" s="2">
        <v>19725</v>
      </c>
      <c r="L35" s="2">
        <v>7613.8500000000022</v>
      </c>
      <c r="M35" s="3">
        <v>41640</v>
      </c>
      <c r="N35" s="4">
        <v>1</v>
      </c>
      <c r="O35" s="1" t="s">
        <v>21</v>
      </c>
      <c r="P35" s="5" t="s">
        <v>22</v>
      </c>
      <c r="Q35" s="2">
        <f>sales[[#This Row],[Profit]]/sales[[#This Row],[Units Sold]]</f>
        <v>1.9300000000000006</v>
      </c>
    </row>
    <row r="36" spans="1:17" x14ac:dyDescent="0.3">
      <c r="A36" t="s">
        <v>24</v>
      </c>
      <c r="B36" t="s">
        <v>25</v>
      </c>
      <c r="C36" s="1" t="s">
        <v>38</v>
      </c>
      <c r="D36" s="1" t="s">
        <v>43</v>
      </c>
      <c r="E36">
        <v>2296</v>
      </c>
      <c r="F36" s="2">
        <v>10</v>
      </c>
      <c r="G36" s="2">
        <v>15</v>
      </c>
      <c r="H36" s="2">
        <v>34440</v>
      </c>
      <c r="I36" s="2">
        <v>344.4</v>
      </c>
      <c r="J36" s="2">
        <v>34095.599999999999</v>
      </c>
      <c r="K36" s="2">
        <v>22960</v>
      </c>
      <c r="L36" s="2">
        <v>11135.599999999999</v>
      </c>
      <c r="M36" s="3">
        <v>41671</v>
      </c>
      <c r="N36" s="4">
        <v>2</v>
      </c>
      <c r="O36" s="1" t="s">
        <v>39</v>
      </c>
      <c r="P36" s="5" t="s">
        <v>22</v>
      </c>
      <c r="Q36" s="2">
        <f>sales[[#This Row],[Profit]]/sales[[#This Row],[Units Sold]]</f>
        <v>4.8499999999999996</v>
      </c>
    </row>
    <row r="37" spans="1:17" x14ac:dyDescent="0.3">
      <c r="A37" t="s">
        <v>17</v>
      </c>
      <c r="B37" t="s">
        <v>25</v>
      </c>
      <c r="C37" s="1" t="s">
        <v>38</v>
      </c>
      <c r="D37" s="1" t="s">
        <v>43</v>
      </c>
      <c r="E37">
        <v>1030</v>
      </c>
      <c r="F37" s="2">
        <v>10</v>
      </c>
      <c r="G37" s="2">
        <v>7</v>
      </c>
      <c r="H37" s="2">
        <v>7210</v>
      </c>
      <c r="I37" s="2">
        <v>72.099999999999994</v>
      </c>
      <c r="J37" s="2">
        <v>7137.9</v>
      </c>
      <c r="K37" s="2">
        <v>5150</v>
      </c>
      <c r="L37" s="2">
        <v>1987.8999999999996</v>
      </c>
      <c r="M37" s="3">
        <v>41760</v>
      </c>
      <c r="N37" s="4">
        <v>5</v>
      </c>
      <c r="O37" s="1" t="s">
        <v>44</v>
      </c>
      <c r="P37" s="5" t="s">
        <v>22</v>
      </c>
      <c r="Q37" s="2">
        <f>sales[[#This Row],[Profit]]/sales[[#This Row],[Units Sold]]</f>
        <v>1.9299999999999997</v>
      </c>
    </row>
    <row r="38" spans="1:17" x14ac:dyDescent="0.3">
      <c r="A38" t="s">
        <v>31</v>
      </c>
      <c r="B38" t="s">
        <v>37</v>
      </c>
      <c r="C38" s="1" t="s">
        <v>19</v>
      </c>
      <c r="D38" s="1" t="s">
        <v>43</v>
      </c>
      <c r="E38">
        <v>1858</v>
      </c>
      <c r="F38" s="2">
        <v>3</v>
      </c>
      <c r="G38" s="2">
        <v>12</v>
      </c>
      <c r="H38" s="2">
        <v>22296</v>
      </c>
      <c r="I38" s="2">
        <v>222.96</v>
      </c>
      <c r="J38" s="2">
        <v>22073.040000000001</v>
      </c>
      <c r="K38" s="2">
        <v>5574</v>
      </c>
      <c r="L38" s="2">
        <v>16499.04</v>
      </c>
      <c r="M38" s="3">
        <v>41671</v>
      </c>
      <c r="N38" s="4">
        <v>2</v>
      </c>
      <c r="O38" s="1" t="s">
        <v>39</v>
      </c>
      <c r="P38" s="5" t="s">
        <v>22</v>
      </c>
      <c r="Q38" s="2">
        <f>sales[[#This Row],[Profit]]/sales[[#This Row],[Units Sold]]</f>
        <v>8.8800000000000008</v>
      </c>
    </row>
    <row r="39" spans="1:17" x14ac:dyDescent="0.3">
      <c r="A39" t="s">
        <v>17</v>
      </c>
      <c r="B39" t="s">
        <v>27</v>
      </c>
      <c r="C39" s="1" t="s">
        <v>19</v>
      </c>
      <c r="D39" s="1" t="s">
        <v>43</v>
      </c>
      <c r="E39">
        <v>1210</v>
      </c>
      <c r="F39" s="2">
        <v>3</v>
      </c>
      <c r="G39" s="2">
        <v>350</v>
      </c>
      <c r="H39" s="2">
        <v>423500</v>
      </c>
      <c r="I39" s="2">
        <v>4235</v>
      </c>
      <c r="J39" s="2">
        <v>419265</v>
      </c>
      <c r="K39" s="2">
        <v>314600</v>
      </c>
      <c r="L39" s="2">
        <v>104665</v>
      </c>
      <c r="M39" s="3">
        <v>41699</v>
      </c>
      <c r="N39" s="4">
        <v>3</v>
      </c>
      <c r="O39" s="1" t="s">
        <v>30</v>
      </c>
      <c r="P39" s="5" t="s">
        <v>22</v>
      </c>
      <c r="Q39" s="2">
        <f>sales[[#This Row],[Profit]]/sales[[#This Row],[Units Sold]]</f>
        <v>86.5</v>
      </c>
    </row>
    <row r="40" spans="1:17" x14ac:dyDescent="0.3">
      <c r="A40" t="s">
        <v>17</v>
      </c>
      <c r="B40" t="s">
        <v>37</v>
      </c>
      <c r="C40" s="1" t="s">
        <v>19</v>
      </c>
      <c r="D40" s="1" t="s">
        <v>43</v>
      </c>
      <c r="E40">
        <v>2529</v>
      </c>
      <c r="F40" s="2">
        <v>3</v>
      </c>
      <c r="G40" s="2">
        <v>7</v>
      </c>
      <c r="H40" s="2">
        <v>17703</v>
      </c>
      <c r="I40" s="2">
        <v>177.03</v>
      </c>
      <c r="J40" s="2">
        <v>17525.97</v>
      </c>
      <c r="K40" s="2">
        <v>12645</v>
      </c>
      <c r="L40" s="2">
        <v>4880.9699999999993</v>
      </c>
      <c r="M40" s="3">
        <v>41821</v>
      </c>
      <c r="N40" s="4">
        <v>7</v>
      </c>
      <c r="O40" s="1" t="s">
        <v>33</v>
      </c>
      <c r="P40" s="5" t="s">
        <v>22</v>
      </c>
      <c r="Q40" s="2">
        <f>sales[[#This Row],[Profit]]/sales[[#This Row],[Units Sold]]</f>
        <v>1.9299999999999997</v>
      </c>
    </row>
    <row r="41" spans="1:17" x14ac:dyDescent="0.3">
      <c r="A41" t="s">
        <v>31</v>
      </c>
      <c r="B41" t="s">
        <v>18</v>
      </c>
      <c r="C41" s="1" t="s">
        <v>19</v>
      </c>
      <c r="D41" s="1" t="s">
        <v>43</v>
      </c>
      <c r="E41">
        <v>1445</v>
      </c>
      <c r="F41" s="2">
        <v>3</v>
      </c>
      <c r="G41" s="2">
        <v>12</v>
      </c>
      <c r="H41" s="2">
        <v>17340</v>
      </c>
      <c r="I41" s="2">
        <v>173.4</v>
      </c>
      <c r="J41" s="2">
        <v>17166.599999999999</v>
      </c>
      <c r="K41" s="2">
        <v>4335</v>
      </c>
      <c r="L41" s="2">
        <v>12831.599999999999</v>
      </c>
      <c r="M41" s="3">
        <v>41883</v>
      </c>
      <c r="N41" s="4">
        <v>9</v>
      </c>
      <c r="O41" s="1" t="s">
        <v>36</v>
      </c>
      <c r="P41" s="5" t="s">
        <v>22</v>
      </c>
      <c r="Q41" s="2">
        <f>sales[[#This Row],[Profit]]/sales[[#This Row],[Units Sold]]</f>
        <v>8.879999999999999</v>
      </c>
    </row>
    <row r="42" spans="1:17" x14ac:dyDescent="0.3">
      <c r="A42" t="s">
        <v>31</v>
      </c>
      <c r="B42" t="s">
        <v>25</v>
      </c>
      <c r="C42" s="1" t="s">
        <v>19</v>
      </c>
      <c r="D42" s="1" t="s">
        <v>43</v>
      </c>
      <c r="E42">
        <v>2671</v>
      </c>
      <c r="F42" s="2">
        <v>3</v>
      </c>
      <c r="G42" s="2">
        <v>12</v>
      </c>
      <c r="H42" s="2">
        <v>32052</v>
      </c>
      <c r="I42" s="2">
        <v>320.52</v>
      </c>
      <c r="J42" s="2">
        <v>31731.48</v>
      </c>
      <c r="K42" s="2">
        <v>8013</v>
      </c>
      <c r="L42" s="2">
        <v>23718.48</v>
      </c>
      <c r="M42" s="3">
        <v>41883</v>
      </c>
      <c r="N42" s="4">
        <v>9</v>
      </c>
      <c r="O42" s="1" t="s">
        <v>36</v>
      </c>
      <c r="P42" s="5" t="s">
        <v>22</v>
      </c>
      <c r="Q42" s="2">
        <f>sales[[#This Row],[Profit]]/sales[[#This Row],[Units Sold]]</f>
        <v>8.879999999999999</v>
      </c>
    </row>
    <row r="43" spans="1:17" x14ac:dyDescent="0.3">
      <c r="A43" t="s">
        <v>17</v>
      </c>
      <c r="B43" t="s">
        <v>27</v>
      </c>
      <c r="C43" s="1" t="s">
        <v>19</v>
      </c>
      <c r="D43" s="1" t="s">
        <v>43</v>
      </c>
      <c r="E43">
        <v>1397</v>
      </c>
      <c r="F43" s="2">
        <v>3</v>
      </c>
      <c r="G43" s="2">
        <v>350</v>
      </c>
      <c r="H43" s="2">
        <v>488950</v>
      </c>
      <c r="I43" s="2">
        <v>4889.5</v>
      </c>
      <c r="J43" s="2">
        <v>484060.5</v>
      </c>
      <c r="K43" s="2">
        <v>363220</v>
      </c>
      <c r="L43" s="2">
        <v>120840.5</v>
      </c>
      <c r="M43" s="3">
        <v>41913</v>
      </c>
      <c r="N43" s="4">
        <v>10</v>
      </c>
      <c r="O43" s="1" t="s">
        <v>40</v>
      </c>
      <c r="P43" s="5" t="s">
        <v>22</v>
      </c>
      <c r="Q43" s="2">
        <f>sales[[#This Row],[Profit]]/sales[[#This Row],[Units Sold]]</f>
        <v>86.5</v>
      </c>
    </row>
    <row r="44" spans="1:17" x14ac:dyDescent="0.3">
      <c r="A44" t="s">
        <v>17</v>
      </c>
      <c r="B44" t="s">
        <v>25</v>
      </c>
      <c r="C44" s="1" t="s">
        <v>19</v>
      </c>
      <c r="D44" s="1" t="s">
        <v>43</v>
      </c>
      <c r="E44">
        <v>2155</v>
      </c>
      <c r="F44" s="2">
        <v>3</v>
      </c>
      <c r="G44" s="2">
        <v>350</v>
      </c>
      <c r="H44" s="2">
        <v>754250</v>
      </c>
      <c r="I44" s="2">
        <v>7542.5</v>
      </c>
      <c r="J44" s="2">
        <v>746707.5</v>
      </c>
      <c r="K44" s="2">
        <v>560300</v>
      </c>
      <c r="L44" s="2">
        <v>186407.5</v>
      </c>
      <c r="M44" s="3">
        <v>41974</v>
      </c>
      <c r="N44" s="4">
        <v>12</v>
      </c>
      <c r="O44" s="1" t="s">
        <v>28</v>
      </c>
      <c r="P44" s="5" t="s">
        <v>22</v>
      </c>
      <c r="Q44" s="2">
        <f>sales[[#This Row],[Profit]]/sales[[#This Row],[Units Sold]]</f>
        <v>86.5</v>
      </c>
    </row>
    <row r="45" spans="1:17" x14ac:dyDescent="0.3">
      <c r="A45" t="s">
        <v>24</v>
      </c>
      <c r="B45" t="s">
        <v>27</v>
      </c>
      <c r="C45" s="1" t="s">
        <v>29</v>
      </c>
      <c r="D45" s="1" t="s">
        <v>43</v>
      </c>
      <c r="E45">
        <v>2214</v>
      </c>
      <c r="F45" s="2">
        <v>5</v>
      </c>
      <c r="G45" s="2">
        <v>15</v>
      </c>
      <c r="H45" s="2">
        <v>33210</v>
      </c>
      <c r="I45" s="2">
        <v>332.1</v>
      </c>
      <c r="J45" s="2">
        <v>32877.9</v>
      </c>
      <c r="K45" s="2">
        <v>22140</v>
      </c>
      <c r="L45" s="2">
        <v>10737.900000000001</v>
      </c>
      <c r="M45" s="3">
        <v>41699</v>
      </c>
      <c r="N45" s="4">
        <v>3</v>
      </c>
      <c r="O45" s="1" t="s">
        <v>30</v>
      </c>
      <c r="P45" s="5" t="s">
        <v>22</v>
      </c>
      <c r="Q45" s="2">
        <f>sales[[#This Row],[Profit]]/sales[[#This Row],[Units Sold]]</f>
        <v>4.8500000000000005</v>
      </c>
    </row>
    <row r="46" spans="1:17" x14ac:dyDescent="0.3">
      <c r="A46" t="s">
        <v>34</v>
      </c>
      <c r="B46" t="s">
        <v>37</v>
      </c>
      <c r="C46" s="1" t="s">
        <v>29</v>
      </c>
      <c r="D46" s="1" t="s">
        <v>43</v>
      </c>
      <c r="E46">
        <v>2301</v>
      </c>
      <c r="F46" s="2">
        <v>5</v>
      </c>
      <c r="G46" s="2">
        <v>300</v>
      </c>
      <c r="H46" s="2">
        <v>690300</v>
      </c>
      <c r="I46" s="2">
        <v>6903</v>
      </c>
      <c r="J46" s="2">
        <v>683397</v>
      </c>
      <c r="K46" s="2">
        <v>575250</v>
      </c>
      <c r="L46" s="2">
        <v>108147</v>
      </c>
      <c r="M46" s="3">
        <v>41730</v>
      </c>
      <c r="N46" s="4">
        <v>4</v>
      </c>
      <c r="O46" s="1" t="s">
        <v>42</v>
      </c>
      <c r="P46" s="5" t="s">
        <v>22</v>
      </c>
      <c r="Q46" s="2">
        <f>sales[[#This Row],[Profit]]/sales[[#This Row],[Units Sold]]</f>
        <v>47</v>
      </c>
    </row>
    <row r="47" spans="1:17" x14ac:dyDescent="0.3">
      <c r="A47" t="s">
        <v>17</v>
      </c>
      <c r="B47" t="s">
        <v>25</v>
      </c>
      <c r="C47" s="1" t="s">
        <v>29</v>
      </c>
      <c r="D47" s="1" t="s">
        <v>43</v>
      </c>
      <c r="E47">
        <v>1375.5</v>
      </c>
      <c r="F47" s="2">
        <v>5</v>
      </c>
      <c r="G47" s="2">
        <v>20</v>
      </c>
      <c r="H47" s="2">
        <v>27510</v>
      </c>
      <c r="I47" s="2">
        <v>275.10000000000002</v>
      </c>
      <c r="J47" s="2">
        <v>27234.899999999998</v>
      </c>
      <c r="K47" s="2">
        <v>13755</v>
      </c>
      <c r="L47" s="2">
        <v>13479.899999999998</v>
      </c>
      <c r="M47" s="3">
        <v>41821</v>
      </c>
      <c r="N47" s="4">
        <v>7</v>
      </c>
      <c r="O47" s="1" t="s">
        <v>33</v>
      </c>
      <c r="P47" s="5" t="s">
        <v>22</v>
      </c>
      <c r="Q47" s="2">
        <f>sales[[#This Row],[Profit]]/sales[[#This Row],[Units Sold]]</f>
        <v>9.7999999999999989</v>
      </c>
    </row>
    <row r="48" spans="1:17" x14ac:dyDescent="0.3">
      <c r="A48" t="s">
        <v>17</v>
      </c>
      <c r="B48" t="s">
        <v>18</v>
      </c>
      <c r="C48" s="1" t="s">
        <v>29</v>
      </c>
      <c r="D48" s="1" t="s">
        <v>43</v>
      </c>
      <c r="E48">
        <v>1830</v>
      </c>
      <c r="F48" s="2">
        <v>5</v>
      </c>
      <c r="G48" s="2">
        <v>7</v>
      </c>
      <c r="H48" s="2">
        <v>12810</v>
      </c>
      <c r="I48" s="2">
        <v>128.1</v>
      </c>
      <c r="J48" s="2">
        <v>12681.9</v>
      </c>
      <c r="K48" s="2">
        <v>9150</v>
      </c>
      <c r="L48" s="2">
        <v>3531.8999999999996</v>
      </c>
      <c r="M48" s="3">
        <v>41852</v>
      </c>
      <c r="N48" s="4">
        <v>8</v>
      </c>
      <c r="O48" s="1" t="s">
        <v>35</v>
      </c>
      <c r="P48" s="5" t="s">
        <v>22</v>
      </c>
      <c r="Q48" s="2">
        <f>sales[[#This Row],[Profit]]/sales[[#This Row],[Units Sold]]</f>
        <v>1.9299999999999997</v>
      </c>
    </row>
    <row r="49" spans="1:17" x14ac:dyDescent="0.3">
      <c r="A49" t="s">
        <v>24</v>
      </c>
      <c r="B49" t="s">
        <v>37</v>
      </c>
      <c r="C49" s="1" t="s">
        <v>38</v>
      </c>
      <c r="D49" s="1" t="s">
        <v>43</v>
      </c>
      <c r="E49">
        <v>1514</v>
      </c>
      <c r="F49" s="2">
        <v>10</v>
      </c>
      <c r="G49" s="2">
        <v>15</v>
      </c>
      <c r="H49" s="2">
        <v>22710</v>
      </c>
      <c r="I49" s="2">
        <v>227.1</v>
      </c>
      <c r="J49" s="2">
        <v>22482.9</v>
      </c>
      <c r="K49" s="2">
        <v>15140</v>
      </c>
      <c r="L49" s="2">
        <v>7342.9000000000015</v>
      </c>
      <c r="M49" s="3">
        <v>41671</v>
      </c>
      <c r="N49" s="4">
        <v>2</v>
      </c>
      <c r="O49" s="1" t="s">
        <v>39</v>
      </c>
      <c r="P49" s="5" t="s">
        <v>22</v>
      </c>
      <c r="Q49" s="2">
        <f>sales[[#This Row],[Profit]]/sales[[#This Row],[Units Sold]]</f>
        <v>4.8500000000000005</v>
      </c>
    </row>
    <row r="50" spans="1:17" x14ac:dyDescent="0.3">
      <c r="A50" t="s">
        <v>17</v>
      </c>
      <c r="B50" t="s">
        <v>37</v>
      </c>
      <c r="C50" s="1" t="s">
        <v>38</v>
      </c>
      <c r="D50" s="1" t="s">
        <v>43</v>
      </c>
      <c r="E50">
        <v>4492.5</v>
      </c>
      <c r="F50" s="2">
        <v>10</v>
      </c>
      <c r="G50" s="2">
        <v>7</v>
      </c>
      <c r="H50" s="2">
        <v>31447.5</v>
      </c>
      <c r="I50" s="2">
        <v>314.47500000000002</v>
      </c>
      <c r="J50" s="2">
        <v>31133.024999999998</v>
      </c>
      <c r="K50" s="2">
        <v>22462.5</v>
      </c>
      <c r="L50" s="2">
        <v>8670.5249999999978</v>
      </c>
      <c r="M50" s="3">
        <v>41730</v>
      </c>
      <c r="N50" s="4">
        <v>4</v>
      </c>
      <c r="O50" s="1" t="s">
        <v>42</v>
      </c>
      <c r="P50" s="5" t="s">
        <v>22</v>
      </c>
      <c r="Q50" s="2">
        <f>sales[[#This Row],[Profit]]/sales[[#This Row],[Units Sold]]</f>
        <v>1.9299999999999995</v>
      </c>
    </row>
    <row r="51" spans="1:17" x14ac:dyDescent="0.3">
      <c r="A51" t="s">
        <v>32</v>
      </c>
      <c r="B51" t="s">
        <v>37</v>
      </c>
      <c r="C51" s="1" t="s">
        <v>38</v>
      </c>
      <c r="D51" s="1" t="s">
        <v>43</v>
      </c>
      <c r="E51">
        <v>727</v>
      </c>
      <c r="F51" s="2">
        <v>10</v>
      </c>
      <c r="G51" s="2">
        <v>125</v>
      </c>
      <c r="H51" s="2">
        <v>90875</v>
      </c>
      <c r="I51" s="2">
        <v>908.75</v>
      </c>
      <c r="J51" s="2">
        <v>89966.25</v>
      </c>
      <c r="K51" s="2">
        <v>87240</v>
      </c>
      <c r="L51" s="2">
        <v>2726.25</v>
      </c>
      <c r="M51" s="3">
        <v>41791</v>
      </c>
      <c r="N51" s="4">
        <v>6</v>
      </c>
      <c r="O51" s="1" t="s">
        <v>26</v>
      </c>
      <c r="P51" s="5" t="s">
        <v>22</v>
      </c>
      <c r="Q51" s="2">
        <f>sales[[#This Row],[Profit]]/sales[[#This Row],[Units Sold]]</f>
        <v>3.75</v>
      </c>
    </row>
    <row r="52" spans="1:17" x14ac:dyDescent="0.3">
      <c r="A52" t="s">
        <v>32</v>
      </c>
      <c r="B52" t="s">
        <v>25</v>
      </c>
      <c r="C52" s="1" t="s">
        <v>38</v>
      </c>
      <c r="D52" s="1" t="s">
        <v>43</v>
      </c>
      <c r="E52">
        <v>787</v>
      </c>
      <c r="F52" s="2">
        <v>10</v>
      </c>
      <c r="G52" s="2">
        <v>125</v>
      </c>
      <c r="H52" s="2">
        <v>98375</v>
      </c>
      <c r="I52" s="2">
        <v>983.75</v>
      </c>
      <c r="J52" s="2">
        <v>97391.25</v>
      </c>
      <c r="K52" s="2">
        <v>94440</v>
      </c>
      <c r="L52" s="2">
        <v>2951.25</v>
      </c>
      <c r="M52" s="3">
        <v>41791</v>
      </c>
      <c r="N52" s="4">
        <v>6</v>
      </c>
      <c r="O52" s="1" t="s">
        <v>26</v>
      </c>
      <c r="P52" s="5" t="s">
        <v>22</v>
      </c>
      <c r="Q52" s="2">
        <f>sales[[#This Row],[Profit]]/sales[[#This Row],[Units Sold]]</f>
        <v>3.75</v>
      </c>
    </row>
    <row r="53" spans="1:17" x14ac:dyDescent="0.3">
      <c r="A53" t="s">
        <v>32</v>
      </c>
      <c r="B53" t="s">
        <v>27</v>
      </c>
      <c r="C53" s="1" t="s">
        <v>38</v>
      </c>
      <c r="D53" s="1" t="s">
        <v>43</v>
      </c>
      <c r="E53">
        <v>1823</v>
      </c>
      <c r="F53" s="2">
        <v>10</v>
      </c>
      <c r="G53" s="2">
        <v>125</v>
      </c>
      <c r="H53" s="2">
        <v>227875</v>
      </c>
      <c r="I53" s="2">
        <v>2278.75</v>
      </c>
      <c r="J53" s="2">
        <v>225596.25</v>
      </c>
      <c r="K53" s="2">
        <v>218760</v>
      </c>
      <c r="L53" s="2">
        <v>6836.25</v>
      </c>
      <c r="M53" s="3">
        <v>41821</v>
      </c>
      <c r="N53" s="4">
        <v>7</v>
      </c>
      <c r="O53" s="1" t="s">
        <v>33</v>
      </c>
      <c r="P53" s="5" t="s">
        <v>22</v>
      </c>
      <c r="Q53" s="2">
        <f>sales[[#This Row],[Profit]]/sales[[#This Row],[Units Sold]]</f>
        <v>3.75</v>
      </c>
    </row>
    <row r="54" spans="1:17" x14ac:dyDescent="0.3">
      <c r="A54" t="s">
        <v>24</v>
      </c>
      <c r="B54" t="s">
        <v>23</v>
      </c>
      <c r="C54" s="1" t="s">
        <v>38</v>
      </c>
      <c r="D54" s="1" t="s">
        <v>43</v>
      </c>
      <c r="E54">
        <v>747</v>
      </c>
      <c r="F54" s="2">
        <v>10</v>
      </c>
      <c r="G54" s="2">
        <v>15</v>
      </c>
      <c r="H54" s="2">
        <v>11205</v>
      </c>
      <c r="I54" s="2">
        <v>112.05</v>
      </c>
      <c r="J54" s="2">
        <v>11092.95</v>
      </c>
      <c r="K54" s="2">
        <v>7470</v>
      </c>
      <c r="L54" s="2">
        <v>3622.9500000000007</v>
      </c>
      <c r="M54" s="3">
        <v>41883</v>
      </c>
      <c r="N54" s="4">
        <v>9</v>
      </c>
      <c r="O54" s="1" t="s">
        <v>36</v>
      </c>
      <c r="P54" s="5" t="s">
        <v>22</v>
      </c>
      <c r="Q54" s="2">
        <f>sales[[#This Row],[Profit]]/sales[[#This Row],[Units Sold]]</f>
        <v>4.8500000000000005</v>
      </c>
    </row>
    <row r="55" spans="1:17" x14ac:dyDescent="0.3">
      <c r="A55" t="s">
        <v>34</v>
      </c>
      <c r="B55" t="s">
        <v>37</v>
      </c>
      <c r="C55" s="1" t="s">
        <v>38</v>
      </c>
      <c r="D55" s="1" t="s">
        <v>43</v>
      </c>
      <c r="E55">
        <v>2905</v>
      </c>
      <c r="F55" s="2">
        <v>10</v>
      </c>
      <c r="G55" s="2">
        <v>300</v>
      </c>
      <c r="H55" s="2">
        <v>871500</v>
      </c>
      <c r="I55" s="2">
        <v>8715</v>
      </c>
      <c r="J55" s="2">
        <v>862785</v>
      </c>
      <c r="K55" s="2">
        <v>726250</v>
      </c>
      <c r="L55" s="2">
        <v>136535</v>
      </c>
      <c r="M55" s="3">
        <v>41944</v>
      </c>
      <c r="N55" s="4">
        <v>11</v>
      </c>
      <c r="O55" s="1" t="s">
        <v>45</v>
      </c>
      <c r="P55" s="5" t="s">
        <v>22</v>
      </c>
      <c r="Q55" s="2">
        <f>sales[[#This Row],[Profit]]/sales[[#This Row],[Units Sold]]</f>
        <v>47</v>
      </c>
    </row>
    <row r="56" spans="1:17" x14ac:dyDescent="0.3">
      <c r="A56" t="s">
        <v>17</v>
      </c>
      <c r="B56" t="s">
        <v>25</v>
      </c>
      <c r="C56" s="1" t="s">
        <v>38</v>
      </c>
      <c r="D56" s="1" t="s">
        <v>43</v>
      </c>
      <c r="E56">
        <v>2155</v>
      </c>
      <c r="F56" s="2">
        <v>10</v>
      </c>
      <c r="G56" s="2">
        <v>350</v>
      </c>
      <c r="H56" s="2">
        <v>754250</v>
      </c>
      <c r="I56" s="2">
        <v>7542.5</v>
      </c>
      <c r="J56" s="2">
        <v>746707.5</v>
      </c>
      <c r="K56" s="2">
        <v>560300</v>
      </c>
      <c r="L56" s="2">
        <v>186407.5</v>
      </c>
      <c r="M56" s="3">
        <v>41974</v>
      </c>
      <c r="N56" s="4">
        <v>12</v>
      </c>
      <c r="O56" s="1" t="s">
        <v>28</v>
      </c>
      <c r="P56" s="5" t="s">
        <v>22</v>
      </c>
      <c r="Q56" s="2">
        <f>sales[[#This Row],[Profit]]/sales[[#This Row],[Units Sold]]</f>
        <v>86.5</v>
      </c>
    </row>
    <row r="57" spans="1:17" x14ac:dyDescent="0.3">
      <c r="A57" t="s">
        <v>32</v>
      </c>
      <c r="B57" t="s">
        <v>18</v>
      </c>
      <c r="C57" s="1" t="s">
        <v>19</v>
      </c>
      <c r="D57" s="1" t="s">
        <v>43</v>
      </c>
      <c r="E57">
        <v>742.5</v>
      </c>
      <c r="F57" s="2">
        <v>3</v>
      </c>
      <c r="G57" s="2">
        <v>125</v>
      </c>
      <c r="H57" s="2">
        <v>92812.5</v>
      </c>
      <c r="I57" s="2">
        <v>1856.25</v>
      </c>
      <c r="J57" s="2">
        <v>90956.25</v>
      </c>
      <c r="K57" s="2">
        <v>89100</v>
      </c>
      <c r="L57" s="2">
        <v>1856.25</v>
      </c>
      <c r="M57" s="3">
        <v>41730</v>
      </c>
      <c r="N57" s="4">
        <v>4</v>
      </c>
      <c r="O57" s="1" t="s">
        <v>42</v>
      </c>
      <c r="P57" s="5" t="s">
        <v>22</v>
      </c>
      <c r="Q57" s="2">
        <f>sales[[#This Row],[Profit]]/sales[[#This Row],[Units Sold]]</f>
        <v>2.5</v>
      </c>
    </row>
    <row r="58" spans="1:17" x14ac:dyDescent="0.3">
      <c r="A58" t="s">
        <v>31</v>
      </c>
      <c r="B58" t="s">
        <v>18</v>
      </c>
      <c r="C58" s="1" t="s">
        <v>19</v>
      </c>
      <c r="D58" s="1" t="s">
        <v>43</v>
      </c>
      <c r="E58">
        <v>1295</v>
      </c>
      <c r="F58" s="2">
        <v>3</v>
      </c>
      <c r="G58" s="2">
        <v>12</v>
      </c>
      <c r="H58" s="2">
        <v>15540</v>
      </c>
      <c r="I58" s="2">
        <v>310.8</v>
      </c>
      <c r="J58" s="2">
        <v>15229.2</v>
      </c>
      <c r="K58" s="2">
        <v>3885</v>
      </c>
      <c r="L58" s="2">
        <v>11344.2</v>
      </c>
      <c r="M58" s="3">
        <v>41913</v>
      </c>
      <c r="N58" s="4">
        <v>10</v>
      </c>
      <c r="O58" s="1" t="s">
        <v>40</v>
      </c>
      <c r="P58" s="5" t="s">
        <v>22</v>
      </c>
      <c r="Q58" s="2">
        <f>sales[[#This Row],[Profit]]/sales[[#This Row],[Units Sold]]</f>
        <v>8.76</v>
      </c>
    </row>
    <row r="59" spans="1:17" x14ac:dyDescent="0.3">
      <c r="A59" t="s">
        <v>17</v>
      </c>
      <c r="B59" t="s">
        <v>18</v>
      </c>
      <c r="C59" s="1" t="s">
        <v>19</v>
      </c>
      <c r="D59" s="1" t="s">
        <v>43</v>
      </c>
      <c r="E59">
        <v>2852</v>
      </c>
      <c r="F59" s="2">
        <v>3</v>
      </c>
      <c r="G59" s="2">
        <v>350</v>
      </c>
      <c r="H59" s="2">
        <v>998200</v>
      </c>
      <c r="I59" s="2">
        <v>19964</v>
      </c>
      <c r="J59" s="2">
        <v>978236</v>
      </c>
      <c r="K59" s="2">
        <v>741520</v>
      </c>
      <c r="L59" s="2">
        <v>236716</v>
      </c>
      <c r="M59" s="3">
        <v>41974</v>
      </c>
      <c r="N59" s="4">
        <v>12</v>
      </c>
      <c r="O59" s="1" t="s">
        <v>28</v>
      </c>
      <c r="P59" s="5" t="s">
        <v>22</v>
      </c>
      <c r="Q59" s="2">
        <f>sales[[#This Row],[Profit]]/sales[[#This Row],[Units Sold]]</f>
        <v>83</v>
      </c>
    </row>
    <row r="60" spans="1:17" x14ac:dyDescent="0.3">
      <c r="A60" t="s">
        <v>31</v>
      </c>
      <c r="B60" t="s">
        <v>37</v>
      </c>
      <c r="C60" s="1" t="s">
        <v>29</v>
      </c>
      <c r="D60" s="1" t="s">
        <v>43</v>
      </c>
      <c r="E60">
        <v>1142</v>
      </c>
      <c r="F60" s="2">
        <v>5</v>
      </c>
      <c r="G60" s="2">
        <v>12</v>
      </c>
      <c r="H60" s="2">
        <v>13704</v>
      </c>
      <c r="I60" s="2">
        <v>274.08</v>
      </c>
      <c r="J60" s="2">
        <v>13429.92</v>
      </c>
      <c r="K60" s="2">
        <v>3426</v>
      </c>
      <c r="L60" s="2">
        <v>10003.92</v>
      </c>
      <c r="M60" s="3">
        <v>41791</v>
      </c>
      <c r="N60" s="4">
        <v>6</v>
      </c>
      <c r="O60" s="1" t="s">
        <v>26</v>
      </c>
      <c r="P60" s="5" t="s">
        <v>22</v>
      </c>
      <c r="Q60" s="2">
        <f>sales[[#This Row],[Profit]]/sales[[#This Row],[Units Sold]]</f>
        <v>8.76</v>
      </c>
    </row>
    <row r="61" spans="1:17" x14ac:dyDescent="0.3">
      <c r="A61" t="s">
        <v>17</v>
      </c>
      <c r="B61" t="s">
        <v>37</v>
      </c>
      <c r="C61" s="1" t="s">
        <v>29</v>
      </c>
      <c r="D61" s="1" t="s">
        <v>43</v>
      </c>
      <c r="E61">
        <v>1566</v>
      </c>
      <c r="F61" s="2">
        <v>5</v>
      </c>
      <c r="G61" s="2">
        <v>20</v>
      </c>
      <c r="H61" s="2">
        <v>31320</v>
      </c>
      <c r="I61" s="2">
        <v>626.4</v>
      </c>
      <c r="J61" s="2">
        <v>30693.599999999999</v>
      </c>
      <c r="K61" s="2">
        <v>15660</v>
      </c>
      <c r="L61" s="2">
        <v>15033.599999999999</v>
      </c>
      <c r="M61" s="3">
        <v>41913</v>
      </c>
      <c r="N61" s="4">
        <v>10</v>
      </c>
      <c r="O61" s="1" t="s">
        <v>40</v>
      </c>
      <c r="P61" s="5" t="s">
        <v>22</v>
      </c>
      <c r="Q61" s="2">
        <f>sales[[#This Row],[Profit]]/sales[[#This Row],[Units Sold]]</f>
        <v>9.6</v>
      </c>
    </row>
    <row r="62" spans="1:17" x14ac:dyDescent="0.3">
      <c r="A62" t="s">
        <v>31</v>
      </c>
      <c r="B62" t="s">
        <v>27</v>
      </c>
      <c r="C62" s="1" t="s">
        <v>29</v>
      </c>
      <c r="D62" s="1" t="s">
        <v>43</v>
      </c>
      <c r="E62">
        <v>690</v>
      </c>
      <c r="F62" s="2">
        <v>5</v>
      </c>
      <c r="G62" s="2">
        <v>12</v>
      </c>
      <c r="H62" s="2">
        <v>8280</v>
      </c>
      <c r="I62" s="2">
        <v>165.6</v>
      </c>
      <c r="J62" s="2">
        <v>8114.4</v>
      </c>
      <c r="K62" s="2">
        <v>2070</v>
      </c>
      <c r="L62" s="2">
        <v>6044.4</v>
      </c>
      <c r="M62" s="3">
        <v>41944</v>
      </c>
      <c r="N62" s="4">
        <v>11</v>
      </c>
      <c r="O62" s="1" t="s">
        <v>45</v>
      </c>
      <c r="P62" s="5" t="s">
        <v>22</v>
      </c>
      <c r="Q62" s="2">
        <f>sales[[#This Row],[Profit]]/sales[[#This Row],[Units Sold]]</f>
        <v>8.76</v>
      </c>
    </row>
    <row r="63" spans="1:17" x14ac:dyDescent="0.3">
      <c r="A63" t="s">
        <v>24</v>
      </c>
      <c r="B63" t="s">
        <v>18</v>
      </c>
      <c r="C63" s="1" t="s">
        <v>38</v>
      </c>
      <c r="D63" s="1" t="s">
        <v>43</v>
      </c>
      <c r="E63">
        <v>2363</v>
      </c>
      <c r="F63" s="2">
        <v>10</v>
      </c>
      <c r="G63" s="2">
        <v>15</v>
      </c>
      <c r="H63" s="2">
        <v>35445</v>
      </c>
      <c r="I63" s="2">
        <v>708.9</v>
      </c>
      <c r="J63" s="2">
        <v>34736.1</v>
      </c>
      <c r="K63" s="2">
        <v>23630</v>
      </c>
      <c r="L63" s="2">
        <v>11106.099999999999</v>
      </c>
      <c r="M63" s="3">
        <v>41671</v>
      </c>
      <c r="N63" s="4">
        <v>2</v>
      </c>
      <c r="O63" s="1" t="s">
        <v>39</v>
      </c>
      <c r="P63" s="5" t="s">
        <v>22</v>
      </c>
      <c r="Q63" s="2">
        <f>sales[[#This Row],[Profit]]/sales[[#This Row],[Units Sold]]</f>
        <v>4.6999999999999993</v>
      </c>
    </row>
    <row r="64" spans="1:17" x14ac:dyDescent="0.3">
      <c r="A64" t="s">
        <v>34</v>
      </c>
      <c r="B64" t="s">
        <v>25</v>
      </c>
      <c r="C64" s="1" t="s">
        <v>38</v>
      </c>
      <c r="D64" s="1" t="s">
        <v>43</v>
      </c>
      <c r="E64">
        <v>918</v>
      </c>
      <c r="F64" s="2">
        <v>10</v>
      </c>
      <c r="G64" s="2">
        <v>300</v>
      </c>
      <c r="H64" s="2">
        <v>275400</v>
      </c>
      <c r="I64" s="2">
        <v>5508</v>
      </c>
      <c r="J64" s="2">
        <v>269892</v>
      </c>
      <c r="K64" s="2">
        <v>229500</v>
      </c>
      <c r="L64" s="2">
        <v>40392</v>
      </c>
      <c r="M64" s="3">
        <v>41760</v>
      </c>
      <c r="N64" s="4">
        <v>5</v>
      </c>
      <c r="O64" s="1" t="s">
        <v>44</v>
      </c>
      <c r="P64" s="5" t="s">
        <v>22</v>
      </c>
      <c r="Q64" s="2">
        <f>sales[[#This Row],[Profit]]/sales[[#This Row],[Units Sold]]</f>
        <v>44</v>
      </c>
    </row>
    <row r="65" spans="1:17" x14ac:dyDescent="0.3">
      <c r="A65" t="s">
        <v>34</v>
      </c>
      <c r="B65" t="s">
        <v>23</v>
      </c>
      <c r="C65" s="1" t="s">
        <v>38</v>
      </c>
      <c r="D65" s="1" t="s">
        <v>43</v>
      </c>
      <c r="E65">
        <v>1728</v>
      </c>
      <c r="F65" s="2">
        <v>10</v>
      </c>
      <c r="G65" s="2">
        <v>300</v>
      </c>
      <c r="H65" s="2">
        <v>518400</v>
      </c>
      <c r="I65" s="2">
        <v>10368</v>
      </c>
      <c r="J65" s="2">
        <v>508032</v>
      </c>
      <c r="K65" s="2">
        <v>432000</v>
      </c>
      <c r="L65" s="2">
        <v>76032</v>
      </c>
      <c r="M65" s="3">
        <v>41760</v>
      </c>
      <c r="N65" s="4">
        <v>5</v>
      </c>
      <c r="O65" s="1" t="s">
        <v>44</v>
      </c>
      <c r="P65" s="5" t="s">
        <v>22</v>
      </c>
      <c r="Q65" s="2">
        <f>sales[[#This Row],[Profit]]/sales[[#This Row],[Units Sold]]</f>
        <v>44</v>
      </c>
    </row>
    <row r="66" spans="1:17" x14ac:dyDescent="0.3">
      <c r="A66" t="s">
        <v>31</v>
      </c>
      <c r="B66" t="s">
        <v>37</v>
      </c>
      <c r="C66" s="1" t="s">
        <v>38</v>
      </c>
      <c r="D66" s="1" t="s">
        <v>43</v>
      </c>
      <c r="E66">
        <v>1142</v>
      </c>
      <c r="F66" s="2">
        <v>10</v>
      </c>
      <c r="G66" s="2">
        <v>12</v>
      </c>
      <c r="H66" s="2">
        <v>13704</v>
      </c>
      <c r="I66" s="2">
        <v>274.08</v>
      </c>
      <c r="J66" s="2">
        <v>13429.92</v>
      </c>
      <c r="K66" s="2">
        <v>3426</v>
      </c>
      <c r="L66" s="2">
        <v>10003.92</v>
      </c>
      <c r="M66" s="3">
        <v>41791</v>
      </c>
      <c r="N66" s="4">
        <v>6</v>
      </c>
      <c r="O66" s="1" t="s">
        <v>26</v>
      </c>
      <c r="P66" s="5" t="s">
        <v>22</v>
      </c>
      <c r="Q66" s="2">
        <f>sales[[#This Row],[Profit]]/sales[[#This Row],[Units Sold]]</f>
        <v>8.76</v>
      </c>
    </row>
    <row r="67" spans="1:17" x14ac:dyDescent="0.3">
      <c r="A67" t="s">
        <v>32</v>
      </c>
      <c r="B67" t="s">
        <v>27</v>
      </c>
      <c r="C67" s="1" t="s">
        <v>38</v>
      </c>
      <c r="D67" s="1" t="s">
        <v>43</v>
      </c>
      <c r="E67">
        <v>662</v>
      </c>
      <c r="F67" s="2">
        <v>10</v>
      </c>
      <c r="G67" s="2">
        <v>125</v>
      </c>
      <c r="H67" s="2">
        <v>82750</v>
      </c>
      <c r="I67" s="2">
        <v>1655</v>
      </c>
      <c r="J67" s="2">
        <v>81095</v>
      </c>
      <c r="K67" s="2">
        <v>79440</v>
      </c>
      <c r="L67" s="2">
        <v>1655</v>
      </c>
      <c r="M67" s="3">
        <v>41791</v>
      </c>
      <c r="N67" s="4">
        <v>6</v>
      </c>
      <c r="O67" s="1" t="s">
        <v>26</v>
      </c>
      <c r="P67" s="5" t="s">
        <v>22</v>
      </c>
      <c r="Q67" s="2">
        <f>sales[[#This Row],[Profit]]/sales[[#This Row],[Units Sold]]</f>
        <v>2.5</v>
      </c>
    </row>
    <row r="68" spans="1:17" x14ac:dyDescent="0.3">
      <c r="A68" t="s">
        <v>31</v>
      </c>
      <c r="B68" t="s">
        <v>18</v>
      </c>
      <c r="C68" s="1" t="s">
        <v>38</v>
      </c>
      <c r="D68" s="1" t="s">
        <v>43</v>
      </c>
      <c r="E68">
        <v>1295</v>
      </c>
      <c r="F68" s="2">
        <v>10</v>
      </c>
      <c r="G68" s="2">
        <v>12</v>
      </c>
      <c r="H68" s="2">
        <v>15540</v>
      </c>
      <c r="I68" s="2">
        <v>310.8</v>
      </c>
      <c r="J68" s="2">
        <v>15229.2</v>
      </c>
      <c r="K68" s="2">
        <v>3885</v>
      </c>
      <c r="L68" s="2">
        <v>11344.2</v>
      </c>
      <c r="M68" s="3">
        <v>41913</v>
      </c>
      <c r="N68" s="4">
        <v>10</v>
      </c>
      <c r="O68" s="1" t="s">
        <v>40</v>
      </c>
      <c r="P68" s="5" t="s">
        <v>22</v>
      </c>
      <c r="Q68" s="2">
        <f>sales[[#This Row],[Profit]]/sales[[#This Row],[Units Sold]]</f>
        <v>8.76</v>
      </c>
    </row>
    <row r="69" spans="1:17" x14ac:dyDescent="0.3">
      <c r="A69" t="s">
        <v>34</v>
      </c>
      <c r="B69" t="s">
        <v>18</v>
      </c>
      <c r="C69" s="1" t="s">
        <v>38</v>
      </c>
      <c r="D69" s="1" t="s">
        <v>43</v>
      </c>
      <c r="E69">
        <v>1916</v>
      </c>
      <c r="F69" s="2">
        <v>10</v>
      </c>
      <c r="G69" s="2">
        <v>300</v>
      </c>
      <c r="H69" s="2">
        <v>574800</v>
      </c>
      <c r="I69" s="2">
        <v>11496</v>
      </c>
      <c r="J69" s="2">
        <v>563304</v>
      </c>
      <c r="K69" s="2">
        <v>479000</v>
      </c>
      <c r="L69" s="2">
        <v>84304</v>
      </c>
      <c r="M69" s="3">
        <v>41974</v>
      </c>
      <c r="N69" s="4">
        <v>12</v>
      </c>
      <c r="O69" s="1" t="s">
        <v>28</v>
      </c>
      <c r="P69" s="5" t="s">
        <v>22</v>
      </c>
      <c r="Q69" s="2">
        <f>sales[[#This Row],[Profit]]/sales[[#This Row],[Units Sold]]</f>
        <v>44</v>
      </c>
    </row>
    <row r="70" spans="1:17" x14ac:dyDescent="0.3">
      <c r="A70" t="s">
        <v>17</v>
      </c>
      <c r="B70" t="s">
        <v>18</v>
      </c>
      <c r="C70" s="1" t="s">
        <v>38</v>
      </c>
      <c r="D70" s="1" t="s">
        <v>43</v>
      </c>
      <c r="E70">
        <v>2852</v>
      </c>
      <c r="F70" s="2">
        <v>10</v>
      </c>
      <c r="G70" s="2">
        <v>350</v>
      </c>
      <c r="H70" s="2">
        <v>998200</v>
      </c>
      <c r="I70" s="2">
        <v>19964</v>
      </c>
      <c r="J70" s="2">
        <v>978236</v>
      </c>
      <c r="K70" s="2">
        <v>741520</v>
      </c>
      <c r="L70" s="2">
        <v>236716</v>
      </c>
      <c r="M70" s="3">
        <v>41974</v>
      </c>
      <c r="N70" s="4">
        <v>12</v>
      </c>
      <c r="O70" s="1" t="s">
        <v>28</v>
      </c>
      <c r="P70" s="5" t="s">
        <v>22</v>
      </c>
      <c r="Q70" s="2">
        <f>sales[[#This Row],[Profit]]/sales[[#This Row],[Units Sold]]</f>
        <v>83</v>
      </c>
    </row>
    <row r="71" spans="1:17" x14ac:dyDescent="0.3">
      <c r="A71" t="s">
        <v>32</v>
      </c>
      <c r="B71" t="s">
        <v>18</v>
      </c>
      <c r="C71" s="1" t="s">
        <v>38</v>
      </c>
      <c r="D71" s="1" t="s">
        <v>43</v>
      </c>
      <c r="E71">
        <v>2729</v>
      </c>
      <c r="F71" s="2">
        <v>10</v>
      </c>
      <c r="G71" s="2">
        <v>125</v>
      </c>
      <c r="H71" s="2">
        <v>341125</v>
      </c>
      <c r="I71" s="2">
        <v>6822.5</v>
      </c>
      <c r="J71" s="2">
        <v>334302.5</v>
      </c>
      <c r="K71" s="2">
        <v>327480</v>
      </c>
      <c r="L71" s="2">
        <v>6822.5</v>
      </c>
      <c r="M71" s="3">
        <v>41974</v>
      </c>
      <c r="N71" s="4">
        <v>12</v>
      </c>
      <c r="O71" s="1" t="s">
        <v>28</v>
      </c>
      <c r="P71" s="5" t="s">
        <v>22</v>
      </c>
      <c r="Q71" s="2">
        <f>sales[[#This Row],[Profit]]/sales[[#This Row],[Units Sold]]</f>
        <v>2.5</v>
      </c>
    </row>
    <row r="72" spans="1:17" x14ac:dyDescent="0.3">
      <c r="A72" t="s">
        <v>31</v>
      </c>
      <c r="B72" t="s">
        <v>25</v>
      </c>
      <c r="C72" s="1" t="s">
        <v>38</v>
      </c>
      <c r="D72" s="1" t="s">
        <v>43</v>
      </c>
      <c r="E72">
        <v>1055</v>
      </c>
      <c r="F72" s="2">
        <v>10</v>
      </c>
      <c r="G72" s="2">
        <v>12</v>
      </c>
      <c r="H72" s="2">
        <v>12660</v>
      </c>
      <c r="I72" s="2">
        <v>253.2</v>
      </c>
      <c r="J72" s="2">
        <v>12406.8</v>
      </c>
      <c r="K72" s="2">
        <v>3165</v>
      </c>
      <c r="L72" s="2">
        <v>9241.7999999999993</v>
      </c>
      <c r="M72" s="3">
        <v>41974</v>
      </c>
      <c r="N72" s="4">
        <v>12</v>
      </c>
      <c r="O72" s="1" t="s">
        <v>28</v>
      </c>
      <c r="P72" s="5" t="s">
        <v>22</v>
      </c>
      <c r="Q72" s="2">
        <f>sales[[#This Row],[Profit]]/sales[[#This Row],[Units Sold]]</f>
        <v>8.76</v>
      </c>
    </row>
    <row r="73" spans="1:17" x14ac:dyDescent="0.3">
      <c r="A73" t="s">
        <v>31</v>
      </c>
      <c r="B73" t="s">
        <v>27</v>
      </c>
      <c r="C73" s="1" t="s">
        <v>38</v>
      </c>
      <c r="D73" s="1" t="s">
        <v>43</v>
      </c>
      <c r="E73">
        <v>1084</v>
      </c>
      <c r="F73" s="2">
        <v>10</v>
      </c>
      <c r="G73" s="2">
        <v>12</v>
      </c>
      <c r="H73" s="2">
        <v>13008</v>
      </c>
      <c r="I73" s="2">
        <v>260.16000000000003</v>
      </c>
      <c r="J73" s="2">
        <v>12747.84</v>
      </c>
      <c r="K73" s="2">
        <v>3252</v>
      </c>
      <c r="L73" s="2">
        <v>9495.84</v>
      </c>
      <c r="M73" s="3">
        <v>41974</v>
      </c>
      <c r="N73" s="4">
        <v>12</v>
      </c>
      <c r="O73" s="1" t="s">
        <v>28</v>
      </c>
      <c r="P73" s="5" t="s">
        <v>22</v>
      </c>
      <c r="Q73" s="2">
        <f>sales[[#This Row],[Profit]]/sales[[#This Row],[Units Sold]]</f>
        <v>8.76</v>
      </c>
    </row>
    <row r="74" spans="1:17" x14ac:dyDescent="0.3">
      <c r="A74" t="s">
        <v>34</v>
      </c>
      <c r="B74" t="s">
        <v>23</v>
      </c>
      <c r="C74" s="1" t="s">
        <v>41</v>
      </c>
      <c r="D74" s="1" t="s">
        <v>43</v>
      </c>
      <c r="E74">
        <v>259</v>
      </c>
      <c r="F74" s="2">
        <v>260</v>
      </c>
      <c r="G74" s="2">
        <v>300</v>
      </c>
      <c r="H74" s="2">
        <v>77700</v>
      </c>
      <c r="I74" s="2">
        <v>1554</v>
      </c>
      <c r="J74" s="2">
        <v>76146</v>
      </c>
      <c r="K74" s="2">
        <v>64750</v>
      </c>
      <c r="L74" s="2">
        <v>11396</v>
      </c>
      <c r="M74" s="3">
        <v>41699</v>
      </c>
      <c r="N74" s="4">
        <v>3</v>
      </c>
      <c r="O74" s="1" t="s">
        <v>30</v>
      </c>
      <c r="P74" s="5" t="s">
        <v>22</v>
      </c>
      <c r="Q74" s="2">
        <f>sales[[#This Row],[Profit]]/sales[[#This Row],[Units Sold]]</f>
        <v>44</v>
      </c>
    </row>
    <row r="75" spans="1:17" x14ac:dyDescent="0.3">
      <c r="A75" t="s">
        <v>34</v>
      </c>
      <c r="B75" t="s">
        <v>27</v>
      </c>
      <c r="C75" s="1" t="s">
        <v>41</v>
      </c>
      <c r="D75" s="1" t="s">
        <v>43</v>
      </c>
      <c r="E75">
        <v>1101</v>
      </c>
      <c r="F75" s="2">
        <v>260</v>
      </c>
      <c r="G75" s="2">
        <v>300</v>
      </c>
      <c r="H75" s="2">
        <v>330300</v>
      </c>
      <c r="I75" s="2">
        <v>6606</v>
      </c>
      <c r="J75" s="2">
        <v>323694</v>
      </c>
      <c r="K75" s="2">
        <v>275250</v>
      </c>
      <c r="L75" s="2">
        <v>48444</v>
      </c>
      <c r="M75" s="3">
        <v>41699</v>
      </c>
      <c r="N75" s="4">
        <v>3</v>
      </c>
      <c r="O75" s="1" t="s">
        <v>30</v>
      </c>
      <c r="P75" s="5" t="s">
        <v>22</v>
      </c>
      <c r="Q75" s="2">
        <f>sales[[#This Row],[Profit]]/sales[[#This Row],[Units Sold]]</f>
        <v>44</v>
      </c>
    </row>
    <row r="76" spans="1:17" x14ac:dyDescent="0.3">
      <c r="A76" t="s">
        <v>32</v>
      </c>
      <c r="B76" t="s">
        <v>23</v>
      </c>
      <c r="C76" s="1" t="s">
        <v>41</v>
      </c>
      <c r="D76" s="1" t="s">
        <v>43</v>
      </c>
      <c r="E76">
        <v>2276</v>
      </c>
      <c r="F76" s="2">
        <v>260</v>
      </c>
      <c r="G76" s="2">
        <v>125</v>
      </c>
      <c r="H76" s="2">
        <v>284500</v>
      </c>
      <c r="I76" s="2">
        <v>5690</v>
      </c>
      <c r="J76" s="2">
        <v>278810</v>
      </c>
      <c r="K76" s="2">
        <v>273120</v>
      </c>
      <c r="L76" s="2">
        <v>5690</v>
      </c>
      <c r="M76" s="3">
        <v>41760</v>
      </c>
      <c r="N76" s="4">
        <v>5</v>
      </c>
      <c r="O76" s="1" t="s">
        <v>44</v>
      </c>
      <c r="P76" s="5" t="s">
        <v>22</v>
      </c>
      <c r="Q76" s="2">
        <f>sales[[#This Row],[Profit]]/sales[[#This Row],[Units Sold]]</f>
        <v>2.5</v>
      </c>
    </row>
    <row r="77" spans="1:17" x14ac:dyDescent="0.3">
      <c r="A77" t="s">
        <v>17</v>
      </c>
      <c r="B77" t="s">
        <v>37</v>
      </c>
      <c r="C77" s="1" t="s">
        <v>41</v>
      </c>
      <c r="D77" s="1" t="s">
        <v>43</v>
      </c>
      <c r="E77">
        <v>1236</v>
      </c>
      <c r="F77" s="2">
        <v>260</v>
      </c>
      <c r="G77" s="2">
        <v>20</v>
      </c>
      <c r="H77" s="2">
        <v>24720</v>
      </c>
      <c r="I77" s="2">
        <v>494.4</v>
      </c>
      <c r="J77" s="2">
        <v>24225.599999999999</v>
      </c>
      <c r="K77" s="2">
        <v>12360</v>
      </c>
      <c r="L77" s="2">
        <v>11865.599999999999</v>
      </c>
      <c r="M77" s="3">
        <v>41944</v>
      </c>
      <c r="N77" s="4">
        <v>11</v>
      </c>
      <c r="O77" s="1" t="s">
        <v>45</v>
      </c>
      <c r="P77" s="5" t="s">
        <v>22</v>
      </c>
      <c r="Q77" s="2">
        <f>sales[[#This Row],[Profit]]/sales[[#This Row],[Units Sold]]</f>
        <v>9.6</v>
      </c>
    </row>
    <row r="78" spans="1:17" x14ac:dyDescent="0.3">
      <c r="A78" t="s">
        <v>17</v>
      </c>
      <c r="B78" t="s">
        <v>25</v>
      </c>
      <c r="C78" s="1" t="s">
        <v>41</v>
      </c>
      <c r="D78" s="1" t="s">
        <v>43</v>
      </c>
      <c r="E78">
        <v>941</v>
      </c>
      <c r="F78" s="2">
        <v>260</v>
      </c>
      <c r="G78" s="2">
        <v>20</v>
      </c>
      <c r="H78" s="2">
        <v>18820</v>
      </c>
      <c r="I78" s="2">
        <v>376.4</v>
      </c>
      <c r="J78" s="2">
        <v>18443.599999999999</v>
      </c>
      <c r="K78" s="2">
        <v>9410</v>
      </c>
      <c r="L78" s="2">
        <v>9033.5999999999985</v>
      </c>
      <c r="M78" s="3">
        <v>41944</v>
      </c>
      <c r="N78" s="4">
        <v>11</v>
      </c>
      <c r="O78" s="1" t="s">
        <v>45</v>
      </c>
      <c r="P78" s="5" t="s">
        <v>22</v>
      </c>
      <c r="Q78" s="2">
        <f>sales[[#This Row],[Profit]]/sales[[#This Row],[Units Sold]]</f>
        <v>9.5999999999999979</v>
      </c>
    </row>
    <row r="79" spans="1:17" x14ac:dyDescent="0.3">
      <c r="A79" t="s">
        <v>34</v>
      </c>
      <c r="B79" t="s">
        <v>18</v>
      </c>
      <c r="C79" s="1" t="s">
        <v>41</v>
      </c>
      <c r="D79" s="1" t="s">
        <v>43</v>
      </c>
      <c r="E79">
        <v>1916</v>
      </c>
      <c r="F79" s="2">
        <v>260</v>
      </c>
      <c r="G79" s="2">
        <v>300</v>
      </c>
      <c r="H79" s="2">
        <v>574800</v>
      </c>
      <c r="I79" s="2">
        <v>11496</v>
      </c>
      <c r="J79" s="2">
        <v>563304</v>
      </c>
      <c r="K79" s="2">
        <v>479000</v>
      </c>
      <c r="L79" s="2">
        <v>84304</v>
      </c>
      <c r="M79" s="3">
        <v>41974</v>
      </c>
      <c r="N79" s="4">
        <v>12</v>
      </c>
      <c r="O79" s="1" t="s">
        <v>28</v>
      </c>
      <c r="P79" s="5" t="s">
        <v>22</v>
      </c>
      <c r="Q79" s="2">
        <f>sales[[#This Row],[Profit]]/sales[[#This Row],[Units Sold]]</f>
        <v>44</v>
      </c>
    </row>
    <row r="80" spans="1:17" x14ac:dyDescent="0.3">
      <c r="A80" t="s">
        <v>32</v>
      </c>
      <c r="B80" t="s">
        <v>25</v>
      </c>
      <c r="C80" s="1" t="s">
        <v>19</v>
      </c>
      <c r="D80" s="1" t="s">
        <v>43</v>
      </c>
      <c r="E80">
        <v>4243.5</v>
      </c>
      <c r="F80" s="2">
        <v>3</v>
      </c>
      <c r="G80" s="2">
        <v>125</v>
      </c>
      <c r="H80" s="2">
        <v>530437.5</v>
      </c>
      <c r="I80" s="2">
        <v>15913.125</v>
      </c>
      <c r="J80" s="2">
        <v>514524.375</v>
      </c>
      <c r="K80" s="2">
        <v>509220</v>
      </c>
      <c r="L80" s="2">
        <v>5304.375</v>
      </c>
      <c r="M80" s="3">
        <v>41730</v>
      </c>
      <c r="N80" s="4">
        <v>4</v>
      </c>
      <c r="O80" s="1" t="s">
        <v>42</v>
      </c>
      <c r="P80" s="5" t="s">
        <v>22</v>
      </c>
      <c r="Q80" s="2">
        <f>sales[[#This Row],[Profit]]/sales[[#This Row],[Units Sold]]</f>
        <v>1.25</v>
      </c>
    </row>
    <row r="81" spans="1:17" x14ac:dyDescent="0.3">
      <c r="A81" t="s">
        <v>17</v>
      </c>
      <c r="B81" t="s">
        <v>23</v>
      </c>
      <c r="C81" s="1" t="s">
        <v>19</v>
      </c>
      <c r="D81" s="1" t="s">
        <v>43</v>
      </c>
      <c r="E81">
        <v>2580</v>
      </c>
      <c r="F81" s="2">
        <v>3</v>
      </c>
      <c r="G81" s="2">
        <v>20</v>
      </c>
      <c r="H81" s="2">
        <v>51600</v>
      </c>
      <c r="I81" s="2">
        <v>1548</v>
      </c>
      <c r="J81" s="2">
        <v>50052</v>
      </c>
      <c r="K81" s="2">
        <v>25800</v>
      </c>
      <c r="L81" s="2">
        <v>24252</v>
      </c>
      <c r="M81" s="3">
        <v>41730</v>
      </c>
      <c r="N81" s="4">
        <v>4</v>
      </c>
      <c r="O81" s="1" t="s">
        <v>42</v>
      </c>
      <c r="P81" s="5" t="s">
        <v>22</v>
      </c>
      <c r="Q81" s="2">
        <f>sales[[#This Row],[Profit]]/sales[[#This Row],[Units Sold]]</f>
        <v>9.4</v>
      </c>
    </row>
    <row r="82" spans="1:17" x14ac:dyDescent="0.3">
      <c r="A82" t="s">
        <v>34</v>
      </c>
      <c r="B82" t="s">
        <v>23</v>
      </c>
      <c r="C82" s="1" t="s">
        <v>19</v>
      </c>
      <c r="D82" s="1" t="s">
        <v>43</v>
      </c>
      <c r="E82">
        <v>689</v>
      </c>
      <c r="F82" s="2">
        <v>3</v>
      </c>
      <c r="G82" s="2">
        <v>300</v>
      </c>
      <c r="H82" s="2">
        <v>206700</v>
      </c>
      <c r="I82" s="2">
        <v>6201</v>
      </c>
      <c r="J82" s="2">
        <v>200499</v>
      </c>
      <c r="K82" s="2">
        <v>172250</v>
      </c>
      <c r="L82" s="2">
        <v>28249</v>
      </c>
      <c r="M82" s="3">
        <v>41791</v>
      </c>
      <c r="N82" s="4">
        <v>6</v>
      </c>
      <c r="O82" s="1" t="s">
        <v>26</v>
      </c>
      <c r="P82" s="5" t="s">
        <v>22</v>
      </c>
      <c r="Q82" s="2">
        <f>sales[[#This Row],[Profit]]/sales[[#This Row],[Units Sold]]</f>
        <v>41</v>
      </c>
    </row>
    <row r="83" spans="1:17" x14ac:dyDescent="0.3">
      <c r="A83" t="s">
        <v>31</v>
      </c>
      <c r="B83" t="s">
        <v>37</v>
      </c>
      <c r="C83" s="1" t="s">
        <v>19</v>
      </c>
      <c r="D83" s="1" t="s">
        <v>43</v>
      </c>
      <c r="E83">
        <v>1947</v>
      </c>
      <c r="F83" s="2">
        <v>3</v>
      </c>
      <c r="G83" s="2">
        <v>12</v>
      </c>
      <c r="H83" s="2">
        <v>23364</v>
      </c>
      <c r="I83" s="2">
        <v>700.92</v>
      </c>
      <c r="J83" s="2">
        <v>22663.08</v>
      </c>
      <c r="K83" s="2">
        <v>5841</v>
      </c>
      <c r="L83" s="2">
        <v>16822.080000000002</v>
      </c>
      <c r="M83" s="3">
        <v>41883</v>
      </c>
      <c r="N83" s="4">
        <v>9</v>
      </c>
      <c r="O83" s="1" t="s">
        <v>36</v>
      </c>
      <c r="P83" s="5" t="s">
        <v>22</v>
      </c>
      <c r="Q83" s="2">
        <f>sales[[#This Row],[Profit]]/sales[[#This Row],[Units Sold]]</f>
        <v>8.64</v>
      </c>
    </row>
    <row r="84" spans="1:17" x14ac:dyDescent="0.3">
      <c r="A84" t="s">
        <v>17</v>
      </c>
      <c r="B84" t="s">
        <v>23</v>
      </c>
      <c r="C84" s="1" t="s">
        <v>29</v>
      </c>
      <c r="D84" s="1" t="s">
        <v>43</v>
      </c>
      <c r="E84">
        <v>1958</v>
      </c>
      <c r="F84" s="2">
        <v>5</v>
      </c>
      <c r="G84" s="2">
        <v>7</v>
      </c>
      <c r="H84" s="2">
        <v>13706</v>
      </c>
      <c r="I84" s="2">
        <v>411.18</v>
      </c>
      <c r="J84" s="2">
        <v>13294.82</v>
      </c>
      <c r="K84" s="2">
        <v>9790</v>
      </c>
      <c r="L84" s="2">
        <v>3504.8199999999997</v>
      </c>
      <c r="M84" s="3">
        <v>41671</v>
      </c>
      <c r="N84" s="4">
        <v>2</v>
      </c>
      <c r="O84" s="1" t="s">
        <v>39</v>
      </c>
      <c r="P84" s="5" t="s">
        <v>22</v>
      </c>
      <c r="Q84" s="2">
        <f>sales[[#This Row],[Profit]]/sales[[#This Row],[Units Sold]]</f>
        <v>1.7899999999999998</v>
      </c>
    </row>
    <row r="85" spans="1:17" x14ac:dyDescent="0.3">
      <c r="A85" t="s">
        <v>31</v>
      </c>
      <c r="B85" t="s">
        <v>25</v>
      </c>
      <c r="C85" s="1" t="s">
        <v>29</v>
      </c>
      <c r="D85" s="1" t="s">
        <v>43</v>
      </c>
      <c r="E85">
        <v>1901</v>
      </c>
      <c r="F85" s="2">
        <v>5</v>
      </c>
      <c r="G85" s="2">
        <v>12</v>
      </c>
      <c r="H85" s="2">
        <v>22812</v>
      </c>
      <c r="I85" s="2">
        <v>684.36</v>
      </c>
      <c r="J85" s="2">
        <v>22127.64</v>
      </c>
      <c r="K85" s="2">
        <v>5703</v>
      </c>
      <c r="L85" s="2">
        <v>16424.64</v>
      </c>
      <c r="M85" s="3">
        <v>41791</v>
      </c>
      <c r="N85" s="4">
        <v>6</v>
      </c>
      <c r="O85" s="1" t="s">
        <v>26</v>
      </c>
      <c r="P85" s="5" t="s">
        <v>22</v>
      </c>
      <c r="Q85" s="2">
        <f>sales[[#This Row],[Profit]]/sales[[#This Row],[Units Sold]]</f>
        <v>8.64</v>
      </c>
    </row>
    <row r="86" spans="1:17" x14ac:dyDescent="0.3">
      <c r="A86" t="s">
        <v>17</v>
      </c>
      <c r="B86" t="s">
        <v>25</v>
      </c>
      <c r="C86" s="1" t="s">
        <v>29</v>
      </c>
      <c r="D86" s="1" t="s">
        <v>43</v>
      </c>
      <c r="E86">
        <v>544</v>
      </c>
      <c r="F86" s="2">
        <v>5</v>
      </c>
      <c r="G86" s="2">
        <v>7</v>
      </c>
      <c r="H86" s="2">
        <v>3808</v>
      </c>
      <c r="I86" s="2">
        <v>114.24</v>
      </c>
      <c r="J86" s="2">
        <v>3693.76</v>
      </c>
      <c r="K86" s="2">
        <v>2720</v>
      </c>
      <c r="L86" s="2">
        <v>973.76000000000022</v>
      </c>
      <c r="M86" s="3">
        <v>41883</v>
      </c>
      <c r="N86" s="4">
        <v>9</v>
      </c>
      <c r="O86" s="1" t="s">
        <v>36</v>
      </c>
      <c r="P86" s="5" t="s">
        <v>22</v>
      </c>
      <c r="Q86" s="2">
        <f>sales[[#This Row],[Profit]]/sales[[#This Row],[Units Sold]]</f>
        <v>1.7900000000000005</v>
      </c>
    </row>
    <row r="87" spans="1:17" x14ac:dyDescent="0.3">
      <c r="A87" t="s">
        <v>32</v>
      </c>
      <c r="B87" t="s">
        <v>25</v>
      </c>
      <c r="C87" s="1" t="s">
        <v>29</v>
      </c>
      <c r="D87" s="1" t="s">
        <v>43</v>
      </c>
      <c r="E87">
        <v>1287</v>
      </c>
      <c r="F87" s="2">
        <v>5</v>
      </c>
      <c r="G87" s="2">
        <v>125</v>
      </c>
      <c r="H87" s="2">
        <v>160875</v>
      </c>
      <c r="I87" s="2">
        <v>4826.25</v>
      </c>
      <c r="J87" s="2">
        <v>156048.75</v>
      </c>
      <c r="K87" s="2">
        <v>154440</v>
      </c>
      <c r="L87" s="2">
        <v>1608.75</v>
      </c>
      <c r="M87" s="3">
        <v>41974</v>
      </c>
      <c r="N87" s="4">
        <v>12</v>
      </c>
      <c r="O87" s="1" t="s">
        <v>28</v>
      </c>
      <c r="P87" s="5" t="s">
        <v>22</v>
      </c>
      <c r="Q87" s="2">
        <f>sales[[#This Row],[Profit]]/sales[[#This Row],[Units Sold]]</f>
        <v>1.25</v>
      </c>
    </row>
    <row r="88" spans="1:17" x14ac:dyDescent="0.3">
      <c r="A88" t="s">
        <v>32</v>
      </c>
      <c r="B88" t="s">
        <v>23</v>
      </c>
      <c r="C88" s="1" t="s">
        <v>29</v>
      </c>
      <c r="D88" s="1" t="s">
        <v>43</v>
      </c>
      <c r="E88">
        <v>1706</v>
      </c>
      <c r="F88" s="2">
        <v>5</v>
      </c>
      <c r="G88" s="2">
        <v>125</v>
      </c>
      <c r="H88" s="2">
        <v>213250</v>
      </c>
      <c r="I88" s="2">
        <v>6397.5</v>
      </c>
      <c r="J88" s="2">
        <v>206852.5</v>
      </c>
      <c r="K88" s="2">
        <v>204720</v>
      </c>
      <c r="L88" s="2">
        <v>2132.5</v>
      </c>
      <c r="M88" s="3">
        <v>41974</v>
      </c>
      <c r="N88" s="4">
        <v>12</v>
      </c>
      <c r="O88" s="1" t="s">
        <v>28</v>
      </c>
      <c r="P88" s="5" t="s">
        <v>22</v>
      </c>
      <c r="Q88" s="2">
        <f>sales[[#This Row],[Profit]]/sales[[#This Row],[Units Sold]]</f>
        <v>1.25</v>
      </c>
    </row>
    <row r="89" spans="1:17" x14ac:dyDescent="0.3">
      <c r="A89" t="s">
        <v>34</v>
      </c>
      <c r="B89" t="s">
        <v>25</v>
      </c>
      <c r="C89" s="1" t="s">
        <v>38</v>
      </c>
      <c r="D89" s="1" t="s">
        <v>43</v>
      </c>
      <c r="E89">
        <v>2434.5</v>
      </c>
      <c r="F89" s="2">
        <v>10</v>
      </c>
      <c r="G89" s="2">
        <v>300</v>
      </c>
      <c r="H89" s="2">
        <v>730350</v>
      </c>
      <c r="I89" s="2">
        <v>21910.5</v>
      </c>
      <c r="J89" s="2">
        <v>708439.5</v>
      </c>
      <c r="K89" s="2">
        <v>608625</v>
      </c>
      <c r="L89" s="2">
        <v>99814.5</v>
      </c>
      <c r="M89" s="3">
        <v>41640</v>
      </c>
      <c r="N89" s="4">
        <v>1</v>
      </c>
      <c r="O89" s="1" t="s">
        <v>21</v>
      </c>
      <c r="P89" s="5" t="s">
        <v>22</v>
      </c>
      <c r="Q89" s="2">
        <f>sales[[#This Row],[Profit]]/sales[[#This Row],[Units Sold]]</f>
        <v>41</v>
      </c>
    </row>
    <row r="90" spans="1:17" x14ac:dyDescent="0.3">
      <c r="A90" t="s">
        <v>32</v>
      </c>
      <c r="B90" t="s">
        <v>18</v>
      </c>
      <c r="C90" s="1" t="s">
        <v>38</v>
      </c>
      <c r="D90" s="1" t="s">
        <v>43</v>
      </c>
      <c r="E90">
        <v>1774</v>
      </c>
      <c r="F90" s="2">
        <v>10</v>
      </c>
      <c r="G90" s="2">
        <v>125</v>
      </c>
      <c r="H90" s="2">
        <v>221750</v>
      </c>
      <c r="I90" s="2">
        <v>6652.5</v>
      </c>
      <c r="J90" s="2">
        <v>215097.5</v>
      </c>
      <c r="K90" s="2">
        <v>212880</v>
      </c>
      <c r="L90" s="2">
        <v>2217.5</v>
      </c>
      <c r="M90" s="3">
        <v>41699</v>
      </c>
      <c r="N90" s="4">
        <v>3</v>
      </c>
      <c r="O90" s="1" t="s">
        <v>30</v>
      </c>
      <c r="P90" s="5" t="s">
        <v>22</v>
      </c>
      <c r="Q90" s="2">
        <f>sales[[#This Row],[Profit]]/sales[[#This Row],[Units Sold]]</f>
        <v>1.25</v>
      </c>
    </row>
    <row r="91" spans="1:17" x14ac:dyDescent="0.3">
      <c r="A91" t="s">
        <v>31</v>
      </c>
      <c r="B91" t="s">
        <v>25</v>
      </c>
      <c r="C91" s="1" t="s">
        <v>38</v>
      </c>
      <c r="D91" s="1" t="s">
        <v>43</v>
      </c>
      <c r="E91">
        <v>1901</v>
      </c>
      <c r="F91" s="2">
        <v>10</v>
      </c>
      <c r="G91" s="2">
        <v>12</v>
      </c>
      <c r="H91" s="2">
        <v>22812</v>
      </c>
      <c r="I91" s="2">
        <v>684.36</v>
      </c>
      <c r="J91" s="2">
        <v>22127.64</v>
      </c>
      <c r="K91" s="2">
        <v>5703</v>
      </c>
      <c r="L91" s="2">
        <v>16424.64</v>
      </c>
      <c r="M91" s="3">
        <v>41791</v>
      </c>
      <c r="N91" s="4">
        <v>6</v>
      </c>
      <c r="O91" s="1" t="s">
        <v>26</v>
      </c>
      <c r="P91" s="5" t="s">
        <v>22</v>
      </c>
      <c r="Q91" s="2">
        <f>sales[[#This Row],[Profit]]/sales[[#This Row],[Units Sold]]</f>
        <v>8.64</v>
      </c>
    </row>
    <row r="92" spans="1:17" x14ac:dyDescent="0.3">
      <c r="A92" t="s">
        <v>34</v>
      </c>
      <c r="B92" t="s">
        <v>23</v>
      </c>
      <c r="C92" s="1" t="s">
        <v>38</v>
      </c>
      <c r="D92" s="1" t="s">
        <v>43</v>
      </c>
      <c r="E92">
        <v>689</v>
      </c>
      <c r="F92" s="2">
        <v>10</v>
      </c>
      <c r="G92" s="2">
        <v>300</v>
      </c>
      <c r="H92" s="2">
        <v>206700</v>
      </c>
      <c r="I92" s="2">
        <v>6201</v>
      </c>
      <c r="J92" s="2">
        <v>200499</v>
      </c>
      <c r="K92" s="2">
        <v>172250</v>
      </c>
      <c r="L92" s="2">
        <v>28249</v>
      </c>
      <c r="M92" s="3">
        <v>41791</v>
      </c>
      <c r="N92" s="4">
        <v>6</v>
      </c>
      <c r="O92" s="1" t="s">
        <v>26</v>
      </c>
      <c r="P92" s="5" t="s">
        <v>22</v>
      </c>
      <c r="Q92" s="2">
        <f>sales[[#This Row],[Profit]]/sales[[#This Row],[Units Sold]]</f>
        <v>41</v>
      </c>
    </row>
    <row r="93" spans="1:17" x14ac:dyDescent="0.3">
      <c r="A93" t="s">
        <v>32</v>
      </c>
      <c r="B93" t="s">
        <v>23</v>
      </c>
      <c r="C93" s="1" t="s">
        <v>38</v>
      </c>
      <c r="D93" s="1" t="s">
        <v>43</v>
      </c>
      <c r="E93">
        <v>1570</v>
      </c>
      <c r="F93" s="2">
        <v>10</v>
      </c>
      <c r="G93" s="2">
        <v>125</v>
      </c>
      <c r="H93" s="2">
        <v>196250</v>
      </c>
      <c r="I93" s="2">
        <v>5887.5</v>
      </c>
      <c r="J93" s="2">
        <v>190362.5</v>
      </c>
      <c r="K93" s="2">
        <v>188400</v>
      </c>
      <c r="L93" s="2">
        <v>1962.5</v>
      </c>
      <c r="M93" s="3">
        <v>41791</v>
      </c>
      <c r="N93" s="4">
        <v>6</v>
      </c>
      <c r="O93" s="1" t="s">
        <v>26</v>
      </c>
      <c r="P93" s="5" t="s">
        <v>22</v>
      </c>
      <c r="Q93" s="2">
        <f>sales[[#This Row],[Profit]]/sales[[#This Row],[Units Sold]]</f>
        <v>1.25</v>
      </c>
    </row>
    <row r="94" spans="1:17" x14ac:dyDescent="0.3">
      <c r="A94" t="s">
        <v>31</v>
      </c>
      <c r="B94" t="s">
        <v>37</v>
      </c>
      <c r="C94" s="1" t="s">
        <v>38</v>
      </c>
      <c r="D94" s="1" t="s">
        <v>43</v>
      </c>
      <c r="E94">
        <v>1369.5</v>
      </c>
      <c r="F94" s="2">
        <v>10</v>
      </c>
      <c r="G94" s="2">
        <v>12</v>
      </c>
      <c r="H94" s="2">
        <v>16434</v>
      </c>
      <c r="I94" s="2">
        <v>493.02</v>
      </c>
      <c r="J94" s="2">
        <v>15940.98</v>
      </c>
      <c r="K94" s="2">
        <v>4108.5</v>
      </c>
      <c r="L94" s="2">
        <v>11832.48</v>
      </c>
      <c r="M94" s="3">
        <v>41821</v>
      </c>
      <c r="N94" s="4">
        <v>7</v>
      </c>
      <c r="O94" s="1" t="s">
        <v>33</v>
      </c>
      <c r="P94" s="5" t="s">
        <v>22</v>
      </c>
      <c r="Q94" s="2">
        <f>sales[[#This Row],[Profit]]/sales[[#This Row],[Units Sold]]</f>
        <v>8.64</v>
      </c>
    </row>
    <row r="95" spans="1:17" x14ac:dyDescent="0.3">
      <c r="A95" t="s">
        <v>32</v>
      </c>
      <c r="B95" t="s">
        <v>18</v>
      </c>
      <c r="C95" s="1" t="s">
        <v>38</v>
      </c>
      <c r="D95" s="1" t="s">
        <v>43</v>
      </c>
      <c r="E95">
        <v>2009</v>
      </c>
      <c r="F95" s="2">
        <v>10</v>
      </c>
      <c r="G95" s="2">
        <v>125</v>
      </c>
      <c r="H95" s="2">
        <v>251125</v>
      </c>
      <c r="I95" s="2">
        <v>7533.75</v>
      </c>
      <c r="J95" s="2">
        <v>243591.25</v>
      </c>
      <c r="K95" s="2">
        <v>241080</v>
      </c>
      <c r="L95" s="2">
        <v>2511.25</v>
      </c>
      <c r="M95" s="3">
        <v>41913</v>
      </c>
      <c r="N95" s="4">
        <v>10</v>
      </c>
      <c r="O95" s="1" t="s">
        <v>40</v>
      </c>
      <c r="P95" s="5" t="s">
        <v>22</v>
      </c>
      <c r="Q95" s="2">
        <f>sales[[#This Row],[Profit]]/sales[[#This Row],[Units Sold]]</f>
        <v>1.25</v>
      </c>
    </row>
    <row r="96" spans="1:17" x14ac:dyDescent="0.3">
      <c r="A96" t="s">
        <v>32</v>
      </c>
      <c r="B96" t="s">
        <v>25</v>
      </c>
      <c r="C96" s="1" t="s">
        <v>38</v>
      </c>
      <c r="D96" s="1" t="s">
        <v>43</v>
      </c>
      <c r="E96">
        <v>1287</v>
      </c>
      <c r="F96" s="2">
        <v>10</v>
      </c>
      <c r="G96" s="2">
        <v>125</v>
      </c>
      <c r="H96" s="2">
        <v>160875</v>
      </c>
      <c r="I96" s="2">
        <v>4826.25</v>
      </c>
      <c r="J96" s="2">
        <v>156048.75</v>
      </c>
      <c r="K96" s="2">
        <v>154440</v>
      </c>
      <c r="L96" s="2">
        <v>1608.75</v>
      </c>
      <c r="M96" s="3">
        <v>41974</v>
      </c>
      <c r="N96" s="4">
        <v>12</v>
      </c>
      <c r="O96" s="1" t="s">
        <v>28</v>
      </c>
      <c r="P96" s="5" t="s">
        <v>22</v>
      </c>
      <c r="Q96" s="2">
        <f>sales[[#This Row],[Profit]]/sales[[#This Row],[Units Sold]]</f>
        <v>1.25</v>
      </c>
    </row>
    <row r="97" spans="1:17" x14ac:dyDescent="0.3">
      <c r="A97" t="s">
        <v>32</v>
      </c>
      <c r="B97" t="s">
        <v>23</v>
      </c>
      <c r="C97" s="1" t="s">
        <v>38</v>
      </c>
      <c r="D97" s="1" t="s">
        <v>43</v>
      </c>
      <c r="E97">
        <v>1706</v>
      </c>
      <c r="F97" s="2">
        <v>10</v>
      </c>
      <c r="G97" s="2">
        <v>125</v>
      </c>
      <c r="H97" s="2">
        <v>213250</v>
      </c>
      <c r="I97" s="2">
        <v>6397.5</v>
      </c>
      <c r="J97" s="2">
        <v>206852.5</v>
      </c>
      <c r="K97" s="2">
        <v>204720</v>
      </c>
      <c r="L97" s="2">
        <v>2132.5</v>
      </c>
      <c r="M97" s="3">
        <v>41974</v>
      </c>
      <c r="N97" s="4">
        <v>12</v>
      </c>
      <c r="O97" s="1" t="s">
        <v>28</v>
      </c>
      <c r="P97" s="5" t="s">
        <v>22</v>
      </c>
      <c r="Q97" s="2">
        <f>sales[[#This Row],[Profit]]/sales[[#This Row],[Units Sold]]</f>
        <v>1.25</v>
      </c>
    </row>
    <row r="98" spans="1:17" x14ac:dyDescent="0.3">
      <c r="A98" t="s">
        <v>17</v>
      </c>
      <c r="B98" t="s">
        <v>18</v>
      </c>
      <c r="C98" s="1" t="s">
        <v>19</v>
      </c>
      <c r="D98" s="1" t="s">
        <v>43</v>
      </c>
      <c r="E98">
        <v>831</v>
      </c>
      <c r="F98" s="2">
        <v>3</v>
      </c>
      <c r="G98" s="2">
        <v>20</v>
      </c>
      <c r="H98" s="2">
        <v>16620</v>
      </c>
      <c r="I98" s="2">
        <v>498.6</v>
      </c>
      <c r="J98" s="2">
        <v>16121.4</v>
      </c>
      <c r="K98" s="2">
        <v>8310</v>
      </c>
      <c r="L98" s="2">
        <v>7811.4</v>
      </c>
      <c r="M98" s="3">
        <v>41760</v>
      </c>
      <c r="N98" s="4">
        <v>5</v>
      </c>
      <c r="O98" s="1" t="s">
        <v>44</v>
      </c>
      <c r="P98" s="5" t="s">
        <v>22</v>
      </c>
      <c r="Q98" s="2">
        <f>sales[[#This Row],[Profit]]/sales[[#This Row],[Units Sold]]</f>
        <v>9.4</v>
      </c>
    </row>
    <row r="99" spans="1:17" x14ac:dyDescent="0.3">
      <c r="A99" t="s">
        <v>24</v>
      </c>
      <c r="B99" t="s">
        <v>27</v>
      </c>
      <c r="C99" s="1" t="s">
        <v>29</v>
      </c>
      <c r="D99" s="1" t="s">
        <v>43</v>
      </c>
      <c r="E99">
        <v>2031</v>
      </c>
      <c r="F99" s="2">
        <v>5</v>
      </c>
      <c r="G99" s="2">
        <v>15</v>
      </c>
      <c r="H99" s="2">
        <v>30465</v>
      </c>
      <c r="I99" s="2">
        <v>1218.5999999999999</v>
      </c>
      <c r="J99" s="2">
        <v>29246.400000000001</v>
      </c>
      <c r="K99" s="2">
        <v>20310</v>
      </c>
      <c r="L99" s="2">
        <v>8936.4000000000015</v>
      </c>
      <c r="M99" s="3">
        <v>41913</v>
      </c>
      <c r="N99" s="4">
        <v>10</v>
      </c>
      <c r="O99" s="1" t="s">
        <v>40</v>
      </c>
      <c r="P99" s="5" t="s">
        <v>22</v>
      </c>
      <c r="Q99" s="2">
        <f>sales[[#This Row],[Profit]]/sales[[#This Row],[Units Sold]]</f>
        <v>4.4000000000000004</v>
      </c>
    </row>
    <row r="100" spans="1:17" x14ac:dyDescent="0.3">
      <c r="A100" t="s">
        <v>24</v>
      </c>
      <c r="B100" t="s">
        <v>27</v>
      </c>
      <c r="C100" s="1" t="s">
        <v>38</v>
      </c>
      <c r="D100" s="1" t="s">
        <v>43</v>
      </c>
      <c r="E100">
        <v>2031</v>
      </c>
      <c r="F100" s="2">
        <v>10</v>
      </c>
      <c r="G100" s="2">
        <v>15</v>
      </c>
      <c r="H100" s="2">
        <v>30465</v>
      </c>
      <c r="I100" s="2">
        <v>1218.5999999999999</v>
      </c>
      <c r="J100" s="2">
        <v>29246.400000000001</v>
      </c>
      <c r="K100" s="2">
        <v>20310</v>
      </c>
      <c r="L100" s="2">
        <v>8936.4000000000015</v>
      </c>
      <c r="M100" s="3">
        <v>41913</v>
      </c>
      <c r="N100" s="4">
        <v>10</v>
      </c>
      <c r="O100" s="1" t="s">
        <v>40</v>
      </c>
      <c r="P100" s="5" t="s">
        <v>22</v>
      </c>
      <c r="Q100" s="2">
        <f>sales[[#This Row],[Profit]]/sales[[#This Row],[Units Sold]]</f>
        <v>4.4000000000000004</v>
      </c>
    </row>
    <row r="101" spans="1:17" x14ac:dyDescent="0.3">
      <c r="A101" t="s">
        <v>34</v>
      </c>
      <c r="B101" t="s">
        <v>23</v>
      </c>
      <c r="C101" s="1" t="s">
        <v>19</v>
      </c>
      <c r="D101" s="1" t="s">
        <v>43</v>
      </c>
      <c r="E101">
        <v>2021</v>
      </c>
      <c r="F101" s="2">
        <v>3</v>
      </c>
      <c r="G101" s="2">
        <v>300</v>
      </c>
      <c r="H101" s="2">
        <v>606300</v>
      </c>
      <c r="I101" s="2">
        <v>24252</v>
      </c>
      <c r="J101" s="2">
        <v>582048</v>
      </c>
      <c r="K101" s="2">
        <v>505250</v>
      </c>
      <c r="L101" s="2">
        <v>76798</v>
      </c>
      <c r="M101" s="3">
        <v>41913</v>
      </c>
      <c r="N101" s="4">
        <v>10</v>
      </c>
      <c r="O101" s="1" t="s">
        <v>40</v>
      </c>
      <c r="P101" s="5" t="s">
        <v>22</v>
      </c>
      <c r="Q101" s="2">
        <f>sales[[#This Row],[Profit]]/sales[[#This Row],[Units Sold]]</f>
        <v>38</v>
      </c>
    </row>
    <row r="102" spans="1:17" x14ac:dyDescent="0.3">
      <c r="A102" t="s">
        <v>17</v>
      </c>
      <c r="B102" t="s">
        <v>37</v>
      </c>
      <c r="C102" s="1" t="s">
        <v>19</v>
      </c>
      <c r="D102" s="1" t="s">
        <v>43</v>
      </c>
      <c r="E102">
        <v>274</v>
      </c>
      <c r="F102" s="2">
        <v>3</v>
      </c>
      <c r="G102" s="2">
        <v>350</v>
      </c>
      <c r="H102" s="2">
        <v>95900</v>
      </c>
      <c r="I102" s="2">
        <v>3836</v>
      </c>
      <c r="J102" s="2">
        <v>92064</v>
      </c>
      <c r="K102" s="2">
        <v>71240</v>
      </c>
      <c r="L102" s="2">
        <v>20824</v>
      </c>
      <c r="M102" s="3">
        <v>41974</v>
      </c>
      <c r="N102" s="4">
        <v>12</v>
      </c>
      <c r="O102" s="1" t="s">
        <v>28</v>
      </c>
      <c r="P102" s="5" t="s">
        <v>22</v>
      </c>
      <c r="Q102" s="2">
        <f>sales[[#This Row],[Profit]]/sales[[#This Row],[Units Sold]]</f>
        <v>76</v>
      </c>
    </row>
    <row r="103" spans="1:17" x14ac:dyDescent="0.3">
      <c r="A103" t="s">
        <v>24</v>
      </c>
      <c r="B103" t="s">
        <v>18</v>
      </c>
      <c r="C103" s="1" t="s">
        <v>29</v>
      </c>
      <c r="D103" s="1" t="s">
        <v>43</v>
      </c>
      <c r="E103">
        <v>1967</v>
      </c>
      <c r="F103" s="2">
        <v>5</v>
      </c>
      <c r="G103" s="2">
        <v>15</v>
      </c>
      <c r="H103" s="2">
        <v>29505</v>
      </c>
      <c r="I103" s="2">
        <v>1180.2</v>
      </c>
      <c r="J103" s="2">
        <v>28324.799999999999</v>
      </c>
      <c r="K103" s="2">
        <v>19670</v>
      </c>
      <c r="L103" s="2">
        <v>8654.7999999999993</v>
      </c>
      <c r="M103" s="3">
        <v>41699</v>
      </c>
      <c r="N103" s="4">
        <v>3</v>
      </c>
      <c r="O103" s="1" t="s">
        <v>30</v>
      </c>
      <c r="P103" s="5" t="s">
        <v>22</v>
      </c>
      <c r="Q103" s="2">
        <f>sales[[#This Row],[Profit]]/sales[[#This Row],[Units Sold]]</f>
        <v>4.3999999999999995</v>
      </c>
    </row>
    <row r="104" spans="1:17" x14ac:dyDescent="0.3">
      <c r="A104" t="s">
        <v>34</v>
      </c>
      <c r="B104" t="s">
        <v>23</v>
      </c>
      <c r="C104" s="1" t="s">
        <v>29</v>
      </c>
      <c r="D104" s="1" t="s">
        <v>43</v>
      </c>
      <c r="E104">
        <v>1859</v>
      </c>
      <c r="F104" s="2">
        <v>5</v>
      </c>
      <c r="G104" s="2">
        <v>300</v>
      </c>
      <c r="H104" s="2">
        <v>557700</v>
      </c>
      <c r="I104" s="2">
        <v>22308</v>
      </c>
      <c r="J104" s="2">
        <v>535392</v>
      </c>
      <c r="K104" s="2">
        <v>464750</v>
      </c>
      <c r="L104" s="2">
        <v>70642</v>
      </c>
      <c r="M104" s="3">
        <v>41852</v>
      </c>
      <c r="N104" s="4">
        <v>8</v>
      </c>
      <c r="O104" s="1" t="s">
        <v>35</v>
      </c>
      <c r="P104" s="5" t="s">
        <v>22</v>
      </c>
      <c r="Q104" s="2">
        <f>sales[[#This Row],[Profit]]/sales[[#This Row],[Units Sold]]</f>
        <v>38</v>
      </c>
    </row>
    <row r="105" spans="1:17" x14ac:dyDescent="0.3">
      <c r="A105" t="s">
        <v>34</v>
      </c>
      <c r="B105" t="s">
        <v>23</v>
      </c>
      <c r="C105" s="1" t="s">
        <v>29</v>
      </c>
      <c r="D105" s="1" t="s">
        <v>43</v>
      </c>
      <c r="E105">
        <v>2021</v>
      </c>
      <c r="F105" s="2">
        <v>5</v>
      </c>
      <c r="G105" s="2">
        <v>300</v>
      </c>
      <c r="H105" s="2">
        <v>606300</v>
      </c>
      <c r="I105" s="2">
        <v>24252</v>
      </c>
      <c r="J105" s="2">
        <v>582048</v>
      </c>
      <c r="K105" s="2">
        <v>505250</v>
      </c>
      <c r="L105" s="2">
        <v>76798</v>
      </c>
      <c r="M105" s="3">
        <v>41913</v>
      </c>
      <c r="N105" s="4">
        <v>10</v>
      </c>
      <c r="O105" s="1" t="s">
        <v>40</v>
      </c>
      <c r="P105" s="5" t="s">
        <v>22</v>
      </c>
      <c r="Q105" s="2">
        <f>sales[[#This Row],[Profit]]/sales[[#This Row],[Units Sold]]</f>
        <v>38</v>
      </c>
    </row>
    <row r="106" spans="1:17" x14ac:dyDescent="0.3">
      <c r="A106" t="s">
        <v>32</v>
      </c>
      <c r="B106" t="s">
        <v>27</v>
      </c>
      <c r="C106" s="1" t="s">
        <v>29</v>
      </c>
      <c r="D106" s="1" t="s">
        <v>43</v>
      </c>
      <c r="E106">
        <v>1138</v>
      </c>
      <c r="F106" s="2">
        <v>5</v>
      </c>
      <c r="G106" s="2">
        <v>125</v>
      </c>
      <c r="H106" s="2">
        <v>142250</v>
      </c>
      <c r="I106" s="2">
        <v>5690</v>
      </c>
      <c r="J106" s="2">
        <v>136560</v>
      </c>
      <c r="K106" s="2">
        <v>136560</v>
      </c>
      <c r="L106" s="2">
        <v>0</v>
      </c>
      <c r="M106" s="3">
        <v>41974</v>
      </c>
      <c r="N106" s="4">
        <v>12</v>
      </c>
      <c r="O106" s="1" t="s">
        <v>28</v>
      </c>
      <c r="P106" s="5" t="s">
        <v>22</v>
      </c>
      <c r="Q106" s="2">
        <f>sales[[#This Row],[Profit]]/sales[[#This Row],[Units Sold]]</f>
        <v>0</v>
      </c>
    </row>
    <row r="107" spans="1:17" x14ac:dyDescent="0.3">
      <c r="A107" t="s">
        <v>17</v>
      </c>
      <c r="B107" t="s">
        <v>18</v>
      </c>
      <c r="C107" s="1" t="s">
        <v>38</v>
      </c>
      <c r="D107" s="1" t="s">
        <v>43</v>
      </c>
      <c r="E107">
        <v>4251</v>
      </c>
      <c r="F107" s="2">
        <v>10</v>
      </c>
      <c r="G107" s="2">
        <v>7</v>
      </c>
      <c r="H107" s="2">
        <v>29757</v>
      </c>
      <c r="I107" s="2">
        <v>1190.28</v>
      </c>
      <c r="J107" s="2">
        <v>28566.720000000001</v>
      </c>
      <c r="K107" s="2">
        <v>21255</v>
      </c>
      <c r="L107" s="2">
        <v>7311.7199999999993</v>
      </c>
      <c r="M107" s="3">
        <v>41640</v>
      </c>
      <c r="N107" s="4">
        <v>1</v>
      </c>
      <c r="O107" s="1" t="s">
        <v>21</v>
      </c>
      <c r="P107" s="5" t="s">
        <v>22</v>
      </c>
      <c r="Q107" s="2">
        <f>sales[[#This Row],[Profit]]/sales[[#This Row],[Units Sold]]</f>
        <v>1.7199999999999998</v>
      </c>
    </row>
    <row r="108" spans="1:17" x14ac:dyDescent="0.3">
      <c r="A108" t="s">
        <v>32</v>
      </c>
      <c r="B108" t="s">
        <v>23</v>
      </c>
      <c r="C108" s="1" t="s">
        <v>38</v>
      </c>
      <c r="D108" s="1" t="s">
        <v>43</v>
      </c>
      <c r="E108">
        <v>795</v>
      </c>
      <c r="F108" s="2">
        <v>10</v>
      </c>
      <c r="G108" s="2">
        <v>125</v>
      </c>
      <c r="H108" s="2">
        <v>99375</v>
      </c>
      <c r="I108" s="2">
        <v>3975</v>
      </c>
      <c r="J108" s="2">
        <v>95400</v>
      </c>
      <c r="K108" s="2">
        <v>95400</v>
      </c>
      <c r="L108" s="2">
        <v>0</v>
      </c>
      <c r="M108" s="3">
        <v>41699</v>
      </c>
      <c r="N108" s="4">
        <v>3</v>
      </c>
      <c r="O108" s="1" t="s">
        <v>30</v>
      </c>
      <c r="P108" s="5" t="s">
        <v>22</v>
      </c>
      <c r="Q108" s="2">
        <f>sales[[#This Row],[Profit]]/sales[[#This Row],[Units Sold]]</f>
        <v>0</v>
      </c>
    </row>
    <row r="109" spans="1:17" x14ac:dyDescent="0.3">
      <c r="A109" t="s">
        <v>34</v>
      </c>
      <c r="B109" t="s">
        <v>23</v>
      </c>
      <c r="C109" s="1" t="s">
        <v>38</v>
      </c>
      <c r="D109" s="1" t="s">
        <v>43</v>
      </c>
      <c r="E109">
        <v>1414.5</v>
      </c>
      <c r="F109" s="2">
        <v>10</v>
      </c>
      <c r="G109" s="2">
        <v>300</v>
      </c>
      <c r="H109" s="2">
        <v>424350</v>
      </c>
      <c r="I109" s="2">
        <v>16974</v>
      </c>
      <c r="J109" s="2">
        <v>407376</v>
      </c>
      <c r="K109" s="2">
        <v>353625</v>
      </c>
      <c r="L109" s="2">
        <v>53751</v>
      </c>
      <c r="M109" s="3">
        <v>41730</v>
      </c>
      <c r="N109" s="4">
        <v>4</v>
      </c>
      <c r="O109" s="1" t="s">
        <v>42</v>
      </c>
      <c r="P109" s="5" t="s">
        <v>22</v>
      </c>
      <c r="Q109" s="2">
        <f>sales[[#This Row],[Profit]]/sales[[#This Row],[Units Sold]]</f>
        <v>38</v>
      </c>
    </row>
    <row r="110" spans="1:17" x14ac:dyDescent="0.3">
      <c r="A110" t="s">
        <v>34</v>
      </c>
      <c r="B110" t="s">
        <v>37</v>
      </c>
      <c r="C110" s="1" t="s">
        <v>38</v>
      </c>
      <c r="D110" s="1" t="s">
        <v>43</v>
      </c>
      <c r="E110">
        <v>2918</v>
      </c>
      <c r="F110" s="2">
        <v>10</v>
      </c>
      <c r="G110" s="2">
        <v>300</v>
      </c>
      <c r="H110" s="2">
        <v>875400</v>
      </c>
      <c r="I110" s="2">
        <v>35016</v>
      </c>
      <c r="J110" s="2">
        <v>840384</v>
      </c>
      <c r="K110" s="2">
        <v>729500</v>
      </c>
      <c r="L110" s="2">
        <v>110884</v>
      </c>
      <c r="M110" s="3">
        <v>41760</v>
      </c>
      <c r="N110" s="4">
        <v>5</v>
      </c>
      <c r="O110" s="1" t="s">
        <v>44</v>
      </c>
      <c r="P110" s="5" t="s">
        <v>22</v>
      </c>
      <c r="Q110" s="2">
        <f>sales[[#This Row],[Profit]]/sales[[#This Row],[Units Sold]]</f>
        <v>38</v>
      </c>
    </row>
    <row r="111" spans="1:17" x14ac:dyDescent="0.3">
      <c r="A111" t="s">
        <v>17</v>
      </c>
      <c r="B111" t="s">
        <v>37</v>
      </c>
      <c r="C111" s="1" t="s">
        <v>38</v>
      </c>
      <c r="D111" s="1" t="s">
        <v>43</v>
      </c>
      <c r="E111">
        <v>3450</v>
      </c>
      <c r="F111" s="2">
        <v>10</v>
      </c>
      <c r="G111" s="2">
        <v>350</v>
      </c>
      <c r="H111" s="2">
        <v>1207500</v>
      </c>
      <c r="I111" s="2">
        <v>48300</v>
      </c>
      <c r="J111" s="2">
        <v>1159200</v>
      </c>
      <c r="K111" s="2">
        <v>897000</v>
      </c>
      <c r="L111" s="2">
        <v>262200</v>
      </c>
      <c r="M111" s="3">
        <v>41821</v>
      </c>
      <c r="N111" s="4">
        <v>7</v>
      </c>
      <c r="O111" s="1" t="s">
        <v>33</v>
      </c>
      <c r="P111" s="5" t="s">
        <v>22</v>
      </c>
      <c r="Q111" s="2">
        <f>sales[[#This Row],[Profit]]/sales[[#This Row],[Units Sold]]</f>
        <v>76</v>
      </c>
    </row>
    <row r="112" spans="1:17" x14ac:dyDescent="0.3">
      <c r="A112" t="s">
        <v>32</v>
      </c>
      <c r="B112" t="s">
        <v>25</v>
      </c>
      <c r="C112" s="1" t="s">
        <v>38</v>
      </c>
      <c r="D112" s="1" t="s">
        <v>43</v>
      </c>
      <c r="E112">
        <v>2988</v>
      </c>
      <c r="F112" s="2">
        <v>10</v>
      </c>
      <c r="G112" s="2">
        <v>125</v>
      </c>
      <c r="H112" s="2">
        <v>373500</v>
      </c>
      <c r="I112" s="2">
        <v>14940</v>
      </c>
      <c r="J112" s="2">
        <v>358560</v>
      </c>
      <c r="K112" s="2">
        <v>358560</v>
      </c>
      <c r="L112" s="2">
        <v>0</v>
      </c>
      <c r="M112" s="3">
        <v>41821</v>
      </c>
      <c r="N112" s="4">
        <v>7</v>
      </c>
      <c r="O112" s="1" t="s">
        <v>33</v>
      </c>
      <c r="P112" s="5" t="s">
        <v>22</v>
      </c>
      <c r="Q112" s="2">
        <f>sales[[#This Row],[Profit]]/sales[[#This Row],[Units Sold]]</f>
        <v>0</v>
      </c>
    </row>
    <row r="113" spans="1:17" x14ac:dyDescent="0.3">
      <c r="A113" t="s">
        <v>24</v>
      </c>
      <c r="B113" t="s">
        <v>18</v>
      </c>
      <c r="C113" s="1" t="s">
        <v>38</v>
      </c>
      <c r="D113" s="1" t="s">
        <v>43</v>
      </c>
      <c r="E113">
        <v>218</v>
      </c>
      <c r="F113" s="2">
        <v>10</v>
      </c>
      <c r="G113" s="2">
        <v>15</v>
      </c>
      <c r="H113" s="2">
        <v>3270</v>
      </c>
      <c r="I113" s="2">
        <v>130.80000000000001</v>
      </c>
      <c r="J113" s="2">
        <v>3139.2</v>
      </c>
      <c r="K113" s="2">
        <v>2180</v>
      </c>
      <c r="L113" s="2">
        <v>959.19999999999982</v>
      </c>
      <c r="M113" s="3">
        <v>41883</v>
      </c>
      <c r="N113" s="4">
        <v>9</v>
      </c>
      <c r="O113" s="1" t="s">
        <v>36</v>
      </c>
      <c r="P113" s="5" t="s">
        <v>22</v>
      </c>
      <c r="Q113" s="2">
        <f>sales[[#This Row],[Profit]]/sales[[#This Row],[Units Sold]]</f>
        <v>4.3999999999999995</v>
      </c>
    </row>
    <row r="114" spans="1:17" x14ac:dyDescent="0.3">
      <c r="A114" t="s">
        <v>17</v>
      </c>
      <c r="B114" t="s">
        <v>18</v>
      </c>
      <c r="C114" s="1" t="s">
        <v>38</v>
      </c>
      <c r="D114" s="1" t="s">
        <v>43</v>
      </c>
      <c r="E114">
        <v>2074</v>
      </c>
      <c r="F114" s="2">
        <v>10</v>
      </c>
      <c r="G114" s="2">
        <v>20</v>
      </c>
      <c r="H114" s="2">
        <v>41480</v>
      </c>
      <c r="I114" s="2">
        <v>1659.2</v>
      </c>
      <c r="J114" s="2">
        <v>39820.800000000003</v>
      </c>
      <c r="K114" s="2">
        <v>20740</v>
      </c>
      <c r="L114" s="2">
        <v>19080.800000000003</v>
      </c>
      <c r="M114" s="3">
        <v>41883</v>
      </c>
      <c r="N114" s="4">
        <v>9</v>
      </c>
      <c r="O114" s="1" t="s">
        <v>36</v>
      </c>
      <c r="P114" s="5" t="s">
        <v>22</v>
      </c>
      <c r="Q114" s="2">
        <f>sales[[#This Row],[Profit]]/sales[[#This Row],[Units Sold]]</f>
        <v>9.2000000000000011</v>
      </c>
    </row>
    <row r="115" spans="1:17" x14ac:dyDescent="0.3">
      <c r="A115" t="s">
        <v>17</v>
      </c>
      <c r="B115" t="s">
        <v>37</v>
      </c>
      <c r="C115" s="1" t="s">
        <v>38</v>
      </c>
      <c r="D115" s="1" t="s">
        <v>43</v>
      </c>
      <c r="E115">
        <v>1056</v>
      </c>
      <c r="F115" s="2">
        <v>10</v>
      </c>
      <c r="G115" s="2">
        <v>20</v>
      </c>
      <c r="H115" s="2">
        <v>21120</v>
      </c>
      <c r="I115" s="2">
        <v>844.8</v>
      </c>
      <c r="J115" s="2">
        <v>20275.2</v>
      </c>
      <c r="K115" s="2">
        <v>10560</v>
      </c>
      <c r="L115" s="2">
        <v>9715.2000000000007</v>
      </c>
      <c r="M115" s="3">
        <v>41883</v>
      </c>
      <c r="N115" s="4">
        <v>9</v>
      </c>
      <c r="O115" s="1" t="s">
        <v>36</v>
      </c>
      <c r="P115" s="5" t="s">
        <v>22</v>
      </c>
      <c r="Q115" s="2">
        <f>sales[[#This Row],[Profit]]/sales[[#This Row],[Units Sold]]</f>
        <v>9.2000000000000011</v>
      </c>
    </row>
    <row r="116" spans="1:17" x14ac:dyDescent="0.3">
      <c r="A116" t="s">
        <v>17</v>
      </c>
      <c r="B116" t="s">
        <v>37</v>
      </c>
      <c r="C116" s="1" t="s">
        <v>38</v>
      </c>
      <c r="D116" s="1" t="s">
        <v>43</v>
      </c>
      <c r="E116">
        <v>274</v>
      </c>
      <c r="F116" s="2">
        <v>10</v>
      </c>
      <c r="G116" s="2">
        <v>350</v>
      </c>
      <c r="H116" s="2">
        <v>95900</v>
      </c>
      <c r="I116" s="2">
        <v>3836</v>
      </c>
      <c r="J116" s="2">
        <v>92064</v>
      </c>
      <c r="K116" s="2">
        <v>71240</v>
      </c>
      <c r="L116" s="2">
        <v>20824</v>
      </c>
      <c r="M116" s="3">
        <v>41974</v>
      </c>
      <c r="N116" s="4">
        <v>12</v>
      </c>
      <c r="O116" s="1" t="s">
        <v>28</v>
      </c>
      <c r="P116" s="5" t="s">
        <v>22</v>
      </c>
      <c r="Q116" s="2">
        <f>sales[[#This Row],[Profit]]/sales[[#This Row],[Units Sold]]</f>
        <v>76</v>
      </c>
    </row>
    <row r="117" spans="1:17" x14ac:dyDescent="0.3">
      <c r="A117" t="s">
        <v>32</v>
      </c>
      <c r="B117" t="s">
        <v>27</v>
      </c>
      <c r="C117" s="1" t="s">
        <v>38</v>
      </c>
      <c r="D117" s="1" t="s">
        <v>43</v>
      </c>
      <c r="E117">
        <v>1138</v>
      </c>
      <c r="F117" s="2">
        <v>10</v>
      </c>
      <c r="G117" s="2">
        <v>125</v>
      </c>
      <c r="H117" s="2">
        <v>142250</v>
      </c>
      <c r="I117" s="2">
        <v>5690</v>
      </c>
      <c r="J117" s="2">
        <v>136560</v>
      </c>
      <c r="K117" s="2">
        <v>136560</v>
      </c>
      <c r="L117" s="2">
        <v>0</v>
      </c>
      <c r="M117" s="3">
        <v>41974</v>
      </c>
      <c r="N117" s="4">
        <v>12</v>
      </c>
      <c r="O117" s="1" t="s">
        <v>28</v>
      </c>
      <c r="P117" s="5" t="s">
        <v>22</v>
      </c>
      <c r="Q117" s="2">
        <f>sales[[#This Row],[Profit]]/sales[[#This Row],[Units Sold]]</f>
        <v>0</v>
      </c>
    </row>
    <row r="118" spans="1:17" x14ac:dyDescent="0.3">
      <c r="A118" t="s">
        <v>17</v>
      </c>
      <c r="B118" t="s">
        <v>27</v>
      </c>
      <c r="C118" s="1" t="s">
        <v>41</v>
      </c>
      <c r="D118" s="1" t="s">
        <v>43</v>
      </c>
      <c r="E118">
        <v>1865</v>
      </c>
      <c r="F118" s="2">
        <v>260</v>
      </c>
      <c r="G118" s="2">
        <v>350</v>
      </c>
      <c r="H118" s="2">
        <v>652750</v>
      </c>
      <c r="I118" s="2">
        <v>26110</v>
      </c>
      <c r="J118" s="2">
        <v>626640</v>
      </c>
      <c r="K118" s="2">
        <v>484900</v>
      </c>
      <c r="L118" s="2">
        <v>141740</v>
      </c>
      <c r="M118" s="3">
        <v>41671</v>
      </c>
      <c r="N118" s="4">
        <v>2</v>
      </c>
      <c r="O118" s="1" t="s">
        <v>39</v>
      </c>
      <c r="P118" s="5" t="s">
        <v>22</v>
      </c>
      <c r="Q118" s="2">
        <f>sales[[#This Row],[Profit]]/sales[[#This Row],[Units Sold]]</f>
        <v>76</v>
      </c>
    </row>
    <row r="119" spans="1:17" x14ac:dyDescent="0.3">
      <c r="A119" t="s">
        <v>32</v>
      </c>
      <c r="B119" t="s">
        <v>27</v>
      </c>
      <c r="C119" s="1" t="s">
        <v>41</v>
      </c>
      <c r="D119" s="1" t="s">
        <v>43</v>
      </c>
      <c r="E119">
        <v>1074</v>
      </c>
      <c r="F119" s="2">
        <v>260</v>
      </c>
      <c r="G119" s="2">
        <v>125</v>
      </c>
      <c r="H119" s="2">
        <v>134250</v>
      </c>
      <c r="I119" s="2">
        <v>5370</v>
      </c>
      <c r="J119" s="2">
        <v>128880</v>
      </c>
      <c r="K119" s="2">
        <v>128880</v>
      </c>
      <c r="L119" s="2">
        <v>0</v>
      </c>
      <c r="M119" s="3">
        <v>41730</v>
      </c>
      <c r="N119" s="4">
        <v>4</v>
      </c>
      <c r="O119" s="1" t="s">
        <v>42</v>
      </c>
      <c r="P119" s="5" t="s">
        <v>22</v>
      </c>
      <c r="Q119" s="2">
        <f>sales[[#This Row],[Profit]]/sales[[#This Row],[Units Sold]]</f>
        <v>0</v>
      </c>
    </row>
    <row r="120" spans="1:17" x14ac:dyDescent="0.3">
      <c r="A120" t="s">
        <v>17</v>
      </c>
      <c r="B120" t="s">
        <v>23</v>
      </c>
      <c r="C120" s="1" t="s">
        <v>41</v>
      </c>
      <c r="D120" s="1" t="s">
        <v>43</v>
      </c>
      <c r="E120">
        <v>1907</v>
      </c>
      <c r="F120" s="2">
        <v>260</v>
      </c>
      <c r="G120" s="2">
        <v>350</v>
      </c>
      <c r="H120" s="2">
        <v>667450</v>
      </c>
      <c r="I120" s="2">
        <v>26698</v>
      </c>
      <c r="J120" s="2">
        <v>640752</v>
      </c>
      <c r="K120" s="2">
        <v>495820</v>
      </c>
      <c r="L120" s="2">
        <v>144932</v>
      </c>
      <c r="M120" s="3">
        <v>41883</v>
      </c>
      <c r="N120" s="4">
        <v>9</v>
      </c>
      <c r="O120" s="1" t="s">
        <v>36</v>
      </c>
      <c r="P120" s="5" t="s">
        <v>22</v>
      </c>
      <c r="Q120" s="2">
        <f>sales[[#This Row],[Profit]]/sales[[#This Row],[Units Sold]]</f>
        <v>76</v>
      </c>
    </row>
    <row r="121" spans="1:17" x14ac:dyDescent="0.3">
      <c r="A121" t="s">
        <v>17</v>
      </c>
      <c r="B121" t="s">
        <v>23</v>
      </c>
      <c r="C121" s="1" t="s">
        <v>38</v>
      </c>
      <c r="D121" s="1" t="s">
        <v>46</v>
      </c>
      <c r="E121">
        <v>1372</v>
      </c>
      <c r="F121" s="2">
        <v>10</v>
      </c>
      <c r="G121" s="2">
        <v>7</v>
      </c>
      <c r="H121" s="2">
        <v>9604</v>
      </c>
      <c r="I121" s="2">
        <v>480.2</v>
      </c>
      <c r="J121" s="2">
        <v>9123.7999999999993</v>
      </c>
      <c r="K121" s="2">
        <v>6860</v>
      </c>
      <c r="L121" s="2">
        <v>2263.7999999999993</v>
      </c>
      <c r="M121" s="3">
        <v>41640</v>
      </c>
      <c r="N121" s="4">
        <v>1</v>
      </c>
      <c r="O121" s="1" t="s">
        <v>21</v>
      </c>
      <c r="P121" s="5" t="s">
        <v>22</v>
      </c>
      <c r="Q121" s="2">
        <f>sales[[#This Row],[Profit]]/sales[[#This Row],[Units Sold]]</f>
        <v>1.6499999999999995</v>
      </c>
    </row>
    <row r="122" spans="1:17" x14ac:dyDescent="0.3">
      <c r="A122" t="s">
        <v>17</v>
      </c>
      <c r="B122" t="s">
        <v>27</v>
      </c>
      <c r="C122" s="1" t="s">
        <v>38</v>
      </c>
      <c r="D122" s="1" t="s">
        <v>46</v>
      </c>
      <c r="E122">
        <v>2689</v>
      </c>
      <c r="F122" s="2">
        <v>10</v>
      </c>
      <c r="G122" s="2">
        <v>7</v>
      </c>
      <c r="H122" s="2">
        <v>18823</v>
      </c>
      <c r="I122" s="2">
        <v>941.15</v>
      </c>
      <c r="J122" s="2">
        <v>17881.849999999999</v>
      </c>
      <c r="K122" s="2">
        <v>13445</v>
      </c>
      <c r="L122" s="2">
        <v>4436.8499999999985</v>
      </c>
      <c r="M122" s="3">
        <v>41913</v>
      </c>
      <c r="N122" s="4">
        <v>10</v>
      </c>
      <c r="O122" s="1" t="s">
        <v>40</v>
      </c>
      <c r="P122" s="5" t="s">
        <v>22</v>
      </c>
      <c r="Q122" s="2">
        <f>sales[[#This Row],[Profit]]/sales[[#This Row],[Units Sold]]</f>
        <v>1.6499999999999995</v>
      </c>
    </row>
    <row r="123" spans="1:17" x14ac:dyDescent="0.3">
      <c r="A123" t="s">
        <v>31</v>
      </c>
      <c r="B123" t="s">
        <v>18</v>
      </c>
      <c r="C123" s="1" t="s">
        <v>38</v>
      </c>
      <c r="D123" s="1" t="s">
        <v>46</v>
      </c>
      <c r="E123">
        <v>2431</v>
      </c>
      <c r="F123" s="2">
        <v>10</v>
      </c>
      <c r="G123" s="2">
        <v>12</v>
      </c>
      <c r="H123" s="2">
        <v>29172</v>
      </c>
      <c r="I123" s="2">
        <v>1458.6</v>
      </c>
      <c r="J123" s="2">
        <v>27713.4</v>
      </c>
      <c r="K123" s="2">
        <v>7293</v>
      </c>
      <c r="L123" s="2">
        <v>20420.400000000001</v>
      </c>
      <c r="M123" s="3">
        <v>41974</v>
      </c>
      <c r="N123" s="4">
        <v>12</v>
      </c>
      <c r="O123" s="1" t="s">
        <v>28</v>
      </c>
      <c r="P123" s="5" t="s">
        <v>22</v>
      </c>
      <c r="Q123" s="2">
        <f>sales[[#This Row],[Profit]]/sales[[#This Row],[Units Sold]]</f>
        <v>8.4</v>
      </c>
    </row>
    <row r="124" spans="1:17" x14ac:dyDescent="0.3">
      <c r="A124" t="s">
        <v>17</v>
      </c>
      <c r="B124" t="s">
        <v>27</v>
      </c>
      <c r="C124" s="1" t="s">
        <v>41</v>
      </c>
      <c r="D124" s="1" t="s">
        <v>46</v>
      </c>
      <c r="E124">
        <v>1683</v>
      </c>
      <c r="F124" s="2">
        <v>260</v>
      </c>
      <c r="G124" s="2">
        <v>7</v>
      </c>
      <c r="H124" s="2">
        <v>11781</v>
      </c>
      <c r="I124" s="2">
        <v>589.04999999999995</v>
      </c>
      <c r="J124" s="2">
        <v>11191.95</v>
      </c>
      <c r="K124" s="2">
        <v>8415</v>
      </c>
      <c r="L124" s="2">
        <v>2776.9500000000007</v>
      </c>
      <c r="M124" s="3">
        <v>41821</v>
      </c>
      <c r="N124" s="4">
        <v>7</v>
      </c>
      <c r="O124" s="1" t="s">
        <v>33</v>
      </c>
      <c r="P124" s="5" t="s">
        <v>22</v>
      </c>
      <c r="Q124" s="2">
        <f>sales[[#This Row],[Profit]]/sales[[#This Row],[Units Sold]]</f>
        <v>1.6500000000000004</v>
      </c>
    </row>
    <row r="125" spans="1:17" x14ac:dyDescent="0.3">
      <c r="A125" t="s">
        <v>31</v>
      </c>
      <c r="B125" t="s">
        <v>27</v>
      </c>
      <c r="C125" s="1" t="s">
        <v>41</v>
      </c>
      <c r="D125" s="1" t="s">
        <v>46</v>
      </c>
      <c r="E125">
        <v>1123</v>
      </c>
      <c r="F125" s="2">
        <v>260</v>
      </c>
      <c r="G125" s="2">
        <v>12</v>
      </c>
      <c r="H125" s="2">
        <v>13476</v>
      </c>
      <c r="I125" s="2">
        <v>673.8</v>
      </c>
      <c r="J125" s="2">
        <v>12802.2</v>
      </c>
      <c r="K125" s="2">
        <v>3369</v>
      </c>
      <c r="L125" s="2">
        <v>9433.2000000000007</v>
      </c>
      <c r="M125" s="3">
        <v>41852</v>
      </c>
      <c r="N125" s="4">
        <v>8</v>
      </c>
      <c r="O125" s="1" t="s">
        <v>35</v>
      </c>
      <c r="P125" s="5" t="s">
        <v>22</v>
      </c>
      <c r="Q125" s="2">
        <f>sales[[#This Row],[Profit]]/sales[[#This Row],[Units Sold]]</f>
        <v>8.4</v>
      </c>
    </row>
    <row r="126" spans="1:17" x14ac:dyDescent="0.3">
      <c r="A126" t="s">
        <v>31</v>
      </c>
      <c r="B126" t="s">
        <v>25</v>
      </c>
      <c r="C126" s="1" t="s">
        <v>19</v>
      </c>
      <c r="D126" s="1" t="s">
        <v>46</v>
      </c>
      <c r="E126">
        <v>1865</v>
      </c>
      <c r="F126" s="2">
        <v>3</v>
      </c>
      <c r="G126" s="2">
        <v>12</v>
      </c>
      <c r="H126" s="2">
        <v>22380</v>
      </c>
      <c r="I126" s="2">
        <v>1119</v>
      </c>
      <c r="J126" s="2">
        <v>21261</v>
      </c>
      <c r="K126" s="2">
        <v>5595</v>
      </c>
      <c r="L126" s="2">
        <v>15666</v>
      </c>
      <c r="M126" s="3">
        <v>41671</v>
      </c>
      <c r="N126" s="4">
        <v>2</v>
      </c>
      <c r="O126" s="1" t="s">
        <v>39</v>
      </c>
      <c r="P126" s="5" t="s">
        <v>22</v>
      </c>
      <c r="Q126" s="2">
        <f>sales[[#This Row],[Profit]]/sales[[#This Row],[Units Sold]]</f>
        <v>8.4</v>
      </c>
    </row>
    <row r="127" spans="1:17" x14ac:dyDescent="0.3">
      <c r="A127" t="s">
        <v>31</v>
      </c>
      <c r="B127" t="s">
        <v>23</v>
      </c>
      <c r="C127" s="1" t="s">
        <v>19</v>
      </c>
      <c r="D127" s="1" t="s">
        <v>46</v>
      </c>
      <c r="E127">
        <v>1116</v>
      </c>
      <c r="F127" s="2">
        <v>3</v>
      </c>
      <c r="G127" s="2">
        <v>12</v>
      </c>
      <c r="H127" s="2">
        <v>13392</v>
      </c>
      <c r="I127" s="2">
        <v>669.6</v>
      </c>
      <c r="J127" s="2">
        <v>12722.4</v>
      </c>
      <c r="K127" s="2">
        <v>3348</v>
      </c>
      <c r="L127" s="2">
        <v>9374.4</v>
      </c>
      <c r="M127" s="3">
        <v>41671</v>
      </c>
      <c r="N127" s="4">
        <v>2</v>
      </c>
      <c r="O127" s="1" t="s">
        <v>39</v>
      </c>
      <c r="P127" s="5" t="s">
        <v>22</v>
      </c>
      <c r="Q127" s="2">
        <f>sales[[#This Row],[Profit]]/sales[[#This Row],[Units Sold]]</f>
        <v>8.4</v>
      </c>
    </row>
    <row r="128" spans="1:17" x14ac:dyDescent="0.3">
      <c r="A128" t="s">
        <v>17</v>
      </c>
      <c r="B128" t="s">
        <v>25</v>
      </c>
      <c r="C128" s="1" t="s">
        <v>19</v>
      </c>
      <c r="D128" s="1" t="s">
        <v>46</v>
      </c>
      <c r="E128">
        <v>1563</v>
      </c>
      <c r="F128" s="2">
        <v>3</v>
      </c>
      <c r="G128" s="2">
        <v>20</v>
      </c>
      <c r="H128" s="2">
        <v>31260</v>
      </c>
      <c r="I128" s="2">
        <v>1563</v>
      </c>
      <c r="J128" s="2">
        <v>29697</v>
      </c>
      <c r="K128" s="2">
        <v>15630</v>
      </c>
      <c r="L128" s="2">
        <v>14067</v>
      </c>
      <c r="M128" s="3">
        <v>41760</v>
      </c>
      <c r="N128" s="4">
        <v>5</v>
      </c>
      <c r="O128" s="1" t="s">
        <v>44</v>
      </c>
      <c r="P128" s="5" t="s">
        <v>22</v>
      </c>
      <c r="Q128" s="2">
        <f>sales[[#This Row],[Profit]]/sales[[#This Row],[Units Sold]]</f>
        <v>9</v>
      </c>
    </row>
    <row r="129" spans="1:17" x14ac:dyDescent="0.3">
      <c r="A129" t="s">
        <v>34</v>
      </c>
      <c r="B129" t="s">
        <v>37</v>
      </c>
      <c r="C129" s="1" t="s">
        <v>19</v>
      </c>
      <c r="D129" s="1" t="s">
        <v>46</v>
      </c>
      <c r="E129">
        <v>991</v>
      </c>
      <c r="F129" s="2">
        <v>3</v>
      </c>
      <c r="G129" s="2">
        <v>300</v>
      </c>
      <c r="H129" s="2">
        <v>297300</v>
      </c>
      <c r="I129" s="2">
        <v>14865</v>
      </c>
      <c r="J129" s="2">
        <v>282435</v>
      </c>
      <c r="K129" s="2">
        <v>247750</v>
      </c>
      <c r="L129" s="2">
        <v>34685</v>
      </c>
      <c r="M129" s="3">
        <v>41791</v>
      </c>
      <c r="N129" s="4">
        <v>6</v>
      </c>
      <c r="O129" s="1" t="s">
        <v>26</v>
      </c>
      <c r="P129" s="5" t="s">
        <v>22</v>
      </c>
      <c r="Q129" s="2">
        <f>sales[[#This Row],[Profit]]/sales[[#This Row],[Units Sold]]</f>
        <v>35</v>
      </c>
    </row>
    <row r="130" spans="1:17" x14ac:dyDescent="0.3">
      <c r="A130" t="s">
        <v>24</v>
      </c>
      <c r="B130" t="s">
        <v>27</v>
      </c>
      <c r="C130" s="1" t="s">
        <v>19</v>
      </c>
      <c r="D130" s="1" t="s">
        <v>46</v>
      </c>
      <c r="E130">
        <v>2791</v>
      </c>
      <c r="F130" s="2">
        <v>3</v>
      </c>
      <c r="G130" s="2">
        <v>15</v>
      </c>
      <c r="H130" s="2">
        <v>41865</v>
      </c>
      <c r="I130" s="2">
        <v>2093.25</v>
      </c>
      <c r="J130" s="2">
        <v>39771.75</v>
      </c>
      <c r="K130" s="2">
        <v>27910</v>
      </c>
      <c r="L130" s="2">
        <v>11861.75</v>
      </c>
      <c r="M130" s="3">
        <v>41944</v>
      </c>
      <c r="N130" s="4">
        <v>11</v>
      </c>
      <c r="O130" s="1" t="s">
        <v>45</v>
      </c>
      <c r="P130" s="5" t="s">
        <v>22</v>
      </c>
      <c r="Q130" s="2">
        <f>sales[[#This Row],[Profit]]/sales[[#This Row],[Units Sold]]</f>
        <v>4.25</v>
      </c>
    </row>
    <row r="131" spans="1:17" x14ac:dyDescent="0.3">
      <c r="A131" t="s">
        <v>17</v>
      </c>
      <c r="B131" t="s">
        <v>37</v>
      </c>
      <c r="C131" s="1" t="s">
        <v>19</v>
      </c>
      <c r="D131" s="1" t="s">
        <v>46</v>
      </c>
      <c r="E131">
        <v>570</v>
      </c>
      <c r="F131" s="2">
        <v>3</v>
      </c>
      <c r="G131" s="2">
        <v>7</v>
      </c>
      <c r="H131" s="2">
        <v>3990</v>
      </c>
      <c r="I131" s="2">
        <v>199.5</v>
      </c>
      <c r="J131" s="2">
        <v>3790.5</v>
      </c>
      <c r="K131" s="2">
        <v>2850</v>
      </c>
      <c r="L131" s="2">
        <v>940.5</v>
      </c>
      <c r="M131" s="3">
        <v>41974</v>
      </c>
      <c r="N131" s="4">
        <v>12</v>
      </c>
      <c r="O131" s="1" t="s">
        <v>28</v>
      </c>
      <c r="P131" s="5" t="s">
        <v>22</v>
      </c>
      <c r="Q131" s="2">
        <f>sales[[#This Row],[Profit]]/sales[[#This Row],[Units Sold]]</f>
        <v>1.65</v>
      </c>
    </row>
    <row r="132" spans="1:17" x14ac:dyDescent="0.3">
      <c r="A132" t="s">
        <v>17</v>
      </c>
      <c r="B132" t="s">
        <v>25</v>
      </c>
      <c r="C132" s="1" t="s">
        <v>19</v>
      </c>
      <c r="D132" s="1" t="s">
        <v>46</v>
      </c>
      <c r="E132">
        <v>2487</v>
      </c>
      <c r="F132" s="2">
        <v>3</v>
      </c>
      <c r="G132" s="2">
        <v>7</v>
      </c>
      <c r="H132" s="2">
        <v>17409</v>
      </c>
      <c r="I132" s="2">
        <v>870.45</v>
      </c>
      <c r="J132" s="2">
        <v>16538.55</v>
      </c>
      <c r="K132" s="2">
        <v>12435</v>
      </c>
      <c r="L132" s="2">
        <v>4103.5499999999993</v>
      </c>
      <c r="M132" s="3">
        <v>41974</v>
      </c>
      <c r="N132" s="4">
        <v>12</v>
      </c>
      <c r="O132" s="1" t="s">
        <v>28</v>
      </c>
      <c r="P132" s="5" t="s">
        <v>22</v>
      </c>
      <c r="Q132" s="2">
        <f>sales[[#This Row],[Profit]]/sales[[#This Row],[Units Sold]]</f>
        <v>1.6499999999999997</v>
      </c>
    </row>
    <row r="133" spans="1:17" x14ac:dyDescent="0.3">
      <c r="A133" t="s">
        <v>17</v>
      </c>
      <c r="B133" t="s">
        <v>25</v>
      </c>
      <c r="C133" s="1" t="s">
        <v>29</v>
      </c>
      <c r="D133" s="1" t="s">
        <v>46</v>
      </c>
      <c r="E133">
        <v>1384.5</v>
      </c>
      <c r="F133" s="2">
        <v>5</v>
      </c>
      <c r="G133" s="2">
        <v>350</v>
      </c>
      <c r="H133" s="2">
        <v>484575</v>
      </c>
      <c r="I133" s="2">
        <v>24228.75</v>
      </c>
      <c r="J133" s="2">
        <v>460346.25</v>
      </c>
      <c r="K133" s="2">
        <v>359970</v>
      </c>
      <c r="L133" s="2">
        <v>100376.25</v>
      </c>
      <c r="M133" s="3">
        <v>41640</v>
      </c>
      <c r="N133" s="4">
        <v>1</v>
      </c>
      <c r="O133" s="1" t="s">
        <v>21</v>
      </c>
      <c r="P133" s="5" t="s">
        <v>22</v>
      </c>
      <c r="Q133" s="2">
        <f>sales[[#This Row],[Profit]]/sales[[#This Row],[Units Sold]]</f>
        <v>72.5</v>
      </c>
    </row>
    <row r="134" spans="1:17" x14ac:dyDescent="0.3">
      <c r="A134" t="s">
        <v>31</v>
      </c>
      <c r="B134" t="s">
        <v>23</v>
      </c>
      <c r="C134" s="1" t="s">
        <v>29</v>
      </c>
      <c r="D134" s="1" t="s">
        <v>46</v>
      </c>
      <c r="E134">
        <v>2342</v>
      </c>
      <c r="F134" s="2">
        <v>5</v>
      </c>
      <c r="G134" s="2">
        <v>12</v>
      </c>
      <c r="H134" s="2">
        <v>28104</v>
      </c>
      <c r="I134" s="2">
        <v>1405.2</v>
      </c>
      <c r="J134" s="2">
        <v>26698.799999999999</v>
      </c>
      <c r="K134" s="2">
        <v>7026</v>
      </c>
      <c r="L134" s="2">
        <v>19672.8</v>
      </c>
      <c r="M134" s="3">
        <v>41944</v>
      </c>
      <c r="N134" s="4">
        <v>11</v>
      </c>
      <c r="O134" s="1" t="s">
        <v>45</v>
      </c>
      <c r="P134" s="5" t="s">
        <v>22</v>
      </c>
      <c r="Q134" s="2">
        <f>sales[[#This Row],[Profit]]/sales[[#This Row],[Units Sold]]</f>
        <v>8.4</v>
      </c>
    </row>
    <row r="135" spans="1:17" x14ac:dyDescent="0.3">
      <c r="A135" t="s">
        <v>17</v>
      </c>
      <c r="B135" t="s">
        <v>25</v>
      </c>
      <c r="C135" s="1" t="s">
        <v>38</v>
      </c>
      <c r="D135" s="1" t="s">
        <v>46</v>
      </c>
      <c r="E135">
        <v>1303</v>
      </c>
      <c r="F135" s="2">
        <v>10</v>
      </c>
      <c r="G135" s="2">
        <v>20</v>
      </c>
      <c r="H135" s="2">
        <v>26060</v>
      </c>
      <c r="I135" s="2">
        <v>1303</v>
      </c>
      <c r="J135" s="2">
        <v>24757</v>
      </c>
      <c r="K135" s="2">
        <v>13030</v>
      </c>
      <c r="L135" s="2">
        <v>11727</v>
      </c>
      <c r="M135" s="3">
        <v>41671</v>
      </c>
      <c r="N135" s="4">
        <v>2</v>
      </c>
      <c r="O135" s="1" t="s">
        <v>39</v>
      </c>
      <c r="P135" s="5" t="s">
        <v>22</v>
      </c>
      <c r="Q135" s="2">
        <f>sales[[#This Row],[Profit]]/sales[[#This Row],[Units Sold]]</f>
        <v>9</v>
      </c>
    </row>
    <row r="136" spans="1:17" x14ac:dyDescent="0.3">
      <c r="A136" t="s">
        <v>34</v>
      </c>
      <c r="B136" t="s">
        <v>27</v>
      </c>
      <c r="C136" s="1" t="s">
        <v>38</v>
      </c>
      <c r="D136" s="1" t="s">
        <v>46</v>
      </c>
      <c r="E136">
        <v>1607</v>
      </c>
      <c r="F136" s="2">
        <v>10</v>
      </c>
      <c r="G136" s="2">
        <v>300</v>
      </c>
      <c r="H136" s="2">
        <v>482100</v>
      </c>
      <c r="I136" s="2">
        <v>24105</v>
      </c>
      <c r="J136" s="2">
        <v>457995</v>
      </c>
      <c r="K136" s="2">
        <v>401750</v>
      </c>
      <c r="L136" s="2">
        <v>56245</v>
      </c>
      <c r="M136" s="3">
        <v>41730</v>
      </c>
      <c r="N136" s="4">
        <v>4</v>
      </c>
      <c r="O136" s="1" t="s">
        <v>42</v>
      </c>
      <c r="P136" s="5" t="s">
        <v>22</v>
      </c>
      <c r="Q136" s="2">
        <f>sales[[#This Row],[Profit]]/sales[[#This Row],[Units Sold]]</f>
        <v>35</v>
      </c>
    </row>
    <row r="137" spans="1:17" x14ac:dyDescent="0.3">
      <c r="A137" t="s">
        <v>17</v>
      </c>
      <c r="B137" t="s">
        <v>37</v>
      </c>
      <c r="C137" s="1" t="s">
        <v>38</v>
      </c>
      <c r="D137" s="1" t="s">
        <v>46</v>
      </c>
      <c r="E137">
        <v>2327</v>
      </c>
      <c r="F137" s="2">
        <v>10</v>
      </c>
      <c r="G137" s="2">
        <v>7</v>
      </c>
      <c r="H137" s="2">
        <v>16289</v>
      </c>
      <c r="I137" s="2">
        <v>814.45</v>
      </c>
      <c r="J137" s="2">
        <v>15474.55</v>
      </c>
      <c r="K137" s="2">
        <v>11635</v>
      </c>
      <c r="L137" s="2">
        <v>3839.5499999999993</v>
      </c>
      <c r="M137" s="3">
        <v>41760</v>
      </c>
      <c r="N137" s="4">
        <v>5</v>
      </c>
      <c r="O137" s="1" t="s">
        <v>44</v>
      </c>
      <c r="P137" s="5" t="s">
        <v>22</v>
      </c>
      <c r="Q137" s="2">
        <f>sales[[#This Row],[Profit]]/sales[[#This Row],[Units Sold]]</f>
        <v>1.6499999999999997</v>
      </c>
    </row>
    <row r="138" spans="1:17" x14ac:dyDescent="0.3">
      <c r="A138" t="s">
        <v>34</v>
      </c>
      <c r="B138" t="s">
        <v>37</v>
      </c>
      <c r="C138" s="1" t="s">
        <v>38</v>
      </c>
      <c r="D138" s="1" t="s">
        <v>46</v>
      </c>
      <c r="E138">
        <v>991</v>
      </c>
      <c r="F138" s="2">
        <v>10</v>
      </c>
      <c r="G138" s="2">
        <v>300</v>
      </c>
      <c r="H138" s="2">
        <v>297300</v>
      </c>
      <c r="I138" s="2">
        <v>14865</v>
      </c>
      <c r="J138" s="2">
        <v>282435</v>
      </c>
      <c r="K138" s="2">
        <v>247750</v>
      </c>
      <c r="L138" s="2">
        <v>34685</v>
      </c>
      <c r="M138" s="3">
        <v>41791</v>
      </c>
      <c r="N138" s="4">
        <v>6</v>
      </c>
      <c r="O138" s="1" t="s">
        <v>26</v>
      </c>
      <c r="P138" s="5" t="s">
        <v>22</v>
      </c>
      <c r="Q138" s="2">
        <f>sales[[#This Row],[Profit]]/sales[[#This Row],[Units Sold]]</f>
        <v>35</v>
      </c>
    </row>
    <row r="139" spans="1:17" x14ac:dyDescent="0.3">
      <c r="A139" t="s">
        <v>17</v>
      </c>
      <c r="B139" t="s">
        <v>37</v>
      </c>
      <c r="C139" s="1" t="s">
        <v>38</v>
      </c>
      <c r="D139" s="1" t="s">
        <v>46</v>
      </c>
      <c r="E139">
        <v>602</v>
      </c>
      <c r="F139" s="2">
        <v>10</v>
      </c>
      <c r="G139" s="2">
        <v>350</v>
      </c>
      <c r="H139" s="2">
        <v>210700</v>
      </c>
      <c r="I139" s="2">
        <v>10535</v>
      </c>
      <c r="J139" s="2">
        <v>200165</v>
      </c>
      <c r="K139" s="2">
        <v>156520</v>
      </c>
      <c r="L139" s="2">
        <v>43645</v>
      </c>
      <c r="M139" s="3">
        <v>41791</v>
      </c>
      <c r="N139" s="4">
        <v>6</v>
      </c>
      <c r="O139" s="1" t="s">
        <v>26</v>
      </c>
      <c r="P139" s="5" t="s">
        <v>22</v>
      </c>
      <c r="Q139" s="2">
        <f>sales[[#This Row],[Profit]]/sales[[#This Row],[Units Sold]]</f>
        <v>72.5</v>
      </c>
    </row>
    <row r="140" spans="1:17" x14ac:dyDescent="0.3">
      <c r="A140" t="s">
        <v>24</v>
      </c>
      <c r="B140" t="s">
        <v>25</v>
      </c>
      <c r="C140" s="1" t="s">
        <v>38</v>
      </c>
      <c r="D140" s="1" t="s">
        <v>46</v>
      </c>
      <c r="E140">
        <v>2620</v>
      </c>
      <c r="F140" s="2">
        <v>10</v>
      </c>
      <c r="G140" s="2">
        <v>15</v>
      </c>
      <c r="H140" s="2">
        <v>39300</v>
      </c>
      <c r="I140" s="2">
        <v>1965</v>
      </c>
      <c r="J140" s="2">
        <v>37335</v>
      </c>
      <c r="K140" s="2">
        <v>26200</v>
      </c>
      <c r="L140" s="2">
        <v>11135</v>
      </c>
      <c r="M140" s="3">
        <v>41883</v>
      </c>
      <c r="N140" s="4">
        <v>9</v>
      </c>
      <c r="O140" s="1" t="s">
        <v>36</v>
      </c>
      <c r="P140" s="5" t="s">
        <v>22</v>
      </c>
      <c r="Q140" s="2">
        <f>sales[[#This Row],[Profit]]/sales[[#This Row],[Units Sold]]</f>
        <v>4.25</v>
      </c>
    </row>
    <row r="141" spans="1:17" x14ac:dyDescent="0.3">
      <c r="A141" t="s">
        <v>17</v>
      </c>
      <c r="B141" t="s">
        <v>37</v>
      </c>
      <c r="C141" s="1" t="s">
        <v>38</v>
      </c>
      <c r="D141" s="1" t="s">
        <v>46</v>
      </c>
      <c r="E141">
        <v>2663</v>
      </c>
      <c r="F141" s="2">
        <v>10</v>
      </c>
      <c r="G141" s="2">
        <v>20</v>
      </c>
      <c r="H141" s="2">
        <v>53260</v>
      </c>
      <c r="I141" s="2">
        <v>2663</v>
      </c>
      <c r="J141" s="2">
        <v>50597</v>
      </c>
      <c r="K141" s="2">
        <v>26630</v>
      </c>
      <c r="L141" s="2">
        <v>23967</v>
      </c>
      <c r="M141" s="3">
        <v>41974</v>
      </c>
      <c r="N141" s="4">
        <v>12</v>
      </c>
      <c r="O141" s="1" t="s">
        <v>28</v>
      </c>
      <c r="P141" s="5" t="s">
        <v>22</v>
      </c>
      <c r="Q141" s="2">
        <f>sales[[#This Row],[Profit]]/sales[[#This Row],[Units Sold]]</f>
        <v>9</v>
      </c>
    </row>
    <row r="142" spans="1:17" x14ac:dyDescent="0.3">
      <c r="A142" t="s">
        <v>17</v>
      </c>
      <c r="B142" t="s">
        <v>23</v>
      </c>
      <c r="C142" s="1" t="s">
        <v>41</v>
      </c>
      <c r="D142" s="1" t="s">
        <v>46</v>
      </c>
      <c r="E142">
        <v>1350</v>
      </c>
      <c r="F142" s="2">
        <v>260</v>
      </c>
      <c r="G142" s="2">
        <v>350</v>
      </c>
      <c r="H142" s="2">
        <v>472500</v>
      </c>
      <c r="I142" s="2">
        <v>23625</v>
      </c>
      <c r="J142" s="2">
        <v>448875</v>
      </c>
      <c r="K142" s="2">
        <v>351000</v>
      </c>
      <c r="L142" s="2">
        <v>97875</v>
      </c>
      <c r="M142" s="3">
        <v>41671</v>
      </c>
      <c r="N142" s="4">
        <v>2</v>
      </c>
      <c r="O142" s="1" t="s">
        <v>39</v>
      </c>
      <c r="P142" s="5" t="s">
        <v>22</v>
      </c>
      <c r="Q142" s="2">
        <f>sales[[#This Row],[Profit]]/sales[[#This Row],[Units Sold]]</f>
        <v>72.5</v>
      </c>
    </row>
    <row r="143" spans="1:17" x14ac:dyDescent="0.3">
      <c r="A143" t="s">
        <v>17</v>
      </c>
      <c r="B143" t="s">
        <v>18</v>
      </c>
      <c r="C143" s="1" t="s">
        <v>41</v>
      </c>
      <c r="D143" s="1" t="s">
        <v>46</v>
      </c>
      <c r="E143">
        <v>552</v>
      </c>
      <c r="F143" s="2">
        <v>260</v>
      </c>
      <c r="G143" s="2">
        <v>350</v>
      </c>
      <c r="H143" s="2">
        <v>193200</v>
      </c>
      <c r="I143" s="2">
        <v>9660</v>
      </c>
      <c r="J143" s="2">
        <v>183540</v>
      </c>
      <c r="K143" s="2">
        <v>143520</v>
      </c>
      <c r="L143" s="2">
        <v>40020</v>
      </c>
      <c r="M143" s="3">
        <v>41852</v>
      </c>
      <c r="N143" s="4">
        <v>8</v>
      </c>
      <c r="O143" s="1" t="s">
        <v>35</v>
      </c>
      <c r="P143" s="5" t="s">
        <v>22</v>
      </c>
      <c r="Q143" s="2">
        <f>sales[[#This Row],[Profit]]/sales[[#This Row],[Units Sold]]</f>
        <v>72.5</v>
      </c>
    </row>
    <row r="144" spans="1:17" x14ac:dyDescent="0.3">
      <c r="A144" t="s">
        <v>34</v>
      </c>
      <c r="B144" t="s">
        <v>23</v>
      </c>
      <c r="C144" s="1" t="s">
        <v>41</v>
      </c>
      <c r="D144" s="1" t="s">
        <v>46</v>
      </c>
      <c r="E144">
        <v>1250</v>
      </c>
      <c r="F144" s="2">
        <v>260</v>
      </c>
      <c r="G144" s="2">
        <v>300</v>
      </c>
      <c r="H144" s="2">
        <v>375000</v>
      </c>
      <c r="I144" s="2">
        <v>18750</v>
      </c>
      <c r="J144" s="2">
        <v>356250</v>
      </c>
      <c r="K144" s="2">
        <v>312500</v>
      </c>
      <c r="L144" s="2">
        <v>43750</v>
      </c>
      <c r="M144" s="3">
        <v>41974</v>
      </c>
      <c r="N144" s="4">
        <v>12</v>
      </c>
      <c r="O144" s="1" t="s">
        <v>28</v>
      </c>
      <c r="P144" s="5" t="s">
        <v>22</v>
      </c>
      <c r="Q144" s="2">
        <f>sales[[#This Row],[Profit]]/sales[[#This Row],[Units Sold]]</f>
        <v>35</v>
      </c>
    </row>
    <row r="145" spans="1:17" x14ac:dyDescent="0.3">
      <c r="A145" t="s">
        <v>24</v>
      </c>
      <c r="B145" t="s">
        <v>25</v>
      </c>
      <c r="C145" s="1" t="s">
        <v>38</v>
      </c>
      <c r="D145" s="1" t="s">
        <v>46</v>
      </c>
      <c r="E145">
        <v>3801</v>
      </c>
      <c r="F145" s="2">
        <v>10</v>
      </c>
      <c r="G145" s="2">
        <v>15</v>
      </c>
      <c r="H145" s="2">
        <v>57015</v>
      </c>
      <c r="I145" s="2">
        <v>3420.8999999999996</v>
      </c>
      <c r="J145" s="2">
        <v>53594.100000000006</v>
      </c>
      <c r="K145" s="2">
        <v>38010</v>
      </c>
      <c r="L145" s="2">
        <v>15584.100000000002</v>
      </c>
      <c r="M145" s="3">
        <v>41730</v>
      </c>
      <c r="N145" s="4">
        <v>4</v>
      </c>
      <c r="O145" s="1" t="s">
        <v>42</v>
      </c>
      <c r="P145" s="5" t="s">
        <v>22</v>
      </c>
      <c r="Q145" s="2">
        <f>sales[[#This Row],[Profit]]/sales[[#This Row],[Units Sold]]</f>
        <v>4.1000000000000005</v>
      </c>
    </row>
    <row r="146" spans="1:17" x14ac:dyDescent="0.3">
      <c r="A146" t="s">
        <v>17</v>
      </c>
      <c r="B146" t="s">
        <v>37</v>
      </c>
      <c r="C146" s="1" t="s">
        <v>19</v>
      </c>
      <c r="D146" s="1" t="s">
        <v>46</v>
      </c>
      <c r="E146">
        <v>1117.5</v>
      </c>
      <c r="F146" s="2">
        <v>3</v>
      </c>
      <c r="G146" s="2">
        <v>20</v>
      </c>
      <c r="H146" s="2">
        <v>22350</v>
      </c>
      <c r="I146" s="2">
        <v>1341</v>
      </c>
      <c r="J146" s="2">
        <v>21009</v>
      </c>
      <c r="K146" s="2">
        <v>11175</v>
      </c>
      <c r="L146" s="2">
        <v>9834</v>
      </c>
      <c r="M146" s="3">
        <v>41640</v>
      </c>
      <c r="N146" s="4">
        <v>1</v>
      </c>
      <c r="O146" s="1" t="s">
        <v>21</v>
      </c>
      <c r="P146" s="5" t="s">
        <v>22</v>
      </c>
      <c r="Q146" s="2">
        <f>sales[[#This Row],[Profit]]/sales[[#This Row],[Units Sold]]</f>
        <v>8.8000000000000007</v>
      </c>
    </row>
    <row r="147" spans="1:17" x14ac:dyDescent="0.3">
      <c r="A147" t="s">
        <v>24</v>
      </c>
      <c r="B147" t="s">
        <v>18</v>
      </c>
      <c r="C147" s="1" t="s">
        <v>19</v>
      </c>
      <c r="D147" s="1" t="s">
        <v>46</v>
      </c>
      <c r="E147">
        <v>2844</v>
      </c>
      <c r="F147" s="2">
        <v>3</v>
      </c>
      <c r="G147" s="2">
        <v>15</v>
      </c>
      <c r="H147" s="2">
        <v>42660</v>
      </c>
      <c r="I147" s="2">
        <v>2559.6</v>
      </c>
      <c r="J147" s="2">
        <v>40100.400000000001</v>
      </c>
      <c r="K147" s="2">
        <v>28440</v>
      </c>
      <c r="L147" s="2">
        <v>11660.400000000001</v>
      </c>
      <c r="M147" s="3">
        <v>41791</v>
      </c>
      <c r="N147" s="4">
        <v>6</v>
      </c>
      <c r="O147" s="1" t="s">
        <v>26</v>
      </c>
      <c r="P147" s="5" t="s">
        <v>22</v>
      </c>
      <c r="Q147" s="2">
        <f>sales[[#This Row],[Profit]]/sales[[#This Row],[Units Sold]]</f>
        <v>4.1000000000000005</v>
      </c>
    </row>
    <row r="148" spans="1:17" x14ac:dyDescent="0.3">
      <c r="A148" t="s">
        <v>31</v>
      </c>
      <c r="B148" t="s">
        <v>27</v>
      </c>
      <c r="C148" s="1" t="s">
        <v>19</v>
      </c>
      <c r="D148" s="1" t="s">
        <v>46</v>
      </c>
      <c r="E148">
        <v>562</v>
      </c>
      <c r="F148" s="2">
        <v>3</v>
      </c>
      <c r="G148" s="2">
        <v>12</v>
      </c>
      <c r="H148" s="2">
        <v>6744</v>
      </c>
      <c r="I148" s="2">
        <v>404.64</v>
      </c>
      <c r="J148" s="2">
        <v>6339.36</v>
      </c>
      <c r="K148" s="2">
        <v>1686</v>
      </c>
      <c r="L148" s="2">
        <v>4653.3599999999997</v>
      </c>
      <c r="M148" s="3">
        <v>41883</v>
      </c>
      <c r="N148" s="4">
        <v>9</v>
      </c>
      <c r="O148" s="1" t="s">
        <v>36</v>
      </c>
      <c r="P148" s="5" t="s">
        <v>22</v>
      </c>
      <c r="Q148" s="2">
        <f>sales[[#This Row],[Profit]]/sales[[#This Row],[Units Sold]]</f>
        <v>8.2799999999999994</v>
      </c>
    </row>
    <row r="149" spans="1:17" x14ac:dyDescent="0.3">
      <c r="A149" t="s">
        <v>24</v>
      </c>
      <c r="B149" t="s">
        <v>37</v>
      </c>
      <c r="C149" s="1" t="s">
        <v>19</v>
      </c>
      <c r="D149" s="1" t="s">
        <v>46</v>
      </c>
      <c r="E149">
        <v>2030</v>
      </c>
      <c r="F149" s="2">
        <v>3</v>
      </c>
      <c r="G149" s="2">
        <v>15</v>
      </c>
      <c r="H149" s="2">
        <v>30450</v>
      </c>
      <c r="I149" s="2">
        <v>1827</v>
      </c>
      <c r="J149" s="2">
        <v>28623</v>
      </c>
      <c r="K149" s="2">
        <v>20300</v>
      </c>
      <c r="L149" s="2">
        <v>8323</v>
      </c>
      <c r="M149" s="3">
        <v>41944</v>
      </c>
      <c r="N149" s="4">
        <v>11</v>
      </c>
      <c r="O149" s="1" t="s">
        <v>45</v>
      </c>
      <c r="P149" s="5" t="s">
        <v>22</v>
      </c>
      <c r="Q149" s="2">
        <f>sales[[#This Row],[Profit]]/sales[[#This Row],[Units Sold]]</f>
        <v>4.0999999999999996</v>
      </c>
    </row>
    <row r="150" spans="1:17" x14ac:dyDescent="0.3">
      <c r="A150" t="s">
        <v>17</v>
      </c>
      <c r="B150" t="s">
        <v>27</v>
      </c>
      <c r="C150" s="1" t="s">
        <v>29</v>
      </c>
      <c r="D150" s="1" t="s">
        <v>46</v>
      </c>
      <c r="E150">
        <v>980</v>
      </c>
      <c r="F150" s="2">
        <v>5</v>
      </c>
      <c r="G150" s="2">
        <v>350</v>
      </c>
      <c r="H150" s="2">
        <v>343000</v>
      </c>
      <c r="I150" s="2">
        <v>20580</v>
      </c>
      <c r="J150" s="2">
        <v>322420</v>
      </c>
      <c r="K150" s="2">
        <v>254800</v>
      </c>
      <c r="L150" s="2">
        <v>67620</v>
      </c>
      <c r="M150" s="3">
        <v>41730</v>
      </c>
      <c r="N150" s="4">
        <v>4</v>
      </c>
      <c r="O150" s="1" t="s">
        <v>42</v>
      </c>
      <c r="P150" s="5" t="s">
        <v>22</v>
      </c>
      <c r="Q150" s="2">
        <f>sales[[#This Row],[Profit]]/sales[[#This Row],[Units Sold]]</f>
        <v>69</v>
      </c>
    </row>
    <row r="151" spans="1:17" x14ac:dyDescent="0.3">
      <c r="A151" t="s">
        <v>17</v>
      </c>
      <c r="B151" t="s">
        <v>23</v>
      </c>
      <c r="C151" s="1" t="s">
        <v>29</v>
      </c>
      <c r="D151" s="1" t="s">
        <v>46</v>
      </c>
      <c r="E151">
        <v>1460</v>
      </c>
      <c r="F151" s="2">
        <v>5</v>
      </c>
      <c r="G151" s="2">
        <v>350</v>
      </c>
      <c r="H151" s="2">
        <v>511000</v>
      </c>
      <c r="I151" s="2">
        <v>30660</v>
      </c>
      <c r="J151" s="2">
        <v>480340</v>
      </c>
      <c r="K151" s="2">
        <v>379600</v>
      </c>
      <c r="L151" s="2">
        <v>100740</v>
      </c>
      <c r="M151" s="3">
        <v>41760</v>
      </c>
      <c r="N151" s="4">
        <v>5</v>
      </c>
      <c r="O151" s="1" t="s">
        <v>44</v>
      </c>
      <c r="P151" s="5" t="s">
        <v>22</v>
      </c>
      <c r="Q151" s="2">
        <f>sales[[#This Row],[Profit]]/sales[[#This Row],[Units Sold]]</f>
        <v>69</v>
      </c>
    </row>
    <row r="152" spans="1:17" x14ac:dyDescent="0.3">
      <c r="A152" t="s">
        <v>31</v>
      </c>
      <c r="B152" t="s">
        <v>37</v>
      </c>
      <c r="C152" s="1" t="s">
        <v>29</v>
      </c>
      <c r="D152" s="1" t="s">
        <v>46</v>
      </c>
      <c r="E152">
        <v>2723</v>
      </c>
      <c r="F152" s="2">
        <v>5</v>
      </c>
      <c r="G152" s="2">
        <v>12</v>
      </c>
      <c r="H152" s="2">
        <v>32676</v>
      </c>
      <c r="I152" s="2">
        <v>1960.56</v>
      </c>
      <c r="J152" s="2">
        <v>30715.439999999999</v>
      </c>
      <c r="K152" s="2">
        <v>8169</v>
      </c>
      <c r="L152" s="2">
        <v>22546.44</v>
      </c>
      <c r="M152" s="3">
        <v>41944</v>
      </c>
      <c r="N152" s="4">
        <v>11</v>
      </c>
      <c r="O152" s="1" t="s">
        <v>45</v>
      </c>
      <c r="P152" s="5" t="s">
        <v>22</v>
      </c>
      <c r="Q152" s="2">
        <f>sales[[#This Row],[Profit]]/sales[[#This Row],[Units Sold]]</f>
        <v>8.2799999999999994</v>
      </c>
    </row>
    <row r="153" spans="1:17" x14ac:dyDescent="0.3">
      <c r="A153" t="s">
        <v>17</v>
      </c>
      <c r="B153" t="s">
        <v>25</v>
      </c>
      <c r="C153" s="1" t="s">
        <v>38</v>
      </c>
      <c r="D153" s="1" t="s">
        <v>46</v>
      </c>
      <c r="E153">
        <v>1496</v>
      </c>
      <c r="F153" s="2">
        <v>10</v>
      </c>
      <c r="G153" s="2">
        <v>350</v>
      </c>
      <c r="H153" s="2">
        <v>523600</v>
      </c>
      <c r="I153" s="2">
        <v>31416</v>
      </c>
      <c r="J153" s="2">
        <v>492184</v>
      </c>
      <c r="K153" s="2">
        <v>388960</v>
      </c>
      <c r="L153" s="2">
        <v>103224</v>
      </c>
      <c r="M153" s="3">
        <v>41791</v>
      </c>
      <c r="N153" s="4">
        <v>6</v>
      </c>
      <c r="O153" s="1" t="s">
        <v>26</v>
      </c>
      <c r="P153" s="5" t="s">
        <v>22</v>
      </c>
      <c r="Q153" s="2">
        <f>sales[[#This Row],[Profit]]/sales[[#This Row],[Units Sold]]</f>
        <v>69</v>
      </c>
    </row>
    <row r="154" spans="1:17" x14ac:dyDescent="0.3">
      <c r="A154" t="s">
        <v>17</v>
      </c>
      <c r="B154" t="s">
        <v>27</v>
      </c>
      <c r="C154" s="1" t="s">
        <v>41</v>
      </c>
      <c r="D154" s="1" t="s">
        <v>46</v>
      </c>
      <c r="E154">
        <v>1679</v>
      </c>
      <c r="F154" s="2">
        <v>260</v>
      </c>
      <c r="G154" s="2">
        <v>350</v>
      </c>
      <c r="H154" s="2">
        <v>587650</v>
      </c>
      <c r="I154" s="2">
        <v>35259</v>
      </c>
      <c r="J154" s="2">
        <v>552391</v>
      </c>
      <c r="K154" s="2">
        <v>436540</v>
      </c>
      <c r="L154" s="2">
        <v>115851</v>
      </c>
      <c r="M154" s="3">
        <v>41883</v>
      </c>
      <c r="N154" s="4">
        <v>9</v>
      </c>
      <c r="O154" s="1" t="s">
        <v>36</v>
      </c>
      <c r="P154" s="5" t="s">
        <v>22</v>
      </c>
      <c r="Q154" s="2">
        <f>sales[[#This Row],[Profit]]/sales[[#This Row],[Units Sold]]</f>
        <v>69</v>
      </c>
    </row>
    <row r="155" spans="1:17" x14ac:dyDescent="0.3">
      <c r="A155" t="s">
        <v>24</v>
      </c>
      <c r="B155" t="s">
        <v>37</v>
      </c>
      <c r="C155" s="1" t="s">
        <v>38</v>
      </c>
      <c r="D155" s="1" t="s">
        <v>46</v>
      </c>
      <c r="E155">
        <v>2198</v>
      </c>
      <c r="F155" s="2">
        <v>10</v>
      </c>
      <c r="G155" s="2">
        <v>15</v>
      </c>
      <c r="H155" s="2">
        <v>32970</v>
      </c>
      <c r="I155" s="2">
        <v>1978.2</v>
      </c>
      <c r="J155" s="2">
        <v>30991.8</v>
      </c>
      <c r="K155" s="2">
        <v>21980</v>
      </c>
      <c r="L155" s="2">
        <v>9011.7999999999993</v>
      </c>
      <c r="M155" s="3">
        <v>41852</v>
      </c>
      <c r="N155" s="4">
        <v>8</v>
      </c>
      <c r="O155" s="1" t="s">
        <v>35</v>
      </c>
      <c r="P155" s="5" t="s">
        <v>22</v>
      </c>
      <c r="Q155" s="2">
        <f>sales[[#This Row],[Profit]]/sales[[#This Row],[Units Sold]]</f>
        <v>4.0999999999999996</v>
      </c>
    </row>
    <row r="156" spans="1:17" x14ac:dyDescent="0.3">
      <c r="A156" t="s">
        <v>24</v>
      </c>
      <c r="B156" t="s">
        <v>23</v>
      </c>
      <c r="C156" s="1" t="s">
        <v>38</v>
      </c>
      <c r="D156" s="1" t="s">
        <v>46</v>
      </c>
      <c r="E156">
        <v>1743</v>
      </c>
      <c r="F156" s="2">
        <v>10</v>
      </c>
      <c r="G156" s="2">
        <v>15</v>
      </c>
      <c r="H156" s="2">
        <v>26145</v>
      </c>
      <c r="I156" s="2">
        <v>1568.7</v>
      </c>
      <c r="J156" s="2">
        <v>24576.3</v>
      </c>
      <c r="K156" s="2">
        <v>17430</v>
      </c>
      <c r="L156" s="2">
        <v>7146.2999999999993</v>
      </c>
      <c r="M156" s="3">
        <v>41852</v>
      </c>
      <c r="N156" s="4">
        <v>8</v>
      </c>
      <c r="O156" s="1" t="s">
        <v>35</v>
      </c>
      <c r="P156" s="5" t="s">
        <v>22</v>
      </c>
      <c r="Q156" s="2">
        <f>sales[[#This Row],[Profit]]/sales[[#This Row],[Units Sold]]</f>
        <v>4.0999999999999996</v>
      </c>
    </row>
    <row r="157" spans="1:17" x14ac:dyDescent="0.3">
      <c r="A157" t="s">
        <v>24</v>
      </c>
      <c r="B157" t="s">
        <v>37</v>
      </c>
      <c r="C157" s="1" t="s">
        <v>38</v>
      </c>
      <c r="D157" s="1" t="s">
        <v>46</v>
      </c>
      <c r="E157">
        <v>1153</v>
      </c>
      <c r="F157" s="2">
        <v>10</v>
      </c>
      <c r="G157" s="2">
        <v>15</v>
      </c>
      <c r="H157" s="2">
        <v>17295</v>
      </c>
      <c r="I157" s="2">
        <v>1037.7</v>
      </c>
      <c r="J157" s="2">
        <v>16257.3</v>
      </c>
      <c r="K157" s="2">
        <v>11530</v>
      </c>
      <c r="L157" s="2">
        <v>4727.2999999999993</v>
      </c>
      <c r="M157" s="3">
        <v>41913</v>
      </c>
      <c r="N157" s="4">
        <v>10</v>
      </c>
      <c r="O157" s="1" t="s">
        <v>40</v>
      </c>
      <c r="P157" s="5" t="s">
        <v>22</v>
      </c>
      <c r="Q157" s="2">
        <f>sales[[#This Row],[Profit]]/sales[[#This Row],[Units Sold]]</f>
        <v>4.0999999999999996</v>
      </c>
    </row>
    <row r="158" spans="1:17" x14ac:dyDescent="0.3">
      <c r="A158" t="s">
        <v>31</v>
      </c>
      <c r="B158" t="s">
        <v>27</v>
      </c>
      <c r="C158" s="1" t="s">
        <v>19</v>
      </c>
      <c r="D158" s="1" t="s">
        <v>46</v>
      </c>
      <c r="E158">
        <v>727</v>
      </c>
      <c r="F158" s="2">
        <v>3</v>
      </c>
      <c r="G158" s="2">
        <v>12</v>
      </c>
      <c r="H158" s="2">
        <v>8724</v>
      </c>
      <c r="I158" s="2">
        <v>610.67999999999995</v>
      </c>
      <c r="J158" s="2">
        <v>8113.32</v>
      </c>
      <c r="K158" s="2">
        <v>2181</v>
      </c>
      <c r="L158" s="2">
        <v>5932.32</v>
      </c>
      <c r="M158" s="3">
        <v>41671</v>
      </c>
      <c r="N158" s="4">
        <v>2</v>
      </c>
      <c r="O158" s="1" t="s">
        <v>39</v>
      </c>
      <c r="P158" s="5" t="s">
        <v>22</v>
      </c>
      <c r="Q158" s="2">
        <f>sales[[#This Row],[Profit]]/sales[[#This Row],[Units Sold]]</f>
        <v>8.16</v>
      </c>
    </row>
    <row r="159" spans="1:17" x14ac:dyDescent="0.3">
      <c r="A159" t="s">
        <v>31</v>
      </c>
      <c r="B159" t="s">
        <v>18</v>
      </c>
      <c r="C159" s="1" t="s">
        <v>19</v>
      </c>
      <c r="D159" s="1" t="s">
        <v>46</v>
      </c>
      <c r="E159">
        <v>1884</v>
      </c>
      <c r="F159" s="2">
        <v>3</v>
      </c>
      <c r="G159" s="2">
        <v>12</v>
      </c>
      <c r="H159" s="2">
        <v>22608</v>
      </c>
      <c r="I159" s="2">
        <v>1582.56</v>
      </c>
      <c r="J159" s="2">
        <v>21025.439999999999</v>
      </c>
      <c r="K159" s="2">
        <v>5652</v>
      </c>
      <c r="L159" s="2">
        <v>15373.439999999999</v>
      </c>
      <c r="M159" s="3">
        <v>41852</v>
      </c>
      <c r="N159" s="4">
        <v>8</v>
      </c>
      <c r="O159" s="1" t="s">
        <v>35</v>
      </c>
      <c r="P159" s="5" t="s">
        <v>22</v>
      </c>
      <c r="Q159" s="2">
        <f>sales[[#This Row],[Profit]]/sales[[#This Row],[Units Sold]]</f>
        <v>8.16</v>
      </c>
    </row>
    <row r="160" spans="1:17" x14ac:dyDescent="0.3">
      <c r="A160" t="s">
        <v>31</v>
      </c>
      <c r="B160" t="s">
        <v>27</v>
      </c>
      <c r="C160" s="1" t="s">
        <v>29</v>
      </c>
      <c r="D160" s="1" t="s">
        <v>46</v>
      </c>
      <c r="E160">
        <v>2340</v>
      </c>
      <c r="F160" s="2">
        <v>5</v>
      </c>
      <c r="G160" s="2">
        <v>12</v>
      </c>
      <c r="H160" s="2">
        <v>28080</v>
      </c>
      <c r="I160" s="2">
        <v>1965.6</v>
      </c>
      <c r="J160" s="2">
        <v>26114.400000000001</v>
      </c>
      <c r="K160" s="2">
        <v>7020</v>
      </c>
      <c r="L160" s="2">
        <v>19094.400000000001</v>
      </c>
      <c r="M160" s="3">
        <v>41640</v>
      </c>
      <c r="N160" s="4">
        <v>1</v>
      </c>
      <c r="O160" s="1" t="s">
        <v>21</v>
      </c>
      <c r="P160" s="5" t="s">
        <v>22</v>
      </c>
      <c r="Q160" s="2">
        <f>sales[[#This Row],[Profit]]/sales[[#This Row],[Units Sold]]</f>
        <v>8.16</v>
      </c>
    </row>
    <row r="161" spans="1:17" x14ac:dyDescent="0.3">
      <c r="A161" t="s">
        <v>31</v>
      </c>
      <c r="B161" t="s">
        <v>25</v>
      </c>
      <c r="C161" s="1" t="s">
        <v>29</v>
      </c>
      <c r="D161" s="1" t="s">
        <v>46</v>
      </c>
      <c r="E161">
        <v>2342</v>
      </c>
      <c r="F161" s="2">
        <v>5</v>
      </c>
      <c r="G161" s="2">
        <v>12</v>
      </c>
      <c r="H161" s="2">
        <v>28104</v>
      </c>
      <c r="I161" s="2">
        <v>1967.28</v>
      </c>
      <c r="J161" s="2">
        <v>26136.720000000001</v>
      </c>
      <c r="K161" s="2">
        <v>7026</v>
      </c>
      <c r="L161" s="2">
        <v>19110.72</v>
      </c>
      <c r="M161" s="3">
        <v>41944</v>
      </c>
      <c r="N161" s="4">
        <v>11</v>
      </c>
      <c r="O161" s="1" t="s">
        <v>45</v>
      </c>
      <c r="P161" s="5" t="s">
        <v>22</v>
      </c>
      <c r="Q161" s="2">
        <f>sales[[#This Row],[Profit]]/sales[[#This Row],[Units Sold]]</f>
        <v>8.16</v>
      </c>
    </row>
    <row r="162" spans="1:17" x14ac:dyDescent="0.3">
      <c r="A162" t="s">
        <v>17</v>
      </c>
      <c r="B162" t="s">
        <v>18</v>
      </c>
      <c r="C162" s="1" t="s">
        <v>41</v>
      </c>
      <c r="D162" s="1" t="s">
        <v>46</v>
      </c>
      <c r="E162">
        <v>1135</v>
      </c>
      <c r="F162" s="2">
        <v>260</v>
      </c>
      <c r="G162" s="2">
        <v>7</v>
      </c>
      <c r="H162" s="2">
        <v>7945</v>
      </c>
      <c r="I162" s="2">
        <v>556.15</v>
      </c>
      <c r="J162" s="2">
        <v>7388.85</v>
      </c>
      <c r="K162" s="2">
        <v>5675</v>
      </c>
      <c r="L162" s="2">
        <v>1713.8500000000004</v>
      </c>
      <c r="M162" s="3">
        <v>41791</v>
      </c>
      <c r="N162" s="4">
        <v>6</v>
      </c>
      <c r="O162" s="1" t="s">
        <v>26</v>
      </c>
      <c r="P162" s="5" t="s">
        <v>22</v>
      </c>
      <c r="Q162" s="2">
        <f>sales[[#This Row],[Profit]]/sales[[#This Row],[Units Sold]]</f>
        <v>1.5100000000000002</v>
      </c>
    </row>
    <row r="163" spans="1:17" x14ac:dyDescent="0.3">
      <c r="A163" t="s">
        <v>17</v>
      </c>
      <c r="B163" t="s">
        <v>37</v>
      </c>
      <c r="C163" s="1" t="s">
        <v>19</v>
      </c>
      <c r="D163" s="1" t="s">
        <v>46</v>
      </c>
      <c r="E163">
        <v>1761</v>
      </c>
      <c r="F163" s="2">
        <v>3</v>
      </c>
      <c r="G163" s="2">
        <v>350</v>
      </c>
      <c r="H163" s="2">
        <v>616350</v>
      </c>
      <c r="I163" s="2">
        <v>43144.5</v>
      </c>
      <c r="J163" s="2">
        <v>573205.5</v>
      </c>
      <c r="K163" s="2">
        <v>457860</v>
      </c>
      <c r="L163" s="2">
        <v>115345.5</v>
      </c>
      <c r="M163" s="3">
        <v>41699</v>
      </c>
      <c r="N163" s="4">
        <v>3</v>
      </c>
      <c r="O163" s="1" t="s">
        <v>30</v>
      </c>
      <c r="P163" s="5" t="s">
        <v>22</v>
      </c>
      <c r="Q163" s="2">
        <f>sales[[#This Row],[Profit]]/sales[[#This Row],[Units Sold]]</f>
        <v>65.5</v>
      </c>
    </row>
    <row r="164" spans="1:17" x14ac:dyDescent="0.3">
      <c r="A164" t="s">
        <v>34</v>
      </c>
      <c r="B164" t="s">
        <v>25</v>
      </c>
      <c r="C164" s="1" t="s">
        <v>19</v>
      </c>
      <c r="D164" s="1" t="s">
        <v>46</v>
      </c>
      <c r="E164">
        <v>448</v>
      </c>
      <c r="F164" s="2">
        <v>3</v>
      </c>
      <c r="G164" s="2">
        <v>300</v>
      </c>
      <c r="H164" s="2">
        <v>134400</v>
      </c>
      <c r="I164" s="2">
        <v>9408</v>
      </c>
      <c r="J164" s="2">
        <v>124992</v>
      </c>
      <c r="K164" s="2">
        <v>112000</v>
      </c>
      <c r="L164" s="2">
        <v>12992</v>
      </c>
      <c r="M164" s="3">
        <v>41791</v>
      </c>
      <c r="N164" s="4">
        <v>6</v>
      </c>
      <c r="O164" s="1" t="s">
        <v>26</v>
      </c>
      <c r="P164" s="5" t="s">
        <v>22</v>
      </c>
      <c r="Q164" s="2">
        <f>sales[[#This Row],[Profit]]/sales[[#This Row],[Units Sold]]</f>
        <v>29</v>
      </c>
    </row>
    <row r="165" spans="1:17" x14ac:dyDescent="0.3">
      <c r="A165" t="s">
        <v>34</v>
      </c>
      <c r="B165" t="s">
        <v>25</v>
      </c>
      <c r="C165" s="1" t="s">
        <v>19</v>
      </c>
      <c r="D165" s="1" t="s">
        <v>46</v>
      </c>
      <c r="E165">
        <v>2181</v>
      </c>
      <c r="F165" s="2">
        <v>3</v>
      </c>
      <c r="G165" s="2">
        <v>300</v>
      </c>
      <c r="H165" s="2">
        <v>654300</v>
      </c>
      <c r="I165" s="2">
        <v>45801</v>
      </c>
      <c r="J165" s="2">
        <v>608499</v>
      </c>
      <c r="K165" s="2">
        <v>545250</v>
      </c>
      <c r="L165" s="2">
        <v>63249</v>
      </c>
      <c r="M165" s="3">
        <v>41913</v>
      </c>
      <c r="N165" s="4">
        <v>10</v>
      </c>
      <c r="O165" s="1" t="s">
        <v>40</v>
      </c>
      <c r="P165" s="5" t="s">
        <v>22</v>
      </c>
      <c r="Q165" s="2">
        <f>sales[[#This Row],[Profit]]/sales[[#This Row],[Units Sold]]</f>
        <v>29</v>
      </c>
    </row>
    <row r="166" spans="1:17" x14ac:dyDescent="0.3">
      <c r="A166" t="s">
        <v>17</v>
      </c>
      <c r="B166" t="s">
        <v>25</v>
      </c>
      <c r="C166" s="1" t="s">
        <v>29</v>
      </c>
      <c r="D166" s="1" t="s">
        <v>46</v>
      </c>
      <c r="E166">
        <v>1976</v>
      </c>
      <c r="F166" s="2">
        <v>5</v>
      </c>
      <c r="G166" s="2">
        <v>20</v>
      </c>
      <c r="H166" s="2">
        <v>39520</v>
      </c>
      <c r="I166" s="2">
        <v>2766.4</v>
      </c>
      <c r="J166" s="2">
        <v>36753.599999999999</v>
      </c>
      <c r="K166" s="2">
        <v>19760</v>
      </c>
      <c r="L166" s="2">
        <v>16993.599999999999</v>
      </c>
      <c r="M166" s="3">
        <v>41913</v>
      </c>
      <c r="N166" s="4">
        <v>10</v>
      </c>
      <c r="O166" s="1" t="s">
        <v>40</v>
      </c>
      <c r="P166" s="5" t="s">
        <v>22</v>
      </c>
      <c r="Q166" s="2">
        <f>sales[[#This Row],[Profit]]/sales[[#This Row],[Units Sold]]</f>
        <v>8.6</v>
      </c>
    </row>
    <row r="167" spans="1:17" x14ac:dyDescent="0.3">
      <c r="A167" t="s">
        <v>34</v>
      </c>
      <c r="B167" t="s">
        <v>25</v>
      </c>
      <c r="C167" s="1" t="s">
        <v>29</v>
      </c>
      <c r="D167" s="1" t="s">
        <v>46</v>
      </c>
      <c r="E167">
        <v>2181</v>
      </c>
      <c r="F167" s="2">
        <v>5</v>
      </c>
      <c r="G167" s="2">
        <v>300</v>
      </c>
      <c r="H167" s="2">
        <v>654300</v>
      </c>
      <c r="I167" s="2">
        <v>45801</v>
      </c>
      <c r="J167" s="2">
        <v>608499</v>
      </c>
      <c r="K167" s="2">
        <v>545250</v>
      </c>
      <c r="L167" s="2">
        <v>63249</v>
      </c>
      <c r="M167" s="3">
        <v>41913</v>
      </c>
      <c r="N167" s="4">
        <v>10</v>
      </c>
      <c r="O167" s="1" t="s">
        <v>40</v>
      </c>
      <c r="P167" s="5" t="s">
        <v>22</v>
      </c>
      <c r="Q167" s="2">
        <f>sales[[#This Row],[Profit]]/sales[[#This Row],[Units Sold]]</f>
        <v>29</v>
      </c>
    </row>
    <row r="168" spans="1:17" x14ac:dyDescent="0.3">
      <c r="A168" t="s">
        <v>34</v>
      </c>
      <c r="B168" t="s">
        <v>18</v>
      </c>
      <c r="C168" s="1" t="s">
        <v>38</v>
      </c>
      <c r="D168" s="1" t="s">
        <v>46</v>
      </c>
      <c r="E168">
        <v>1702</v>
      </c>
      <c r="F168" s="2">
        <v>10</v>
      </c>
      <c r="G168" s="2">
        <v>300</v>
      </c>
      <c r="H168" s="2">
        <v>510600</v>
      </c>
      <c r="I168" s="2">
        <v>35742</v>
      </c>
      <c r="J168" s="2">
        <v>474858</v>
      </c>
      <c r="K168" s="2">
        <v>425500</v>
      </c>
      <c r="L168" s="2">
        <v>49358</v>
      </c>
      <c r="M168" s="3">
        <v>41760</v>
      </c>
      <c r="N168" s="4">
        <v>5</v>
      </c>
      <c r="O168" s="1" t="s">
        <v>44</v>
      </c>
      <c r="P168" s="5" t="s">
        <v>22</v>
      </c>
      <c r="Q168" s="2">
        <f>sales[[#This Row],[Profit]]/sales[[#This Row],[Units Sold]]</f>
        <v>29</v>
      </c>
    </row>
    <row r="169" spans="1:17" x14ac:dyDescent="0.3">
      <c r="A169" t="s">
        <v>34</v>
      </c>
      <c r="B169" t="s">
        <v>25</v>
      </c>
      <c r="C169" s="1" t="s">
        <v>38</v>
      </c>
      <c r="D169" s="1" t="s">
        <v>46</v>
      </c>
      <c r="E169">
        <v>448</v>
      </c>
      <c r="F169" s="2">
        <v>10</v>
      </c>
      <c r="G169" s="2">
        <v>300</v>
      </c>
      <c r="H169" s="2">
        <v>134400</v>
      </c>
      <c r="I169" s="2">
        <v>9408</v>
      </c>
      <c r="J169" s="2">
        <v>124992</v>
      </c>
      <c r="K169" s="2">
        <v>112000</v>
      </c>
      <c r="L169" s="2">
        <v>12992</v>
      </c>
      <c r="M169" s="3">
        <v>41791</v>
      </c>
      <c r="N169" s="4">
        <v>6</v>
      </c>
      <c r="O169" s="1" t="s">
        <v>26</v>
      </c>
      <c r="P169" s="5" t="s">
        <v>22</v>
      </c>
      <c r="Q169" s="2">
        <f>sales[[#This Row],[Profit]]/sales[[#This Row],[Units Sold]]</f>
        <v>29</v>
      </c>
    </row>
    <row r="170" spans="1:17" x14ac:dyDescent="0.3">
      <c r="A170" t="s">
        <v>24</v>
      </c>
      <c r="B170" t="s">
        <v>25</v>
      </c>
      <c r="C170" s="1" t="s">
        <v>38</v>
      </c>
      <c r="D170" s="1" t="s">
        <v>46</v>
      </c>
      <c r="E170">
        <v>2101</v>
      </c>
      <c r="F170" s="2">
        <v>10</v>
      </c>
      <c r="G170" s="2">
        <v>15</v>
      </c>
      <c r="H170" s="2">
        <v>31515</v>
      </c>
      <c r="I170" s="2">
        <v>2206.0500000000002</v>
      </c>
      <c r="J170" s="2">
        <v>29308.95</v>
      </c>
      <c r="K170" s="2">
        <v>21010</v>
      </c>
      <c r="L170" s="2">
        <v>8298.9500000000007</v>
      </c>
      <c r="M170" s="3">
        <v>41852</v>
      </c>
      <c r="N170" s="4">
        <v>8</v>
      </c>
      <c r="O170" s="1" t="s">
        <v>35</v>
      </c>
      <c r="P170" s="5" t="s">
        <v>22</v>
      </c>
      <c r="Q170" s="2">
        <f>sales[[#This Row],[Profit]]/sales[[#This Row],[Units Sold]]</f>
        <v>3.95</v>
      </c>
    </row>
    <row r="171" spans="1:17" x14ac:dyDescent="0.3">
      <c r="A171" t="s">
        <v>17</v>
      </c>
      <c r="B171" t="s">
        <v>25</v>
      </c>
      <c r="C171" s="1" t="s">
        <v>38</v>
      </c>
      <c r="D171" s="1" t="s">
        <v>46</v>
      </c>
      <c r="E171">
        <v>1535</v>
      </c>
      <c r="F171" s="2">
        <v>10</v>
      </c>
      <c r="G171" s="2">
        <v>20</v>
      </c>
      <c r="H171" s="2">
        <v>30700</v>
      </c>
      <c r="I171" s="2">
        <v>2149</v>
      </c>
      <c r="J171" s="2">
        <v>28551</v>
      </c>
      <c r="K171" s="2">
        <v>15350</v>
      </c>
      <c r="L171" s="2">
        <v>13201</v>
      </c>
      <c r="M171" s="3">
        <v>41883</v>
      </c>
      <c r="N171" s="4">
        <v>9</v>
      </c>
      <c r="O171" s="1" t="s">
        <v>36</v>
      </c>
      <c r="P171" s="5" t="s">
        <v>22</v>
      </c>
      <c r="Q171" s="2">
        <f>sales[[#This Row],[Profit]]/sales[[#This Row],[Units Sold]]</f>
        <v>8.6</v>
      </c>
    </row>
    <row r="172" spans="1:17" x14ac:dyDescent="0.3">
      <c r="A172" t="s">
        <v>17</v>
      </c>
      <c r="B172" t="s">
        <v>25</v>
      </c>
      <c r="C172" s="1" t="s">
        <v>41</v>
      </c>
      <c r="D172" s="1" t="s">
        <v>46</v>
      </c>
      <c r="E172">
        <v>2876</v>
      </c>
      <c r="F172" s="2">
        <v>260</v>
      </c>
      <c r="G172" s="2">
        <v>350</v>
      </c>
      <c r="H172" s="2">
        <v>1006600</v>
      </c>
      <c r="I172" s="2">
        <v>70462</v>
      </c>
      <c r="J172" s="2">
        <v>936138</v>
      </c>
      <c r="K172" s="2">
        <v>747760</v>
      </c>
      <c r="L172" s="2">
        <v>188378</v>
      </c>
      <c r="M172" s="3">
        <v>41883</v>
      </c>
      <c r="N172" s="4">
        <v>9</v>
      </c>
      <c r="O172" s="1" t="s">
        <v>36</v>
      </c>
      <c r="P172" s="5" t="s">
        <v>22</v>
      </c>
      <c r="Q172" s="2">
        <f>sales[[#This Row],[Profit]]/sales[[#This Row],[Units Sold]]</f>
        <v>65.5</v>
      </c>
    </row>
    <row r="173" spans="1:17" x14ac:dyDescent="0.3">
      <c r="A173" t="s">
        <v>17</v>
      </c>
      <c r="B173" t="s">
        <v>18</v>
      </c>
      <c r="C173" s="1" t="s">
        <v>41</v>
      </c>
      <c r="D173" s="1" t="s">
        <v>46</v>
      </c>
      <c r="E173">
        <v>1118</v>
      </c>
      <c r="F173" s="2">
        <v>260</v>
      </c>
      <c r="G173" s="2">
        <v>20</v>
      </c>
      <c r="H173" s="2">
        <v>22360</v>
      </c>
      <c r="I173" s="2">
        <v>1565.2</v>
      </c>
      <c r="J173" s="2">
        <v>20794.8</v>
      </c>
      <c r="K173" s="2">
        <v>11180</v>
      </c>
      <c r="L173" s="2">
        <v>9614.7999999999993</v>
      </c>
      <c r="M173" s="3">
        <v>41944</v>
      </c>
      <c r="N173" s="4">
        <v>11</v>
      </c>
      <c r="O173" s="1" t="s">
        <v>45</v>
      </c>
      <c r="P173" s="5" t="s">
        <v>22</v>
      </c>
      <c r="Q173" s="2">
        <f>sales[[#This Row],[Profit]]/sales[[#This Row],[Units Sold]]</f>
        <v>8.6</v>
      </c>
    </row>
    <row r="174" spans="1:17" x14ac:dyDescent="0.3">
      <c r="A174" t="s">
        <v>34</v>
      </c>
      <c r="B174" t="s">
        <v>37</v>
      </c>
      <c r="C174" s="1" t="s">
        <v>41</v>
      </c>
      <c r="D174" s="1" t="s">
        <v>46</v>
      </c>
      <c r="E174">
        <v>1372</v>
      </c>
      <c r="F174" s="2">
        <v>260</v>
      </c>
      <c r="G174" s="2">
        <v>300</v>
      </c>
      <c r="H174" s="2">
        <v>411600</v>
      </c>
      <c r="I174" s="2">
        <v>28812</v>
      </c>
      <c r="J174" s="2">
        <v>382788</v>
      </c>
      <c r="K174" s="2">
        <v>343000</v>
      </c>
      <c r="L174" s="2">
        <v>39788</v>
      </c>
      <c r="M174" s="3">
        <v>41974</v>
      </c>
      <c r="N174" s="4">
        <v>12</v>
      </c>
      <c r="O174" s="1" t="s">
        <v>28</v>
      </c>
      <c r="P174" s="5" t="s">
        <v>22</v>
      </c>
      <c r="Q174" s="2">
        <f>sales[[#This Row],[Profit]]/sales[[#This Row],[Units Sold]]</f>
        <v>29</v>
      </c>
    </row>
    <row r="175" spans="1:17" x14ac:dyDescent="0.3">
      <c r="A175" t="s">
        <v>17</v>
      </c>
      <c r="B175" t="s">
        <v>18</v>
      </c>
      <c r="C175" s="1" t="s">
        <v>29</v>
      </c>
      <c r="D175" s="1" t="s">
        <v>46</v>
      </c>
      <c r="E175">
        <v>488</v>
      </c>
      <c r="F175" s="2">
        <v>5</v>
      </c>
      <c r="G175" s="2">
        <v>7</v>
      </c>
      <c r="H175" s="2">
        <v>3416</v>
      </c>
      <c r="I175" s="2">
        <v>273.27999999999997</v>
      </c>
      <c r="J175" s="2">
        <v>3142.7200000000003</v>
      </c>
      <c r="K175" s="2">
        <v>2440</v>
      </c>
      <c r="L175" s="2">
        <v>702.72000000000025</v>
      </c>
      <c r="M175" s="3">
        <v>41671</v>
      </c>
      <c r="N175" s="4">
        <v>2</v>
      </c>
      <c r="O175" s="1" t="s">
        <v>39</v>
      </c>
      <c r="P175" s="5" t="s">
        <v>22</v>
      </c>
      <c r="Q175" s="2">
        <f>sales[[#This Row],[Profit]]/sales[[#This Row],[Units Sold]]</f>
        <v>1.4400000000000006</v>
      </c>
    </row>
    <row r="176" spans="1:17" x14ac:dyDescent="0.3">
      <c r="A176" t="s">
        <v>17</v>
      </c>
      <c r="B176" t="s">
        <v>37</v>
      </c>
      <c r="C176" s="1" t="s">
        <v>29</v>
      </c>
      <c r="D176" s="1" t="s">
        <v>46</v>
      </c>
      <c r="E176">
        <v>1282</v>
      </c>
      <c r="F176" s="2">
        <v>5</v>
      </c>
      <c r="G176" s="2">
        <v>20</v>
      </c>
      <c r="H176" s="2">
        <v>25640</v>
      </c>
      <c r="I176" s="2">
        <v>2051.1999999999998</v>
      </c>
      <c r="J176" s="2">
        <v>23588.799999999999</v>
      </c>
      <c r="K176" s="2">
        <v>12820</v>
      </c>
      <c r="L176" s="2">
        <v>10768.8</v>
      </c>
      <c r="M176" s="3">
        <v>41791</v>
      </c>
      <c r="N176" s="4">
        <v>6</v>
      </c>
      <c r="O176" s="1" t="s">
        <v>26</v>
      </c>
      <c r="P176" s="5" t="s">
        <v>22</v>
      </c>
      <c r="Q176" s="2">
        <f>sales[[#This Row],[Profit]]/sales[[#This Row],[Units Sold]]</f>
        <v>8.3999999999999986</v>
      </c>
    </row>
    <row r="177" spans="1:17" x14ac:dyDescent="0.3">
      <c r="A177" t="s">
        <v>17</v>
      </c>
      <c r="B177" t="s">
        <v>18</v>
      </c>
      <c r="C177" s="1" t="s">
        <v>38</v>
      </c>
      <c r="D177" s="1" t="s">
        <v>46</v>
      </c>
      <c r="E177">
        <v>257</v>
      </c>
      <c r="F177" s="2">
        <v>10</v>
      </c>
      <c r="G177" s="2">
        <v>7</v>
      </c>
      <c r="H177" s="2">
        <v>1799</v>
      </c>
      <c r="I177" s="2">
        <v>143.91999999999999</v>
      </c>
      <c r="J177" s="2">
        <v>1655.08</v>
      </c>
      <c r="K177" s="2">
        <v>1285</v>
      </c>
      <c r="L177" s="2">
        <v>370.07999999999993</v>
      </c>
      <c r="M177" s="3">
        <v>41760</v>
      </c>
      <c r="N177" s="4">
        <v>5</v>
      </c>
      <c r="O177" s="1" t="s">
        <v>44</v>
      </c>
      <c r="P177" s="5" t="s">
        <v>22</v>
      </c>
      <c r="Q177" s="2">
        <f>sales[[#This Row],[Profit]]/sales[[#This Row],[Units Sold]]</f>
        <v>1.4399999999999997</v>
      </c>
    </row>
    <row r="178" spans="1:17" x14ac:dyDescent="0.3">
      <c r="A178" t="s">
        <v>17</v>
      </c>
      <c r="B178" t="s">
        <v>37</v>
      </c>
      <c r="C178" s="1" t="s">
        <v>41</v>
      </c>
      <c r="D178" s="1" t="s">
        <v>46</v>
      </c>
      <c r="E178">
        <v>1282</v>
      </c>
      <c r="F178" s="2">
        <v>260</v>
      </c>
      <c r="G178" s="2">
        <v>20</v>
      </c>
      <c r="H178" s="2">
        <v>25640</v>
      </c>
      <c r="I178" s="2">
        <v>2051.1999999999998</v>
      </c>
      <c r="J178" s="2">
        <v>23588.799999999999</v>
      </c>
      <c r="K178" s="2">
        <v>12820</v>
      </c>
      <c r="L178" s="2">
        <v>10768.8</v>
      </c>
      <c r="M178" s="3">
        <v>41791</v>
      </c>
      <c r="N178" s="4">
        <v>6</v>
      </c>
      <c r="O178" s="1" t="s">
        <v>26</v>
      </c>
      <c r="P178" s="5" t="s">
        <v>22</v>
      </c>
      <c r="Q178" s="2">
        <f>sales[[#This Row],[Profit]]/sales[[#This Row],[Units Sold]]</f>
        <v>8.3999999999999986</v>
      </c>
    </row>
    <row r="179" spans="1:17" x14ac:dyDescent="0.3">
      <c r="A179" t="s">
        <v>24</v>
      </c>
      <c r="B179" t="s">
        <v>25</v>
      </c>
      <c r="C179" s="1" t="s">
        <v>19</v>
      </c>
      <c r="D179" s="1" t="s">
        <v>46</v>
      </c>
      <c r="E179">
        <v>490</v>
      </c>
      <c r="F179" s="2">
        <v>3</v>
      </c>
      <c r="G179" s="2">
        <v>15</v>
      </c>
      <c r="H179" s="2">
        <v>7350</v>
      </c>
      <c r="I179" s="2">
        <v>588</v>
      </c>
      <c r="J179" s="2">
        <v>6762</v>
      </c>
      <c r="K179" s="2">
        <v>4900</v>
      </c>
      <c r="L179" s="2">
        <v>1862</v>
      </c>
      <c r="M179" s="3">
        <v>41944</v>
      </c>
      <c r="N179" s="4">
        <v>11</v>
      </c>
      <c r="O179" s="1" t="s">
        <v>45</v>
      </c>
      <c r="P179" s="5" t="s">
        <v>22</v>
      </c>
      <c r="Q179" s="2">
        <f>sales[[#This Row],[Profit]]/sales[[#This Row],[Units Sold]]</f>
        <v>3.8</v>
      </c>
    </row>
    <row r="180" spans="1:17" x14ac:dyDescent="0.3">
      <c r="A180" t="s">
        <v>17</v>
      </c>
      <c r="B180" t="s">
        <v>27</v>
      </c>
      <c r="C180" s="1" t="s">
        <v>19</v>
      </c>
      <c r="D180" s="1" t="s">
        <v>46</v>
      </c>
      <c r="E180">
        <v>1362</v>
      </c>
      <c r="F180" s="2">
        <v>3</v>
      </c>
      <c r="G180" s="2">
        <v>350</v>
      </c>
      <c r="H180" s="2">
        <v>476700</v>
      </c>
      <c r="I180" s="2">
        <v>38136</v>
      </c>
      <c r="J180" s="2">
        <v>438564</v>
      </c>
      <c r="K180" s="2">
        <v>354120</v>
      </c>
      <c r="L180" s="2">
        <v>84444</v>
      </c>
      <c r="M180" s="3">
        <v>41974</v>
      </c>
      <c r="N180" s="4">
        <v>12</v>
      </c>
      <c r="O180" s="1" t="s">
        <v>28</v>
      </c>
      <c r="P180" s="5" t="s">
        <v>22</v>
      </c>
      <c r="Q180" s="2">
        <f>sales[[#This Row],[Profit]]/sales[[#This Row],[Units Sold]]</f>
        <v>62</v>
      </c>
    </row>
    <row r="181" spans="1:17" x14ac:dyDescent="0.3">
      <c r="A181" t="s">
        <v>24</v>
      </c>
      <c r="B181" t="s">
        <v>25</v>
      </c>
      <c r="C181" s="1" t="s">
        <v>29</v>
      </c>
      <c r="D181" s="1" t="s">
        <v>46</v>
      </c>
      <c r="E181">
        <v>2501</v>
      </c>
      <c r="F181" s="2">
        <v>5</v>
      </c>
      <c r="G181" s="2">
        <v>15</v>
      </c>
      <c r="H181" s="2">
        <v>37515</v>
      </c>
      <c r="I181" s="2">
        <v>3001.2</v>
      </c>
      <c r="J181" s="2">
        <v>34513.800000000003</v>
      </c>
      <c r="K181" s="2">
        <v>25010</v>
      </c>
      <c r="L181" s="2">
        <v>9503.8000000000029</v>
      </c>
      <c r="M181" s="3">
        <v>41699</v>
      </c>
      <c r="N181" s="4">
        <v>3</v>
      </c>
      <c r="O181" s="1" t="s">
        <v>30</v>
      </c>
      <c r="P181" s="5" t="s">
        <v>22</v>
      </c>
      <c r="Q181" s="2">
        <f>sales[[#This Row],[Profit]]/sales[[#This Row],[Units Sold]]</f>
        <v>3.8000000000000012</v>
      </c>
    </row>
    <row r="182" spans="1:17" x14ac:dyDescent="0.3">
      <c r="A182" t="s">
        <v>17</v>
      </c>
      <c r="B182" t="s">
        <v>18</v>
      </c>
      <c r="C182" s="1" t="s">
        <v>29</v>
      </c>
      <c r="D182" s="1" t="s">
        <v>46</v>
      </c>
      <c r="E182">
        <v>708</v>
      </c>
      <c r="F182" s="2">
        <v>5</v>
      </c>
      <c r="G182" s="2">
        <v>20</v>
      </c>
      <c r="H182" s="2">
        <v>14160</v>
      </c>
      <c r="I182" s="2">
        <v>1132.8</v>
      </c>
      <c r="J182" s="2">
        <v>13027.2</v>
      </c>
      <c r="K182" s="2">
        <v>7080</v>
      </c>
      <c r="L182" s="2">
        <v>5947.2000000000007</v>
      </c>
      <c r="M182" s="3">
        <v>41791</v>
      </c>
      <c r="N182" s="4">
        <v>6</v>
      </c>
      <c r="O182" s="1" t="s">
        <v>26</v>
      </c>
      <c r="P182" s="5" t="s">
        <v>22</v>
      </c>
      <c r="Q182" s="2">
        <f>sales[[#This Row],[Profit]]/sales[[#This Row],[Units Sold]]</f>
        <v>8.4</v>
      </c>
    </row>
    <row r="183" spans="1:17" x14ac:dyDescent="0.3">
      <c r="A183" t="s">
        <v>17</v>
      </c>
      <c r="B183" t="s">
        <v>23</v>
      </c>
      <c r="C183" s="1" t="s">
        <v>29</v>
      </c>
      <c r="D183" s="1" t="s">
        <v>46</v>
      </c>
      <c r="E183">
        <v>645</v>
      </c>
      <c r="F183" s="2">
        <v>5</v>
      </c>
      <c r="G183" s="2">
        <v>20</v>
      </c>
      <c r="H183" s="2">
        <v>12900</v>
      </c>
      <c r="I183" s="2">
        <v>1032</v>
      </c>
      <c r="J183" s="2">
        <v>11868</v>
      </c>
      <c r="K183" s="2">
        <v>6450</v>
      </c>
      <c r="L183" s="2">
        <v>5418</v>
      </c>
      <c r="M183" s="3">
        <v>41821</v>
      </c>
      <c r="N183" s="4">
        <v>7</v>
      </c>
      <c r="O183" s="1" t="s">
        <v>33</v>
      </c>
      <c r="P183" s="5" t="s">
        <v>22</v>
      </c>
      <c r="Q183" s="2">
        <f>sales[[#This Row],[Profit]]/sales[[#This Row],[Units Sold]]</f>
        <v>8.4</v>
      </c>
    </row>
    <row r="184" spans="1:17" x14ac:dyDescent="0.3">
      <c r="A184" t="s">
        <v>34</v>
      </c>
      <c r="B184" t="s">
        <v>25</v>
      </c>
      <c r="C184" s="1" t="s">
        <v>29</v>
      </c>
      <c r="D184" s="1" t="s">
        <v>46</v>
      </c>
      <c r="E184">
        <v>1562</v>
      </c>
      <c r="F184" s="2">
        <v>5</v>
      </c>
      <c r="G184" s="2">
        <v>300</v>
      </c>
      <c r="H184" s="2">
        <v>468600</v>
      </c>
      <c r="I184" s="2">
        <v>37488</v>
      </c>
      <c r="J184" s="2">
        <v>431112</v>
      </c>
      <c r="K184" s="2">
        <v>390500</v>
      </c>
      <c r="L184" s="2">
        <v>40612</v>
      </c>
      <c r="M184" s="3">
        <v>41852</v>
      </c>
      <c r="N184" s="4">
        <v>8</v>
      </c>
      <c r="O184" s="1" t="s">
        <v>35</v>
      </c>
      <c r="P184" s="5" t="s">
        <v>22</v>
      </c>
      <c r="Q184" s="2">
        <f>sales[[#This Row],[Profit]]/sales[[#This Row],[Units Sold]]</f>
        <v>26</v>
      </c>
    </row>
    <row r="185" spans="1:17" x14ac:dyDescent="0.3">
      <c r="A185" t="s">
        <v>24</v>
      </c>
      <c r="B185" t="s">
        <v>23</v>
      </c>
      <c r="C185" s="1" t="s">
        <v>29</v>
      </c>
      <c r="D185" s="1" t="s">
        <v>46</v>
      </c>
      <c r="E185">
        <v>711</v>
      </c>
      <c r="F185" s="2">
        <v>5</v>
      </c>
      <c r="G185" s="2">
        <v>15</v>
      </c>
      <c r="H185" s="2">
        <v>10665</v>
      </c>
      <c r="I185" s="2">
        <v>853.2</v>
      </c>
      <c r="J185" s="2">
        <v>9811.7999999999993</v>
      </c>
      <c r="K185" s="2">
        <v>7110</v>
      </c>
      <c r="L185" s="2">
        <v>2701.7999999999993</v>
      </c>
      <c r="M185" s="3">
        <v>41974</v>
      </c>
      <c r="N185" s="4">
        <v>12</v>
      </c>
      <c r="O185" s="1" t="s">
        <v>28</v>
      </c>
      <c r="P185" s="5" t="s">
        <v>22</v>
      </c>
      <c r="Q185" s="2">
        <f>sales[[#This Row],[Profit]]/sales[[#This Row],[Units Sold]]</f>
        <v>3.7999999999999989</v>
      </c>
    </row>
    <row r="186" spans="1:17" x14ac:dyDescent="0.3">
      <c r="A186" t="s">
        <v>17</v>
      </c>
      <c r="B186" t="s">
        <v>23</v>
      </c>
      <c r="C186" s="1" t="s">
        <v>38</v>
      </c>
      <c r="D186" s="1" t="s">
        <v>46</v>
      </c>
      <c r="E186">
        <v>1259</v>
      </c>
      <c r="F186" s="2">
        <v>10</v>
      </c>
      <c r="G186" s="2">
        <v>7</v>
      </c>
      <c r="H186" s="2">
        <v>8813</v>
      </c>
      <c r="I186" s="2">
        <v>705.04</v>
      </c>
      <c r="J186" s="2">
        <v>8107.96</v>
      </c>
      <c r="K186" s="2">
        <v>6295</v>
      </c>
      <c r="L186" s="2">
        <v>1812.96</v>
      </c>
      <c r="M186" s="3">
        <v>41730</v>
      </c>
      <c r="N186" s="4">
        <v>4</v>
      </c>
      <c r="O186" s="1" t="s">
        <v>42</v>
      </c>
      <c r="P186" s="5" t="s">
        <v>22</v>
      </c>
      <c r="Q186" s="2">
        <f>sales[[#This Row],[Profit]]/sales[[#This Row],[Units Sold]]</f>
        <v>1.44</v>
      </c>
    </row>
    <row r="187" spans="1:17" x14ac:dyDescent="0.3">
      <c r="A187" t="s">
        <v>17</v>
      </c>
      <c r="B187" t="s">
        <v>23</v>
      </c>
      <c r="C187" s="1" t="s">
        <v>38</v>
      </c>
      <c r="D187" s="1" t="s">
        <v>46</v>
      </c>
      <c r="E187">
        <v>1095</v>
      </c>
      <c r="F187" s="2">
        <v>10</v>
      </c>
      <c r="G187" s="2">
        <v>7</v>
      </c>
      <c r="H187" s="2">
        <v>7665</v>
      </c>
      <c r="I187" s="2">
        <v>613.20000000000005</v>
      </c>
      <c r="J187" s="2">
        <v>7051.8</v>
      </c>
      <c r="K187" s="2">
        <v>5475</v>
      </c>
      <c r="L187" s="2">
        <v>1576.8000000000002</v>
      </c>
      <c r="M187" s="3">
        <v>41760</v>
      </c>
      <c r="N187" s="4">
        <v>5</v>
      </c>
      <c r="O187" s="1" t="s">
        <v>44</v>
      </c>
      <c r="P187" s="5" t="s">
        <v>22</v>
      </c>
      <c r="Q187" s="2">
        <f>sales[[#This Row],[Profit]]/sales[[#This Row],[Units Sold]]</f>
        <v>1.4400000000000002</v>
      </c>
    </row>
    <row r="188" spans="1:17" x14ac:dyDescent="0.3">
      <c r="A188" t="s">
        <v>17</v>
      </c>
      <c r="B188" t="s">
        <v>23</v>
      </c>
      <c r="C188" s="1" t="s">
        <v>38</v>
      </c>
      <c r="D188" s="1" t="s">
        <v>46</v>
      </c>
      <c r="E188">
        <v>1366</v>
      </c>
      <c r="F188" s="2">
        <v>10</v>
      </c>
      <c r="G188" s="2">
        <v>20</v>
      </c>
      <c r="H188" s="2">
        <v>27320</v>
      </c>
      <c r="I188" s="2">
        <v>2185.6</v>
      </c>
      <c r="J188" s="2">
        <v>25134.400000000001</v>
      </c>
      <c r="K188" s="2">
        <v>13660</v>
      </c>
      <c r="L188" s="2">
        <v>11474.400000000001</v>
      </c>
      <c r="M188" s="3">
        <v>41791</v>
      </c>
      <c r="N188" s="4">
        <v>6</v>
      </c>
      <c r="O188" s="1" t="s">
        <v>26</v>
      </c>
      <c r="P188" s="5" t="s">
        <v>22</v>
      </c>
      <c r="Q188" s="2">
        <f>sales[[#This Row],[Profit]]/sales[[#This Row],[Units Sold]]</f>
        <v>8.4</v>
      </c>
    </row>
    <row r="189" spans="1:17" x14ac:dyDescent="0.3">
      <c r="A189" t="s">
        <v>34</v>
      </c>
      <c r="B189" t="s">
        <v>27</v>
      </c>
      <c r="C189" s="1" t="s">
        <v>38</v>
      </c>
      <c r="D189" s="1" t="s">
        <v>46</v>
      </c>
      <c r="E189">
        <v>2460</v>
      </c>
      <c r="F189" s="2">
        <v>10</v>
      </c>
      <c r="G189" s="2">
        <v>300</v>
      </c>
      <c r="H189" s="2">
        <v>738000</v>
      </c>
      <c r="I189" s="2">
        <v>59040</v>
      </c>
      <c r="J189" s="2">
        <v>678960</v>
      </c>
      <c r="K189" s="2">
        <v>615000</v>
      </c>
      <c r="L189" s="2">
        <v>63960</v>
      </c>
      <c r="M189" s="3">
        <v>41791</v>
      </c>
      <c r="N189" s="4">
        <v>6</v>
      </c>
      <c r="O189" s="1" t="s">
        <v>26</v>
      </c>
      <c r="P189" s="5" t="s">
        <v>22</v>
      </c>
      <c r="Q189" s="2">
        <f>sales[[#This Row],[Profit]]/sales[[#This Row],[Units Sold]]</f>
        <v>26</v>
      </c>
    </row>
    <row r="190" spans="1:17" x14ac:dyDescent="0.3">
      <c r="A190" t="s">
        <v>17</v>
      </c>
      <c r="B190" t="s">
        <v>37</v>
      </c>
      <c r="C190" s="1" t="s">
        <v>38</v>
      </c>
      <c r="D190" s="1" t="s">
        <v>46</v>
      </c>
      <c r="E190">
        <v>678</v>
      </c>
      <c r="F190" s="2">
        <v>10</v>
      </c>
      <c r="G190" s="2">
        <v>7</v>
      </c>
      <c r="H190" s="2">
        <v>4746</v>
      </c>
      <c r="I190" s="2">
        <v>379.68</v>
      </c>
      <c r="J190" s="2">
        <v>4366.32</v>
      </c>
      <c r="K190" s="2">
        <v>3390</v>
      </c>
      <c r="L190" s="2">
        <v>976.31999999999971</v>
      </c>
      <c r="M190" s="3">
        <v>41852</v>
      </c>
      <c r="N190" s="4">
        <v>8</v>
      </c>
      <c r="O190" s="1" t="s">
        <v>35</v>
      </c>
      <c r="P190" s="5" t="s">
        <v>22</v>
      </c>
      <c r="Q190" s="2">
        <f>sales[[#This Row],[Profit]]/sales[[#This Row],[Units Sold]]</f>
        <v>1.4399999999999995</v>
      </c>
    </row>
    <row r="191" spans="1:17" x14ac:dyDescent="0.3">
      <c r="A191" t="s">
        <v>17</v>
      </c>
      <c r="B191" t="s">
        <v>23</v>
      </c>
      <c r="C191" s="1" t="s">
        <v>38</v>
      </c>
      <c r="D191" s="1" t="s">
        <v>46</v>
      </c>
      <c r="E191">
        <v>1598</v>
      </c>
      <c r="F191" s="2">
        <v>10</v>
      </c>
      <c r="G191" s="2">
        <v>7</v>
      </c>
      <c r="H191" s="2">
        <v>11186</v>
      </c>
      <c r="I191" s="2">
        <v>894.88</v>
      </c>
      <c r="J191" s="2">
        <v>10291.120000000001</v>
      </c>
      <c r="K191" s="2">
        <v>7990</v>
      </c>
      <c r="L191" s="2">
        <v>2301.1200000000008</v>
      </c>
      <c r="M191" s="3">
        <v>41852</v>
      </c>
      <c r="N191" s="4">
        <v>8</v>
      </c>
      <c r="O191" s="1" t="s">
        <v>35</v>
      </c>
      <c r="P191" s="5" t="s">
        <v>22</v>
      </c>
      <c r="Q191" s="2">
        <f>sales[[#This Row],[Profit]]/sales[[#This Row],[Units Sold]]</f>
        <v>1.4400000000000004</v>
      </c>
    </row>
    <row r="192" spans="1:17" x14ac:dyDescent="0.3">
      <c r="A192" t="s">
        <v>17</v>
      </c>
      <c r="B192" t="s">
        <v>23</v>
      </c>
      <c r="C192" s="1" t="s">
        <v>38</v>
      </c>
      <c r="D192" s="1" t="s">
        <v>46</v>
      </c>
      <c r="E192">
        <v>1934</v>
      </c>
      <c r="F192" s="2">
        <v>10</v>
      </c>
      <c r="G192" s="2">
        <v>20</v>
      </c>
      <c r="H192" s="2">
        <v>38680</v>
      </c>
      <c r="I192" s="2">
        <v>3094.4</v>
      </c>
      <c r="J192" s="2">
        <v>35585.599999999999</v>
      </c>
      <c r="K192" s="2">
        <v>19340</v>
      </c>
      <c r="L192" s="2">
        <v>16245.599999999999</v>
      </c>
      <c r="M192" s="3">
        <v>41883</v>
      </c>
      <c r="N192" s="4">
        <v>9</v>
      </c>
      <c r="O192" s="1" t="s">
        <v>36</v>
      </c>
      <c r="P192" s="5" t="s">
        <v>22</v>
      </c>
      <c r="Q192" s="2">
        <f>sales[[#This Row],[Profit]]/sales[[#This Row],[Units Sold]]</f>
        <v>8.3999999999999986</v>
      </c>
    </row>
    <row r="193" spans="1:17" x14ac:dyDescent="0.3">
      <c r="A193" t="s">
        <v>17</v>
      </c>
      <c r="B193" t="s">
        <v>27</v>
      </c>
      <c r="C193" s="1" t="s">
        <v>38</v>
      </c>
      <c r="D193" s="1" t="s">
        <v>46</v>
      </c>
      <c r="E193">
        <v>2993</v>
      </c>
      <c r="F193" s="2">
        <v>10</v>
      </c>
      <c r="G193" s="2">
        <v>20</v>
      </c>
      <c r="H193" s="2">
        <v>59860</v>
      </c>
      <c r="I193" s="2">
        <v>4788.8</v>
      </c>
      <c r="J193" s="2">
        <v>55071.199999999997</v>
      </c>
      <c r="K193" s="2">
        <v>29930</v>
      </c>
      <c r="L193" s="2">
        <v>25141.199999999997</v>
      </c>
      <c r="M193" s="3">
        <v>41883</v>
      </c>
      <c r="N193" s="4">
        <v>9</v>
      </c>
      <c r="O193" s="1" t="s">
        <v>36</v>
      </c>
      <c r="P193" s="5" t="s">
        <v>22</v>
      </c>
      <c r="Q193" s="2">
        <f>sales[[#This Row],[Profit]]/sales[[#This Row],[Units Sold]]</f>
        <v>8.3999999999999986</v>
      </c>
    </row>
    <row r="194" spans="1:17" x14ac:dyDescent="0.3">
      <c r="A194" t="s">
        <v>17</v>
      </c>
      <c r="B194" t="s">
        <v>27</v>
      </c>
      <c r="C194" s="1" t="s">
        <v>38</v>
      </c>
      <c r="D194" s="1" t="s">
        <v>46</v>
      </c>
      <c r="E194">
        <v>1362</v>
      </c>
      <c r="F194" s="2">
        <v>10</v>
      </c>
      <c r="G194" s="2">
        <v>350</v>
      </c>
      <c r="H194" s="2">
        <v>476700</v>
      </c>
      <c r="I194" s="2">
        <v>38136</v>
      </c>
      <c r="J194" s="2">
        <v>438564</v>
      </c>
      <c r="K194" s="2">
        <v>354120</v>
      </c>
      <c r="L194" s="2">
        <v>84444</v>
      </c>
      <c r="M194" s="3">
        <v>41974</v>
      </c>
      <c r="N194" s="4">
        <v>12</v>
      </c>
      <c r="O194" s="1" t="s">
        <v>28</v>
      </c>
      <c r="P194" s="5" t="s">
        <v>22</v>
      </c>
      <c r="Q194" s="2">
        <f>sales[[#This Row],[Profit]]/sales[[#This Row],[Units Sold]]</f>
        <v>62</v>
      </c>
    </row>
    <row r="195" spans="1:17" x14ac:dyDescent="0.3">
      <c r="A195" t="s">
        <v>17</v>
      </c>
      <c r="B195" t="s">
        <v>18</v>
      </c>
      <c r="C195" s="1" t="s">
        <v>41</v>
      </c>
      <c r="D195" s="1" t="s">
        <v>46</v>
      </c>
      <c r="E195">
        <v>708</v>
      </c>
      <c r="F195" s="2">
        <v>260</v>
      </c>
      <c r="G195" s="2">
        <v>20</v>
      </c>
      <c r="H195" s="2">
        <v>14160</v>
      </c>
      <c r="I195" s="2">
        <v>1132.8</v>
      </c>
      <c r="J195" s="2">
        <v>13027.2</v>
      </c>
      <c r="K195" s="2">
        <v>7080</v>
      </c>
      <c r="L195" s="2">
        <v>5947.2000000000007</v>
      </c>
      <c r="M195" s="3">
        <v>41791</v>
      </c>
      <c r="N195" s="4">
        <v>6</v>
      </c>
      <c r="O195" s="1" t="s">
        <v>26</v>
      </c>
      <c r="P195" s="5" t="s">
        <v>22</v>
      </c>
      <c r="Q195" s="2">
        <f>sales[[#This Row],[Profit]]/sales[[#This Row],[Units Sold]]</f>
        <v>8.4</v>
      </c>
    </row>
    <row r="196" spans="1:17" x14ac:dyDescent="0.3">
      <c r="A196" t="s">
        <v>17</v>
      </c>
      <c r="B196" t="s">
        <v>37</v>
      </c>
      <c r="C196" s="1" t="s">
        <v>41</v>
      </c>
      <c r="D196" s="1" t="s">
        <v>46</v>
      </c>
      <c r="E196">
        <v>2907</v>
      </c>
      <c r="F196" s="2">
        <v>260</v>
      </c>
      <c r="G196" s="2">
        <v>7</v>
      </c>
      <c r="H196" s="2">
        <v>20349</v>
      </c>
      <c r="I196" s="2">
        <v>1627.92</v>
      </c>
      <c r="J196" s="2">
        <v>18721.080000000002</v>
      </c>
      <c r="K196" s="2">
        <v>14535</v>
      </c>
      <c r="L196" s="2">
        <v>4186.0800000000017</v>
      </c>
      <c r="M196" s="3">
        <v>41791</v>
      </c>
      <c r="N196" s="4">
        <v>6</v>
      </c>
      <c r="O196" s="1" t="s">
        <v>26</v>
      </c>
      <c r="P196" s="5" t="s">
        <v>22</v>
      </c>
      <c r="Q196" s="2">
        <f>sales[[#This Row],[Profit]]/sales[[#This Row],[Units Sold]]</f>
        <v>1.4400000000000006</v>
      </c>
    </row>
    <row r="197" spans="1:17" x14ac:dyDescent="0.3">
      <c r="A197" t="s">
        <v>17</v>
      </c>
      <c r="B197" t="s">
        <v>23</v>
      </c>
      <c r="C197" s="1" t="s">
        <v>41</v>
      </c>
      <c r="D197" s="1" t="s">
        <v>46</v>
      </c>
      <c r="E197">
        <v>1366</v>
      </c>
      <c r="F197" s="2">
        <v>260</v>
      </c>
      <c r="G197" s="2">
        <v>20</v>
      </c>
      <c r="H197" s="2">
        <v>27320</v>
      </c>
      <c r="I197" s="2">
        <v>2185.6</v>
      </c>
      <c r="J197" s="2">
        <v>25134.400000000001</v>
      </c>
      <c r="K197" s="2">
        <v>13660</v>
      </c>
      <c r="L197" s="2">
        <v>11474.400000000001</v>
      </c>
      <c r="M197" s="3">
        <v>41791</v>
      </c>
      <c r="N197" s="4">
        <v>6</v>
      </c>
      <c r="O197" s="1" t="s">
        <v>26</v>
      </c>
      <c r="P197" s="5" t="s">
        <v>22</v>
      </c>
      <c r="Q197" s="2">
        <f>sales[[#This Row],[Profit]]/sales[[#This Row],[Units Sold]]</f>
        <v>8.4</v>
      </c>
    </row>
    <row r="198" spans="1:17" x14ac:dyDescent="0.3">
      <c r="A198" t="s">
        <v>34</v>
      </c>
      <c r="B198" t="s">
        <v>27</v>
      </c>
      <c r="C198" s="1" t="s">
        <v>41</v>
      </c>
      <c r="D198" s="1" t="s">
        <v>46</v>
      </c>
      <c r="E198">
        <v>2460</v>
      </c>
      <c r="F198" s="2">
        <v>260</v>
      </c>
      <c r="G198" s="2">
        <v>300</v>
      </c>
      <c r="H198" s="2">
        <v>738000</v>
      </c>
      <c r="I198" s="2">
        <v>59040</v>
      </c>
      <c r="J198" s="2">
        <v>678960</v>
      </c>
      <c r="K198" s="2">
        <v>615000</v>
      </c>
      <c r="L198" s="2">
        <v>63960</v>
      </c>
      <c r="M198" s="3">
        <v>41791</v>
      </c>
      <c r="N198" s="4">
        <v>6</v>
      </c>
      <c r="O198" s="1" t="s">
        <v>26</v>
      </c>
      <c r="P198" s="5" t="s">
        <v>22</v>
      </c>
      <c r="Q198" s="2">
        <f>sales[[#This Row],[Profit]]/sales[[#This Row],[Units Sold]]</f>
        <v>26</v>
      </c>
    </row>
    <row r="199" spans="1:17" x14ac:dyDescent="0.3">
      <c r="A199" t="s">
        <v>17</v>
      </c>
      <c r="B199" t="s">
        <v>23</v>
      </c>
      <c r="C199" s="1" t="s">
        <v>41</v>
      </c>
      <c r="D199" s="1" t="s">
        <v>46</v>
      </c>
      <c r="E199">
        <v>1520</v>
      </c>
      <c r="F199" s="2">
        <v>260</v>
      </c>
      <c r="G199" s="2">
        <v>20</v>
      </c>
      <c r="H199" s="2">
        <v>30400</v>
      </c>
      <c r="I199" s="2">
        <v>2432</v>
      </c>
      <c r="J199" s="2">
        <v>27968</v>
      </c>
      <c r="K199" s="2">
        <v>15200</v>
      </c>
      <c r="L199" s="2">
        <v>12768</v>
      </c>
      <c r="M199" s="3">
        <v>41944</v>
      </c>
      <c r="N199" s="4">
        <v>11</v>
      </c>
      <c r="O199" s="1" t="s">
        <v>45</v>
      </c>
      <c r="P199" s="5" t="s">
        <v>22</v>
      </c>
      <c r="Q199" s="2">
        <f>sales[[#This Row],[Profit]]/sales[[#This Row],[Units Sold]]</f>
        <v>8.4</v>
      </c>
    </row>
    <row r="200" spans="1:17" x14ac:dyDescent="0.3">
      <c r="A200" t="s">
        <v>24</v>
      </c>
      <c r="B200" t="s">
        <v>23</v>
      </c>
      <c r="C200" s="1" t="s">
        <v>41</v>
      </c>
      <c r="D200" s="1" t="s">
        <v>46</v>
      </c>
      <c r="E200">
        <v>711</v>
      </c>
      <c r="F200" s="2">
        <v>260</v>
      </c>
      <c r="G200" s="2">
        <v>15</v>
      </c>
      <c r="H200" s="2">
        <v>10665</v>
      </c>
      <c r="I200" s="2">
        <v>853.2</v>
      </c>
      <c r="J200" s="2">
        <v>9811.7999999999993</v>
      </c>
      <c r="K200" s="2">
        <v>7110</v>
      </c>
      <c r="L200" s="2">
        <v>2701.7999999999993</v>
      </c>
      <c r="M200" s="3">
        <v>41974</v>
      </c>
      <c r="N200" s="4">
        <v>12</v>
      </c>
      <c r="O200" s="1" t="s">
        <v>28</v>
      </c>
      <c r="P200" s="5" t="s">
        <v>22</v>
      </c>
      <c r="Q200" s="2">
        <f>sales[[#This Row],[Profit]]/sales[[#This Row],[Units Sold]]</f>
        <v>3.7999999999999989</v>
      </c>
    </row>
    <row r="201" spans="1:17" x14ac:dyDescent="0.3">
      <c r="A201" t="s">
        <v>34</v>
      </c>
      <c r="B201" t="s">
        <v>27</v>
      </c>
      <c r="C201" s="1" t="s">
        <v>41</v>
      </c>
      <c r="D201" s="1" t="s">
        <v>46</v>
      </c>
      <c r="E201">
        <v>635</v>
      </c>
      <c r="F201" s="2">
        <v>260</v>
      </c>
      <c r="G201" s="2">
        <v>300</v>
      </c>
      <c r="H201" s="2">
        <v>190500</v>
      </c>
      <c r="I201" s="2">
        <v>15240</v>
      </c>
      <c r="J201" s="2">
        <v>175260</v>
      </c>
      <c r="K201" s="2">
        <v>158750</v>
      </c>
      <c r="L201" s="2">
        <v>16510</v>
      </c>
      <c r="M201" s="3">
        <v>41974</v>
      </c>
      <c r="N201" s="4">
        <v>12</v>
      </c>
      <c r="O201" s="1" t="s">
        <v>28</v>
      </c>
      <c r="P201" s="5" t="s">
        <v>22</v>
      </c>
      <c r="Q201" s="2">
        <f>sales[[#This Row],[Profit]]/sales[[#This Row],[Units Sold]]</f>
        <v>26</v>
      </c>
    </row>
    <row r="202" spans="1:17" x14ac:dyDescent="0.3">
      <c r="A202" t="s">
        <v>34</v>
      </c>
      <c r="B202" t="s">
        <v>18</v>
      </c>
      <c r="C202" s="1" t="s">
        <v>19</v>
      </c>
      <c r="D202" s="1" t="s">
        <v>46</v>
      </c>
      <c r="E202">
        <v>1094</v>
      </c>
      <c r="F202" s="2">
        <v>3</v>
      </c>
      <c r="G202" s="2">
        <v>300</v>
      </c>
      <c r="H202" s="2">
        <v>328200</v>
      </c>
      <c r="I202" s="2">
        <v>29538</v>
      </c>
      <c r="J202" s="2">
        <v>298662</v>
      </c>
      <c r="K202" s="2">
        <v>273500</v>
      </c>
      <c r="L202" s="2">
        <v>25162</v>
      </c>
      <c r="M202" s="3">
        <v>41791</v>
      </c>
      <c r="N202" s="4">
        <v>6</v>
      </c>
      <c r="O202" s="1" t="s">
        <v>26</v>
      </c>
      <c r="P202" s="5" t="s">
        <v>22</v>
      </c>
      <c r="Q202" s="2">
        <f>sales[[#This Row],[Profit]]/sales[[#This Row],[Units Sold]]</f>
        <v>23</v>
      </c>
    </row>
    <row r="203" spans="1:17" x14ac:dyDescent="0.3">
      <c r="A203" t="s">
        <v>34</v>
      </c>
      <c r="B203" t="s">
        <v>18</v>
      </c>
      <c r="C203" s="1" t="s">
        <v>29</v>
      </c>
      <c r="D203" s="1" t="s">
        <v>46</v>
      </c>
      <c r="E203">
        <v>3802.5</v>
      </c>
      <c r="F203" s="2">
        <v>5</v>
      </c>
      <c r="G203" s="2">
        <v>300</v>
      </c>
      <c r="H203" s="2">
        <v>1140750</v>
      </c>
      <c r="I203" s="2">
        <v>102667.5</v>
      </c>
      <c r="J203" s="2">
        <v>1038082.5</v>
      </c>
      <c r="K203" s="2">
        <v>950625</v>
      </c>
      <c r="L203" s="2">
        <v>87457.5</v>
      </c>
      <c r="M203" s="3">
        <v>41730</v>
      </c>
      <c r="N203" s="4">
        <v>4</v>
      </c>
      <c r="O203" s="1" t="s">
        <v>42</v>
      </c>
      <c r="P203" s="5" t="s">
        <v>22</v>
      </c>
      <c r="Q203" s="2">
        <f>sales[[#This Row],[Profit]]/sales[[#This Row],[Units Sold]]</f>
        <v>23</v>
      </c>
    </row>
    <row r="204" spans="1:17" x14ac:dyDescent="0.3">
      <c r="A204" t="s">
        <v>17</v>
      </c>
      <c r="B204" t="s">
        <v>25</v>
      </c>
      <c r="C204" s="1" t="s">
        <v>29</v>
      </c>
      <c r="D204" s="1" t="s">
        <v>46</v>
      </c>
      <c r="E204">
        <v>1666</v>
      </c>
      <c r="F204" s="2">
        <v>5</v>
      </c>
      <c r="G204" s="2">
        <v>350</v>
      </c>
      <c r="H204" s="2">
        <v>583100</v>
      </c>
      <c r="I204" s="2">
        <v>52479</v>
      </c>
      <c r="J204" s="2">
        <v>530621</v>
      </c>
      <c r="K204" s="2">
        <v>433160</v>
      </c>
      <c r="L204" s="2">
        <v>97461</v>
      </c>
      <c r="M204" s="3">
        <v>41760</v>
      </c>
      <c r="N204" s="4">
        <v>5</v>
      </c>
      <c r="O204" s="1" t="s">
        <v>44</v>
      </c>
      <c r="P204" s="5" t="s">
        <v>22</v>
      </c>
      <c r="Q204" s="2">
        <f>sales[[#This Row],[Profit]]/sales[[#This Row],[Units Sold]]</f>
        <v>58.5</v>
      </c>
    </row>
    <row r="205" spans="1:17" x14ac:dyDescent="0.3">
      <c r="A205" t="s">
        <v>31</v>
      </c>
      <c r="B205" t="s">
        <v>18</v>
      </c>
      <c r="C205" s="1" t="s">
        <v>29</v>
      </c>
      <c r="D205" s="1" t="s">
        <v>46</v>
      </c>
      <c r="E205">
        <v>2321</v>
      </c>
      <c r="F205" s="2">
        <v>5</v>
      </c>
      <c r="G205" s="2">
        <v>12</v>
      </c>
      <c r="H205" s="2">
        <v>27852</v>
      </c>
      <c r="I205" s="2">
        <v>2506.6799999999998</v>
      </c>
      <c r="J205" s="2">
        <v>25345.32</v>
      </c>
      <c r="K205" s="2">
        <v>6963</v>
      </c>
      <c r="L205" s="2">
        <v>18382.32</v>
      </c>
      <c r="M205" s="3">
        <v>41944</v>
      </c>
      <c r="N205" s="4">
        <v>11</v>
      </c>
      <c r="O205" s="1" t="s">
        <v>45</v>
      </c>
      <c r="P205" s="5" t="s">
        <v>22</v>
      </c>
      <c r="Q205" s="2">
        <f>sales[[#This Row],[Profit]]/sales[[#This Row],[Units Sold]]</f>
        <v>7.92</v>
      </c>
    </row>
    <row r="206" spans="1:17" x14ac:dyDescent="0.3">
      <c r="A206" t="s">
        <v>34</v>
      </c>
      <c r="B206" t="s">
        <v>27</v>
      </c>
      <c r="C206" s="1" t="s">
        <v>38</v>
      </c>
      <c r="D206" s="1" t="s">
        <v>46</v>
      </c>
      <c r="E206">
        <v>2565</v>
      </c>
      <c r="F206" s="2">
        <v>10</v>
      </c>
      <c r="G206" s="2">
        <v>300</v>
      </c>
      <c r="H206" s="2">
        <v>769500</v>
      </c>
      <c r="I206" s="2">
        <v>69255</v>
      </c>
      <c r="J206" s="2">
        <v>700245</v>
      </c>
      <c r="K206" s="2">
        <v>641250</v>
      </c>
      <c r="L206" s="2">
        <v>58995</v>
      </c>
      <c r="M206" s="3">
        <v>41640</v>
      </c>
      <c r="N206" s="4">
        <v>1</v>
      </c>
      <c r="O206" s="1" t="s">
        <v>21</v>
      </c>
      <c r="P206" s="5" t="s">
        <v>22</v>
      </c>
      <c r="Q206" s="2">
        <f>sales[[#This Row],[Profit]]/sales[[#This Row],[Units Sold]]</f>
        <v>23</v>
      </c>
    </row>
    <row r="207" spans="1:17" x14ac:dyDescent="0.3">
      <c r="A207" t="s">
        <v>17</v>
      </c>
      <c r="B207" t="s">
        <v>27</v>
      </c>
      <c r="C207" s="1" t="s">
        <v>38</v>
      </c>
      <c r="D207" s="1" t="s">
        <v>46</v>
      </c>
      <c r="E207">
        <v>2417</v>
      </c>
      <c r="F207" s="2">
        <v>10</v>
      </c>
      <c r="G207" s="2">
        <v>350</v>
      </c>
      <c r="H207" s="2">
        <v>845950</v>
      </c>
      <c r="I207" s="2">
        <v>76135.5</v>
      </c>
      <c r="J207" s="2">
        <v>769814.5</v>
      </c>
      <c r="K207" s="2">
        <v>628420</v>
      </c>
      <c r="L207" s="2">
        <v>141394.5</v>
      </c>
      <c r="M207" s="3">
        <v>41640</v>
      </c>
      <c r="N207" s="4">
        <v>1</v>
      </c>
      <c r="O207" s="1" t="s">
        <v>21</v>
      </c>
      <c r="P207" s="5" t="s">
        <v>22</v>
      </c>
      <c r="Q207" s="2">
        <f>sales[[#This Row],[Profit]]/sales[[#This Row],[Units Sold]]</f>
        <v>58.5</v>
      </c>
    </row>
    <row r="208" spans="1:17" x14ac:dyDescent="0.3">
      <c r="A208" t="s">
        <v>24</v>
      </c>
      <c r="B208" t="s">
        <v>37</v>
      </c>
      <c r="C208" s="1" t="s">
        <v>38</v>
      </c>
      <c r="D208" s="1" t="s">
        <v>46</v>
      </c>
      <c r="E208">
        <v>3675</v>
      </c>
      <c r="F208" s="2">
        <v>10</v>
      </c>
      <c r="G208" s="2">
        <v>15</v>
      </c>
      <c r="H208" s="2">
        <v>55125</v>
      </c>
      <c r="I208" s="2">
        <v>4961.25</v>
      </c>
      <c r="J208" s="2">
        <v>50163.75</v>
      </c>
      <c r="K208" s="2">
        <v>36750</v>
      </c>
      <c r="L208" s="2">
        <v>13413.75</v>
      </c>
      <c r="M208" s="3">
        <v>41730</v>
      </c>
      <c r="N208" s="4">
        <v>4</v>
      </c>
      <c r="O208" s="1" t="s">
        <v>42</v>
      </c>
      <c r="P208" s="5" t="s">
        <v>22</v>
      </c>
      <c r="Q208" s="2">
        <f>sales[[#This Row],[Profit]]/sales[[#This Row],[Units Sold]]</f>
        <v>3.65</v>
      </c>
    </row>
    <row r="209" spans="1:17" x14ac:dyDescent="0.3">
      <c r="A209" t="s">
        <v>34</v>
      </c>
      <c r="B209" t="s">
        <v>18</v>
      </c>
      <c r="C209" s="1" t="s">
        <v>38</v>
      </c>
      <c r="D209" s="1" t="s">
        <v>46</v>
      </c>
      <c r="E209">
        <v>1094</v>
      </c>
      <c r="F209" s="2">
        <v>10</v>
      </c>
      <c r="G209" s="2">
        <v>300</v>
      </c>
      <c r="H209" s="2">
        <v>328200</v>
      </c>
      <c r="I209" s="2">
        <v>29538</v>
      </c>
      <c r="J209" s="2">
        <v>298662</v>
      </c>
      <c r="K209" s="2">
        <v>273500</v>
      </c>
      <c r="L209" s="2">
        <v>25162</v>
      </c>
      <c r="M209" s="3">
        <v>41791</v>
      </c>
      <c r="N209" s="4">
        <v>6</v>
      </c>
      <c r="O209" s="1" t="s">
        <v>26</v>
      </c>
      <c r="P209" s="5" t="s">
        <v>22</v>
      </c>
      <c r="Q209" s="2">
        <f>sales[[#This Row],[Profit]]/sales[[#This Row],[Units Sold]]</f>
        <v>23</v>
      </c>
    </row>
    <row r="210" spans="1:17" x14ac:dyDescent="0.3">
      <c r="A210" t="s">
        <v>24</v>
      </c>
      <c r="B210" t="s">
        <v>25</v>
      </c>
      <c r="C210" s="1" t="s">
        <v>38</v>
      </c>
      <c r="D210" s="1" t="s">
        <v>46</v>
      </c>
      <c r="E210">
        <v>1227</v>
      </c>
      <c r="F210" s="2">
        <v>10</v>
      </c>
      <c r="G210" s="2">
        <v>15</v>
      </c>
      <c r="H210" s="2">
        <v>18405</v>
      </c>
      <c r="I210" s="2">
        <v>1656.45</v>
      </c>
      <c r="J210" s="2">
        <v>16748.55</v>
      </c>
      <c r="K210" s="2">
        <v>12270</v>
      </c>
      <c r="L210" s="2">
        <v>4478.5499999999993</v>
      </c>
      <c r="M210" s="3">
        <v>41913</v>
      </c>
      <c r="N210" s="4">
        <v>10</v>
      </c>
      <c r="O210" s="1" t="s">
        <v>40</v>
      </c>
      <c r="P210" s="5" t="s">
        <v>22</v>
      </c>
      <c r="Q210" s="2">
        <f>sales[[#This Row],[Profit]]/sales[[#This Row],[Units Sold]]</f>
        <v>3.6499999999999995</v>
      </c>
    </row>
    <row r="211" spans="1:17" x14ac:dyDescent="0.3">
      <c r="A211" t="s">
        <v>34</v>
      </c>
      <c r="B211" t="s">
        <v>25</v>
      </c>
      <c r="C211" s="1" t="s">
        <v>38</v>
      </c>
      <c r="D211" s="1" t="s">
        <v>46</v>
      </c>
      <c r="E211">
        <v>1324</v>
      </c>
      <c r="F211" s="2">
        <v>10</v>
      </c>
      <c r="G211" s="2">
        <v>300</v>
      </c>
      <c r="H211" s="2">
        <v>397200</v>
      </c>
      <c r="I211" s="2">
        <v>35748</v>
      </c>
      <c r="J211" s="2">
        <v>361452</v>
      </c>
      <c r="K211" s="2">
        <v>331000</v>
      </c>
      <c r="L211" s="2">
        <v>30452</v>
      </c>
      <c r="M211" s="3">
        <v>41944</v>
      </c>
      <c r="N211" s="4">
        <v>11</v>
      </c>
      <c r="O211" s="1" t="s">
        <v>45</v>
      </c>
      <c r="P211" s="5" t="s">
        <v>22</v>
      </c>
      <c r="Q211" s="2">
        <f>sales[[#This Row],[Profit]]/sales[[#This Row],[Units Sold]]</f>
        <v>23</v>
      </c>
    </row>
    <row r="212" spans="1:17" x14ac:dyDescent="0.3">
      <c r="A212" t="s">
        <v>17</v>
      </c>
      <c r="B212" t="s">
        <v>37</v>
      </c>
      <c r="C212" s="1" t="s">
        <v>41</v>
      </c>
      <c r="D212" s="1" t="s">
        <v>46</v>
      </c>
      <c r="E212">
        <v>2071</v>
      </c>
      <c r="F212" s="2">
        <v>260</v>
      </c>
      <c r="G212" s="2">
        <v>350</v>
      </c>
      <c r="H212" s="2">
        <v>724850</v>
      </c>
      <c r="I212" s="2">
        <v>65236.5</v>
      </c>
      <c r="J212" s="2">
        <v>659613.5</v>
      </c>
      <c r="K212" s="2">
        <v>538460</v>
      </c>
      <c r="L212" s="2">
        <v>121153.5</v>
      </c>
      <c r="M212" s="3">
        <v>41883</v>
      </c>
      <c r="N212" s="4">
        <v>9</v>
      </c>
      <c r="O212" s="1" t="s">
        <v>36</v>
      </c>
      <c r="P212" s="5" t="s">
        <v>22</v>
      </c>
      <c r="Q212" s="2">
        <f>sales[[#This Row],[Profit]]/sales[[#This Row],[Units Sold]]</f>
        <v>58.5</v>
      </c>
    </row>
    <row r="213" spans="1:17" x14ac:dyDescent="0.3">
      <c r="A213" t="s">
        <v>17</v>
      </c>
      <c r="B213" t="s">
        <v>18</v>
      </c>
      <c r="C213" s="1" t="s">
        <v>41</v>
      </c>
      <c r="D213" s="1" t="s">
        <v>46</v>
      </c>
      <c r="E213">
        <v>1269</v>
      </c>
      <c r="F213" s="2">
        <v>260</v>
      </c>
      <c r="G213" s="2">
        <v>350</v>
      </c>
      <c r="H213" s="2">
        <v>444150</v>
      </c>
      <c r="I213" s="2">
        <v>39973.5</v>
      </c>
      <c r="J213" s="2">
        <v>404176.5</v>
      </c>
      <c r="K213" s="2">
        <v>329940</v>
      </c>
      <c r="L213" s="2">
        <v>74236.5</v>
      </c>
      <c r="M213" s="3">
        <v>41913</v>
      </c>
      <c r="N213" s="4">
        <v>10</v>
      </c>
      <c r="O213" s="1" t="s">
        <v>40</v>
      </c>
      <c r="P213" s="5" t="s">
        <v>22</v>
      </c>
      <c r="Q213" s="2">
        <f>sales[[#This Row],[Profit]]/sales[[#This Row],[Units Sold]]</f>
        <v>58.5</v>
      </c>
    </row>
    <row r="214" spans="1:17" x14ac:dyDescent="0.3">
      <c r="A214" t="s">
        <v>17</v>
      </c>
      <c r="B214" t="s">
        <v>27</v>
      </c>
      <c r="C214" s="1" t="s">
        <v>41</v>
      </c>
      <c r="D214" s="1" t="s">
        <v>46</v>
      </c>
      <c r="E214">
        <v>1694</v>
      </c>
      <c r="F214" s="2">
        <v>260</v>
      </c>
      <c r="G214" s="2">
        <v>20</v>
      </c>
      <c r="H214" s="2">
        <v>33880</v>
      </c>
      <c r="I214" s="2">
        <v>3049.2</v>
      </c>
      <c r="J214" s="2">
        <v>30830.799999999999</v>
      </c>
      <c r="K214" s="2">
        <v>16940</v>
      </c>
      <c r="L214" s="2">
        <v>13890.8</v>
      </c>
      <c r="M214" s="3">
        <v>41944</v>
      </c>
      <c r="N214" s="4">
        <v>11</v>
      </c>
      <c r="O214" s="1" t="s">
        <v>45</v>
      </c>
      <c r="P214" s="5" t="s">
        <v>22</v>
      </c>
      <c r="Q214" s="2">
        <f>sales[[#This Row],[Profit]]/sales[[#This Row],[Units Sold]]</f>
        <v>8.1999999999999993</v>
      </c>
    </row>
    <row r="215" spans="1:17" x14ac:dyDescent="0.3">
      <c r="A215" t="s">
        <v>17</v>
      </c>
      <c r="B215" t="s">
        <v>23</v>
      </c>
      <c r="C215" s="1" t="s">
        <v>19</v>
      </c>
      <c r="D215" s="1" t="s">
        <v>46</v>
      </c>
      <c r="E215">
        <v>663</v>
      </c>
      <c r="F215" s="2">
        <v>3</v>
      </c>
      <c r="G215" s="2">
        <v>20</v>
      </c>
      <c r="H215" s="2">
        <v>13260</v>
      </c>
      <c r="I215" s="2">
        <v>1193.4000000000001</v>
      </c>
      <c r="J215" s="2">
        <v>12066.6</v>
      </c>
      <c r="K215" s="2">
        <v>6630</v>
      </c>
      <c r="L215" s="2">
        <v>5436.6</v>
      </c>
      <c r="M215" s="3">
        <v>41760</v>
      </c>
      <c r="N215" s="4">
        <v>5</v>
      </c>
      <c r="O215" s="1" t="s">
        <v>44</v>
      </c>
      <c r="P215" s="5" t="s">
        <v>22</v>
      </c>
      <c r="Q215" s="2">
        <f>sales[[#This Row],[Profit]]/sales[[#This Row],[Units Sold]]</f>
        <v>8.2000000000000011</v>
      </c>
    </row>
    <row r="216" spans="1:17" x14ac:dyDescent="0.3">
      <c r="A216" t="s">
        <v>17</v>
      </c>
      <c r="B216" t="s">
        <v>18</v>
      </c>
      <c r="C216" s="1" t="s">
        <v>19</v>
      </c>
      <c r="D216" s="1" t="s">
        <v>46</v>
      </c>
      <c r="E216">
        <v>819</v>
      </c>
      <c r="F216" s="2">
        <v>3</v>
      </c>
      <c r="G216" s="2">
        <v>7</v>
      </c>
      <c r="H216" s="2">
        <v>5733</v>
      </c>
      <c r="I216" s="2">
        <v>515.97</v>
      </c>
      <c r="J216" s="2">
        <v>5217.03</v>
      </c>
      <c r="K216" s="2">
        <v>4095</v>
      </c>
      <c r="L216" s="2">
        <v>1122.03</v>
      </c>
      <c r="M216" s="3">
        <v>41821</v>
      </c>
      <c r="N216" s="4">
        <v>7</v>
      </c>
      <c r="O216" s="1" t="s">
        <v>33</v>
      </c>
      <c r="P216" s="5" t="s">
        <v>22</v>
      </c>
      <c r="Q216" s="2">
        <f>sales[[#This Row],[Profit]]/sales[[#This Row],[Units Sold]]</f>
        <v>1.3699999999999999</v>
      </c>
    </row>
    <row r="217" spans="1:17" x14ac:dyDescent="0.3">
      <c r="A217" t="s">
        <v>31</v>
      </c>
      <c r="B217" t="s">
        <v>23</v>
      </c>
      <c r="C217" s="1" t="s">
        <v>19</v>
      </c>
      <c r="D217" s="1" t="s">
        <v>46</v>
      </c>
      <c r="E217">
        <v>1580</v>
      </c>
      <c r="F217" s="2">
        <v>3</v>
      </c>
      <c r="G217" s="2">
        <v>12</v>
      </c>
      <c r="H217" s="2">
        <v>18960</v>
      </c>
      <c r="I217" s="2">
        <v>1706.4</v>
      </c>
      <c r="J217" s="2">
        <v>17253.599999999999</v>
      </c>
      <c r="K217" s="2">
        <v>4740</v>
      </c>
      <c r="L217" s="2">
        <v>12513.599999999999</v>
      </c>
      <c r="M217" s="3">
        <v>41883</v>
      </c>
      <c r="N217" s="4">
        <v>9</v>
      </c>
      <c r="O217" s="1" t="s">
        <v>36</v>
      </c>
      <c r="P217" s="5" t="s">
        <v>22</v>
      </c>
      <c r="Q217" s="2">
        <f>sales[[#This Row],[Profit]]/sales[[#This Row],[Units Sold]]</f>
        <v>7.919999999999999</v>
      </c>
    </row>
    <row r="218" spans="1:17" x14ac:dyDescent="0.3">
      <c r="A218" t="s">
        <v>17</v>
      </c>
      <c r="B218" t="s">
        <v>27</v>
      </c>
      <c r="C218" s="1" t="s">
        <v>19</v>
      </c>
      <c r="D218" s="1" t="s">
        <v>46</v>
      </c>
      <c r="E218">
        <v>521</v>
      </c>
      <c r="F218" s="2">
        <v>3</v>
      </c>
      <c r="G218" s="2">
        <v>7</v>
      </c>
      <c r="H218" s="2">
        <v>3647</v>
      </c>
      <c r="I218" s="2">
        <v>328.23</v>
      </c>
      <c r="J218" s="2">
        <v>3318.77</v>
      </c>
      <c r="K218" s="2">
        <v>2605</v>
      </c>
      <c r="L218" s="2">
        <v>713.77</v>
      </c>
      <c r="M218" s="3">
        <v>41974</v>
      </c>
      <c r="N218" s="4">
        <v>12</v>
      </c>
      <c r="O218" s="1" t="s">
        <v>28</v>
      </c>
      <c r="P218" s="5" t="s">
        <v>22</v>
      </c>
      <c r="Q218" s="2">
        <f>sales[[#This Row],[Profit]]/sales[[#This Row],[Units Sold]]</f>
        <v>1.3699999999999999</v>
      </c>
    </row>
    <row r="219" spans="1:17" x14ac:dyDescent="0.3">
      <c r="A219" t="s">
        <v>17</v>
      </c>
      <c r="B219" t="s">
        <v>37</v>
      </c>
      <c r="C219" s="1" t="s">
        <v>38</v>
      </c>
      <c r="D219" s="1" t="s">
        <v>46</v>
      </c>
      <c r="E219">
        <v>973</v>
      </c>
      <c r="F219" s="2">
        <v>10</v>
      </c>
      <c r="G219" s="2">
        <v>20</v>
      </c>
      <c r="H219" s="2">
        <v>19460</v>
      </c>
      <c r="I219" s="2">
        <v>1751.4</v>
      </c>
      <c r="J219" s="2">
        <v>17708.599999999999</v>
      </c>
      <c r="K219" s="2">
        <v>9730</v>
      </c>
      <c r="L219" s="2">
        <v>7978.5999999999985</v>
      </c>
      <c r="M219" s="3">
        <v>41699</v>
      </c>
      <c r="N219" s="4">
        <v>3</v>
      </c>
      <c r="O219" s="1" t="s">
        <v>30</v>
      </c>
      <c r="P219" s="5" t="s">
        <v>22</v>
      </c>
      <c r="Q219" s="2">
        <f>sales[[#This Row],[Profit]]/sales[[#This Row],[Units Sold]]</f>
        <v>8.1999999999999993</v>
      </c>
    </row>
    <row r="220" spans="1:17" x14ac:dyDescent="0.3">
      <c r="A220" t="s">
        <v>17</v>
      </c>
      <c r="B220" t="s">
        <v>27</v>
      </c>
      <c r="C220" s="1" t="s">
        <v>38</v>
      </c>
      <c r="D220" s="1" t="s">
        <v>46</v>
      </c>
      <c r="E220">
        <v>1038</v>
      </c>
      <c r="F220" s="2">
        <v>10</v>
      </c>
      <c r="G220" s="2">
        <v>20</v>
      </c>
      <c r="H220" s="2">
        <v>20760</v>
      </c>
      <c r="I220" s="2">
        <v>1868.4</v>
      </c>
      <c r="J220" s="2">
        <v>18891.599999999999</v>
      </c>
      <c r="K220" s="2">
        <v>10380</v>
      </c>
      <c r="L220" s="2">
        <v>8511.5999999999985</v>
      </c>
      <c r="M220" s="3">
        <v>41791</v>
      </c>
      <c r="N220" s="4">
        <v>6</v>
      </c>
      <c r="O220" s="1" t="s">
        <v>26</v>
      </c>
      <c r="P220" s="5" t="s">
        <v>22</v>
      </c>
      <c r="Q220" s="2">
        <f>sales[[#This Row],[Profit]]/sales[[#This Row],[Units Sold]]</f>
        <v>8.1999999999999993</v>
      </c>
    </row>
    <row r="221" spans="1:17" x14ac:dyDescent="0.3">
      <c r="A221" t="s">
        <v>17</v>
      </c>
      <c r="B221" t="s">
        <v>23</v>
      </c>
      <c r="C221" s="1" t="s">
        <v>38</v>
      </c>
      <c r="D221" s="1" t="s">
        <v>46</v>
      </c>
      <c r="E221">
        <v>360</v>
      </c>
      <c r="F221" s="2">
        <v>10</v>
      </c>
      <c r="G221" s="2">
        <v>7</v>
      </c>
      <c r="H221" s="2">
        <v>2520</v>
      </c>
      <c r="I221" s="2">
        <v>226.8</v>
      </c>
      <c r="J221" s="2">
        <v>2293.1999999999998</v>
      </c>
      <c r="K221" s="2">
        <v>1800</v>
      </c>
      <c r="L221" s="2">
        <v>493.19999999999982</v>
      </c>
      <c r="M221" s="3">
        <v>41913</v>
      </c>
      <c r="N221" s="4">
        <v>10</v>
      </c>
      <c r="O221" s="1" t="s">
        <v>40</v>
      </c>
      <c r="P221" s="5" t="s">
        <v>22</v>
      </c>
      <c r="Q221" s="2">
        <f>sales[[#This Row],[Profit]]/sales[[#This Row],[Units Sold]]</f>
        <v>1.3699999999999994</v>
      </c>
    </row>
    <row r="222" spans="1:17" x14ac:dyDescent="0.3">
      <c r="A222" t="s">
        <v>17</v>
      </c>
      <c r="B222" t="s">
        <v>27</v>
      </c>
      <c r="C222" s="1" t="s">
        <v>41</v>
      </c>
      <c r="D222" s="1" t="s">
        <v>46</v>
      </c>
      <c r="E222">
        <v>1038</v>
      </c>
      <c r="F222" s="2">
        <v>260</v>
      </c>
      <c r="G222" s="2">
        <v>20</v>
      </c>
      <c r="H222" s="2">
        <v>20760</v>
      </c>
      <c r="I222" s="2">
        <v>1868.4</v>
      </c>
      <c r="J222" s="2">
        <v>18891.599999999999</v>
      </c>
      <c r="K222" s="2">
        <v>10380</v>
      </c>
      <c r="L222" s="2">
        <v>8511.5999999999985</v>
      </c>
      <c r="M222" s="3">
        <v>41791</v>
      </c>
      <c r="N222" s="4">
        <v>6</v>
      </c>
      <c r="O222" s="1" t="s">
        <v>26</v>
      </c>
      <c r="P222" s="5" t="s">
        <v>22</v>
      </c>
      <c r="Q222" s="2">
        <f>sales[[#This Row],[Profit]]/sales[[#This Row],[Units Sold]]</f>
        <v>8.1999999999999993</v>
      </c>
    </row>
    <row r="223" spans="1:17" x14ac:dyDescent="0.3">
      <c r="A223" t="s">
        <v>24</v>
      </c>
      <c r="B223" t="s">
        <v>18</v>
      </c>
      <c r="C223" s="1" t="s">
        <v>41</v>
      </c>
      <c r="D223" s="1" t="s">
        <v>46</v>
      </c>
      <c r="E223">
        <v>1630.5</v>
      </c>
      <c r="F223" s="2">
        <v>260</v>
      </c>
      <c r="G223" s="2">
        <v>15</v>
      </c>
      <c r="H223" s="2">
        <v>24457.5</v>
      </c>
      <c r="I223" s="2">
        <v>2201.1750000000002</v>
      </c>
      <c r="J223" s="2">
        <v>22256.324999999997</v>
      </c>
      <c r="K223" s="2">
        <v>16305</v>
      </c>
      <c r="L223" s="2">
        <v>5951.3249999999989</v>
      </c>
      <c r="M223" s="3">
        <v>41821</v>
      </c>
      <c r="N223" s="4">
        <v>7</v>
      </c>
      <c r="O223" s="1" t="s">
        <v>33</v>
      </c>
      <c r="P223" s="5" t="s">
        <v>22</v>
      </c>
      <c r="Q223" s="2">
        <f>sales[[#This Row],[Profit]]/sales[[#This Row],[Units Sold]]</f>
        <v>3.6499999999999995</v>
      </c>
    </row>
    <row r="224" spans="1:17" x14ac:dyDescent="0.3">
      <c r="A224" t="s">
        <v>17</v>
      </c>
      <c r="B224" t="s">
        <v>37</v>
      </c>
      <c r="C224" s="1" t="s">
        <v>29</v>
      </c>
      <c r="D224" s="1" t="s">
        <v>47</v>
      </c>
      <c r="E224">
        <v>2328</v>
      </c>
      <c r="F224" s="2">
        <v>5</v>
      </c>
      <c r="G224" s="2">
        <v>7</v>
      </c>
      <c r="H224" s="2">
        <v>16296</v>
      </c>
      <c r="I224" s="2">
        <v>1629.6</v>
      </c>
      <c r="J224" s="2">
        <v>14666.4</v>
      </c>
      <c r="K224" s="2">
        <v>11640</v>
      </c>
      <c r="L224" s="2">
        <v>3026.3999999999996</v>
      </c>
      <c r="M224" s="3">
        <v>41883</v>
      </c>
      <c r="N224" s="4">
        <v>9</v>
      </c>
      <c r="O224" s="1" t="s">
        <v>36</v>
      </c>
      <c r="P224" s="5" t="s">
        <v>22</v>
      </c>
      <c r="Q224" s="2">
        <f>sales[[#This Row],[Profit]]/sales[[#This Row],[Units Sold]]</f>
        <v>1.2999999999999998</v>
      </c>
    </row>
    <row r="225" spans="1:17" x14ac:dyDescent="0.3">
      <c r="A225" t="s">
        <v>17</v>
      </c>
      <c r="B225" t="s">
        <v>37</v>
      </c>
      <c r="C225" s="1" t="s">
        <v>29</v>
      </c>
      <c r="D225" s="1" t="s">
        <v>47</v>
      </c>
      <c r="E225">
        <v>2313</v>
      </c>
      <c r="F225" s="2">
        <v>5</v>
      </c>
      <c r="G225" s="2">
        <v>350</v>
      </c>
      <c r="H225" s="2">
        <v>809550</v>
      </c>
      <c r="I225" s="2">
        <v>80955</v>
      </c>
      <c r="J225" s="2">
        <v>728595</v>
      </c>
      <c r="K225" s="2">
        <v>601380</v>
      </c>
      <c r="L225" s="2">
        <v>127215</v>
      </c>
      <c r="M225" s="3">
        <v>41760</v>
      </c>
      <c r="N225" s="4">
        <v>5</v>
      </c>
      <c r="O225" s="1" t="s">
        <v>44</v>
      </c>
      <c r="P225" s="5" t="s">
        <v>22</v>
      </c>
      <c r="Q225" s="2">
        <f>sales[[#This Row],[Profit]]/sales[[#This Row],[Units Sold]]</f>
        <v>55</v>
      </c>
    </row>
    <row r="226" spans="1:17" x14ac:dyDescent="0.3">
      <c r="A226" t="s">
        <v>24</v>
      </c>
      <c r="B226" t="s">
        <v>25</v>
      </c>
      <c r="C226" s="1" t="s">
        <v>29</v>
      </c>
      <c r="D226" s="1" t="s">
        <v>47</v>
      </c>
      <c r="E226">
        <v>2072</v>
      </c>
      <c r="F226" s="2">
        <v>5</v>
      </c>
      <c r="G226" s="2">
        <v>15</v>
      </c>
      <c r="H226" s="2">
        <v>31080</v>
      </c>
      <c r="I226" s="2">
        <v>3108</v>
      </c>
      <c r="J226" s="2">
        <v>27972</v>
      </c>
      <c r="K226" s="2">
        <v>20720</v>
      </c>
      <c r="L226" s="2">
        <v>7252</v>
      </c>
      <c r="M226" s="3">
        <v>41974</v>
      </c>
      <c r="N226" s="4">
        <v>12</v>
      </c>
      <c r="O226" s="1" t="s">
        <v>28</v>
      </c>
      <c r="P226" s="5" t="s">
        <v>22</v>
      </c>
      <c r="Q226" s="2">
        <f>sales[[#This Row],[Profit]]/sales[[#This Row],[Units Sold]]</f>
        <v>3.5</v>
      </c>
    </row>
    <row r="227" spans="1:17" x14ac:dyDescent="0.3">
      <c r="A227" t="s">
        <v>17</v>
      </c>
      <c r="B227" t="s">
        <v>25</v>
      </c>
      <c r="C227" s="1" t="s">
        <v>38</v>
      </c>
      <c r="D227" s="1" t="s">
        <v>47</v>
      </c>
      <c r="E227">
        <v>1954</v>
      </c>
      <c r="F227" s="2">
        <v>10</v>
      </c>
      <c r="G227" s="2">
        <v>20</v>
      </c>
      <c r="H227" s="2">
        <v>39080</v>
      </c>
      <c r="I227" s="2">
        <v>3908</v>
      </c>
      <c r="J227" s="2">
        <v>35172</v>
      </c>
      <c r="K227" s="2">
        <v>19540</v>
      </c>
      <c r="L227" s="2">
        <v>15632</v>
      </c>
      <c r="M227" s="3">
        <v>41699</v>
      </c>
      <c r="N227" s="4">
        <v>3</v>
      </c>
      <c r="O227" s="1" t="s">
        <v>30</v>
      </c>
      <c r="P227" s="5" t="s">
        <v>22</v>
      </c>
      <c r="Q227" s="2">
        <f>sales[[#This Row],[Profit]]/sales[[#This Row],[Units Sold]]</f>
        <v>8</v>
      </c>
    </row>
    <row r="228" spans="1:17" x14ac:dyDescent="0.3">
      <c r="A228" t="s">
        <v>34</v>
      </c>
      <c r="B228" t="s">
        <v>27</v>
      </c>
      <c r="C228" s="1" t="s">
        <v>38</v>
      </c>
      <c r="D228" s="1" t="s">
        <v>47</v>
      </c>
      <c r="E228">
        <v>591</v>
      </c>
      <c r="F228" s="2">
        <v>10</v>
      </c>
      <c r="G228" s="2">
        <v>300</v>
      </c>
      <c r="H228" s="2">
        <v>177300</v>
      </c>
      <c r="I228" s="2">
        <v>17730</v>
      </c>
      <c r="J228" s="2">
        <v>159570</v>
      </c>
      <c r="K228" s="2">
        <v>147750</v>
      </c>
      <c r="L228" s="2">
        <v>11820</v>
      </c>
      <c r="M228" s="3">
        <v>41760</v>
      </c>
      <c r="N228" s="4">
        <v>5</v>
      </c>
      <c r="O228" s="1" t="s">
        <v>44</v>
      </c>
      <c r="P228" s="5" t="s">
        <v>22</v>
      </c>
      <c r="Q228" s="2">
        <f>sales[[#This Row],[Profit]]/sales[[#This Row],[Units Sold]]</f>
        <v>20</v>
      </c>
    </row>
    <row r="229" spans="1:17" x14ac:dyDescent="0.3">
      <c r="A229" t="s">
        <v>17</v>
      </c>
      <c r="B229" t="s">
        <v>23</v>
      </c>
      <c r="C229" s="1" t="s">
        <v>38</v>
      </c>
      <c r="D229" s="1" t="s">
        <v>47</v>
      </c>
      <c r="E229">
        <v>241</v>
      </c>
      <c r="F229" s="2">
        <v>10</v>
      </c>
      <c r="G229" s="2">
        <v>20</v>
      </c>
      <c r="H229" s="2">
        <v>4820</v>
      </c>
      <c r="I229" s="2">
        <v>482</v>
      </c>
      <c r="J229" s="2">
        <v>4338</v>
      </c>
      <c r="K229" s="2">
        <v>2410</v>
      </c>
      <c r="L229" s="2">
        <v>1928</v>
      </c>
      <c r="M229" s="3">
        <v>41913</v>
      </c>
      <c r="N229" s="4">
        <v>10</v>
      </c>
      <c r="O229" s="1" t="s">
        <v>40</v>
      </c>
      <c r="P229" s="5" t="s">
        <v>22</v>
      </c>
      <c r="Q229" s="2">
        <f>sales[[#This Row],[Profit]]/sales[[#This Row],[Units Sold]]</f>
        <v>8</v>
      </c>
    </row>
    <row r="230" spans="1:17" x14ac:dyDescent="0.3">
      <c r="A230" t="s">
        <v>17</v>
      </c>
      <c r="B230" t="s">
        <v>18</v>
      </c>
      <c r="C230" s="1" t="s">
        <v>41</v>
      </c>
      <c r="D230" s="1" t="s">
        <v>47</v>
      </c>
      <c r="E230">
        <v>2240</v>
      </c>
      <c r="F230" s="2">
        <v>260</v>
      </c>
      <c r="G230" s="2">
        <v>350</v>
      </c>
      <c r="H230" s="2">
        <v>784000</v>
      </c>
      <c r="I230" s="2">
        <v>78400</v>
      </c>
      <c r="J230" s="2">
        <v>705600</v>
      </c>
      <c r="K230" s="2">
        <v>582400</v>
      </c>
      <c r="L230" s="2">
        <v>123200</v>
      </c>
      <c r="M230" s="3">
        <v>41671</v>
      </c>
      <c r="N230" s="4">
        <v>2</v>
      </c>
      <c r="O230" s="1" t="s">
        <v>39</v>
      </c>
      <c r="P230" s="5" t="s">
        <v>22</v>
      </c>
      <c r="Q230" s="2">
        <f>sales[[#This Row],[Profit]]/sales[[#This Row],[Units Sold]]</f>
        <v>55</v>
      </c>
    </row>
    <row r="231" spans="1:17" x14ac:dyDescent="0.3">
      <c r="A231" t="s">
        <v>34</v>
      </c>
      <c r="B231" t="s">
        <v>37</v>
      </c>
      <c r="C231" s="1" t="s">
        <v>41</v>
      </c>
      <c r="D231" s="1" t="s">
        <v>47</v>
      </c>
      <c r="E231">
        <v>2993</v>
      </c>
      <c r="F231" s="2">
        <v>260</v>
      </c>
      <c r="G231" s="2">
        <v>300</v>
      </c>
      <c r="H231" s="2">
        <v>897900</v>
      </c>
      <c r="I231" s="2">
        <v>89790</v>
      </c>
      <c r="J231" s="2">
        <v>808110</v>
      </c>
      <c r="K231" s="2">
        <v>748250</v>
      </c>
      <c r="L231" s="2">
        <v>59860</v>
      </c>
      <c r="M231" s="3">
        <v>41699</v>
      </c>
      <c r="N231" s="4">
        <v>3</v>
      </c>
      <c r="O231" s="1" t="s">
        <v>30</v>
      </c>
      <c r="P231" s="5" t="s">
        <v>22</v>
      </c>
      <c r="Q231" s="2">
        <f>sales[[#This Row],[Profit]]/sales[[#This Row],[Units Sold]]</f>
        <v>20</v>
      </c>
    </row>
    <row r="232" spans="1:17" x14ac:dyDescent="0.3">
      <c r="A232" t="s">
        <v>31</v>
      </c>
      <c r="B232" t="s">
        <v>18</v>
      </c>
      <c r="C232" s="1" t="s">
        <v>41</v>
      </c>
      <c r="D232" s="1" t="s">
        <v>47</v>
      </c>
      <c r="E232">
        <v>3520.5</v>
      </c>
      <c r="F232" s="2">
        <v>260</v>
      </c>
      <c r="G232" s="2">
        <v>12</v>
      </c>
      <c r="H232" s="2">
        <v>42246</v>
      </c>
      <c r="I232" s="2">
        <v>4224.6000000000004</v>
      </c>
      <c r="J232" s="2">
        <v>38021.399999999994</v>
      </c>
      <c r="K232" s="2">
        <v>10561.5</v>
      </c>
      <c r="L232" s="2">
        <v>27459.899999999998</v>
      </c>
      <c r="M232" s="3">
        <v>41730</v>
      </c>
      <c r="N232" s="4">
        <v>4</v>
      </c>
      <c r="O232" s="1" t="s">
        <v>42</v>
      </c>
      <c r="P232" s="5" t="s">
        <v>22</v>
      </c>
      <c r="Q232" s="2">
        <f>sales[[#This Row],[Profit]]/sales[[#This Row],[Units Sold]]</f>
        <v>7.8</v>
      </c>
    </row>
    <row r="233" spans="1:17" x14ac:dyDescent="0.3">
      <c r="A233" t="s">
        <v>17</v>
      </c>
      <c r="B233" t="s">
        <v>27</v>
      </c>
      <c r="C233" s="1" t="s">
        <v>41</v>
      </c>
      <c r="D233" s="1" t="s">
        <v>47</v>
      </c>
      <c r="E233">
        <v>2039</v>
      </c>
      <c r="F233" s="2">
        <v>260</v>
      </c>
      <c r="G233" s="2">
        <v>20</v>
      </c>
      <c r="H233" s="2">
        <v>40780</v>
      </c>
      <c r="I233" s="2">
        <v>4078</v>
      </c>
      <c r="J233" s="2">
        <v>36702</v>
      </c>
      <c r="K233" s="2">
        <v>20390</v>
      </c>
      <c r="L233" s="2">
        <v>16312</v>
      </c>
      <c r="M233" s="3">
        <v>41760</v>
      </c>
      <c r="N233" s="4">
        <v>5</v>
      </c>
      <c r="O233" s="1" t="s">
        <v>44</v>
      </c>
      <c r="P233" s="5" t="s">
        <v>22</v>
      </c>
      <c r="Q233" s="2">
        <f>sales[[#This Row],[Profit]]/sales[[#This Row],[Units Sold]]</f>
        <v>8</v>
      </c>
    </row>
    <row r="234" spans="1:17" x14ac:dyDescent="0.3">
      <c r="A234" t="s">
        <v>31</v>
      </c>
      <c r="B234" t="s">
        <v>23</v>
      </c>
      <c r="C234" s="1" t="s">
        <v>41</v>
      </c>
      <c r="D234" s="1" t="s">
        <v>47</v>
      </c>
      <c r="E234">
        <v>2574</v>
      </c>
      <c r="F234" s="2">
        <v>260</v>
      </c>
      <c r="G234" s="2">
        <v>12</v>
      </c>
      <c r="H234" s="2">
        <v>30888</v>
      </c>
      <c r="I234" s="2">
        <v>3088.8</v>
      </c>
      <c r="J234" s="2">
        <v>27799.200000000001</v>
      </c>
      <c r="K234" s="2">
        <v>7722</v>
      </c>
      <c r="L234" s="2">
        <v>20077.2</v>
      </c>
      <c r="M234" s="3">
        <v>41852</v>
      </c>
      <c r="N234" s="4">
        <v>8</v>
      </c>
      <c r="O234" s="1" t="s">
        <v>35</v>
      </c>
      <c r="P234" s="5" t="s">
        <v>22</v>
      </c>
      <c r="Q234" s="2">
        <f>sales[[#This Row],[Profit]]/sales[[#This Row],[Units Sold]]</f>
        <v>7.8000000000000007</v>
      </c>
    </row>
    <row r="235" spans="1:17" x14ac:dyDescent="0.3">
      <c r="A235" t="s">
        <v>17</v>
      </c>
      <c r="B235" t="s">
        <v>18</v>
      </c>
      <c r="C235" s="1" t="s">
        <v>41</v>
      </c>
      <c r="D235" s="1" t="s">
        <v>47</v>
      </c>
      <c r="E235">
        <v>707</v>
      </c>
      <c r="F235" s="2">
        <v>260</v>
      </c>
      <c r="G235" s="2">
        <v>350</v>
      </c>
      <c r="H235" s="2">
        <v>247450</v>
      </c>
      <c r="I235" s="2">
        <v>24745</v>
      </c>
      <c r="J235" s="2">
        <v>222705</v>
      </c>
      <c r="K235" s="2">
        <v>183820</v>
      </c>
      <c r="L235" s="2">
        <v>38885</v>
      </c>
      <c r="M235" s="3">
        <v>41883</v>
      </c>
      <c r="N235" s="4">
        <v>9</v>
      </c>
      <c r="O235" s="1" t="s">
        <v>36</v>
      </c>
      <c r="P235" s="5" t="s">
        <v>22</v>
      </c>
      <c r="Q235" s="2">
        <f>sales[[#This Row],[Profit]]/sales[[#This Row],[Units Sold]]</f>
        <v>55</v>
      </c>
    </row>
    <row r="236" spans="1:17" x14ac:dyDescent="0.3">
      <c r="A236" t="s">
        <v>24</v>
      </c>
      <c r="B236" t="s">
        <v>25</v>
      </c>
      <c r="C236" s="1" t="s">
        <v>41</v>
      </c>
      <c r="D236" s="1" t="s">
        <v>47</v>
      </c>
      <c r="E236">
        <v>2072</v>
      </c>
      <c r="F236" s="2">
        <v>260</v>
      </c>
      <c r="G236" s="2">
        <v>15</v>
      </c>
      <c r="H236" s="2">
        <v>31080</v>
      </c>
      <c r="I236" s="2">
        <v>3108</v>
      </c>
      <c r="J236" s="2">
        <v>27972</v>
      </c>
      <c r="K236" s="2">
        <v>20720</v>
      </c>
      <c r="L236" s="2">
        <v>7252</v>
      </c>
      <c r="M236" s="3">
        <v>41974</v>
      </c>
      <c r="N236" s="4">
        <v>12</v>
      </c>
      <c r="O236" s="1" t="s">
        <v>28</v>
      </c>
      <c r="P236" s="5" t="s">
        <v>22</v>
      </c>
      <c r="Q236" s="2">
        <f>sales[[#This Row],[Profit]]/sales[[#This Row],[Units Sold]]</f>
        <v>3.5</v>
      </c>
    </row>
    <row r="237" spans="1:17" x14ac:dyDescent="0.3">
      <c r="A237" t="s">
        <v>34</v>
      </c>
      <c r="B237" t="s">
        <v>25</v>
      </c>
      <c r="C237" s="1" t="s">
        <v>41</v>
      </c>
      <c r="D237" s="1" t="s">
        <v>47</v>
      </c>
      <c r="E237">
        <v>853</v>
      </c>
      <c r="F237" s="2">
        <v>260</v>
      </c>
      <c r="G237" s="2">
        <v>300</v>
      </c>
      <c r="H237" s="2">
        <v>255900</v>
      </c>
      <c r="I237" s="2">
        <v>25590</v>
      </c>
      <c r="J237" s="2">
        <v>230310</v>
      </c>
      <c r="K237" s="2">
        <v>213250</v>
      </c>
      <c r="L237" s="2">
        <v>17060</v>
      </c>
      <c r="M237" s="3">
        <v>41974</v>
      </c>
      <c r="N237" s="4">
        <v>12</v>
      </c>
      <c r="O237" s="1" t="s">
        <v>28</v>
      </c>
      <c r="P237" s="5" t="s">
        <v>22</v>
      </c>
      <c r="Q237" s="2">
        <f>sales[[#This Row],[Profit]]/sales[[#This Row],[Units Sold]]</f>
        <v>20</v>
      </c>
    </row>
    <row r="238" spans="1:17" x14ac:dyDescent="0.3">
      <c r="A238" t="s">
        <v>17</v>
      </c>
      <c r="B238" t="s">
        <v>25</v>
      </c>
      <c r="C238" s="1" t="s">
        <v>38</v>
      </c>
      <c r="D238" s="1" t="s">
        <v>47</v>
      </c>
      <c r="E238">
        <v>2532</v>
      </c>
      <c r="F238" s="2">
        <v>10</v>
      </c>
      <c r="G238" s="2">
        <v>7</v>
      </c>
      <c r="H238" s="2">
        <v>17724</v>
      </c>
      <c r="I238" s="2">
        <v>1949.6399999999999</v>
      </c>
      <c r="J238" s="2">
        <v>15774.36</v>
      </c>
      <c r="K238" s="2">
        <v>12660</v>
      </c>
      <c r="L238" s="2">
        <v>3114.3599999999997</v>
      </c>
      <c r="M238" s="3">
        <v>41730</v>
      </c>
      <c r="N238" s="4">
        <v>4</v>
      </c>
      <c r="O238" s="1" t="s">
        <v>42</v>
      </c>
      <c r="P238" s="5" t="s">
        <v>22</v>
      </c>
      <c r="Q238" s="2">
        <f>sales[[#This Row],[Profit]]/sales[[#This Row],[Units Sold]]</f>
        <v>1.2299999999999998</v>
      </c>
    </row>
    <row r="239" spans="1:17" x14ac:dyDescent="0.3">
      <c r="A239" t="s">
        <v>24</v>
      </c>
      <c r="B239" t="s">
        <v>37</v>
      </c>
      <c r="C239" s="1" t="s">
        <v>41</v>
      </c>
      <c r="D239" s="1" t="s">
        <v>47</v>
      </c>
      <c r="E239">
        <v>3199.5</v>
      </c>
      <c r="F239" s="2">
        <v>260</v>
      </c>
      <c r="G239" s="2">
        <v>15</v>
      </c>
      <c r="H239" s="2">
        <v>47992.5</v>
      </c>
      <c r="I239" s="2">
        <v>5279.1749999999993</v>
      </c>
      <c r="J239" s="2">
        <v>42713.324999999997</v>
      </c>
      <c r="K239" s="2">
        <v>31995</v>
      </c>
      <c r="L239" s="2">
        <v>10718.324999999999</v>
      </c>
      <c r="M239" s="3">
        <v>41821</v>
      </c>
      <c r="N239" s="4">
        <v>7</v>
      </c>
      <c r="O239" s="1" t="s">
        <v>33</v>
      </c>
      <c r="P239" s="5" t="s">
        <v>22</v>
      </c>
      <c r="Q239" s="2">
        <f>sales[[#This Row],[Profit]]/sales[[#This Row],[Units Sold]]</f>
        <v>3.3499999999999996</v>
      </c>
    </row>
    <row r="240" spans="1:17" x14ac:dyDescent="0.3">
      <c r="A240" t="s">
        <v>31</v>
      </c>
      <c r="B240" t="s">
        <v>23</v>
      </c>
      <c r="C240" s="1" t="s">
        <v>41</v>
      </c>
      <c r="D240" s="1" t="s">
        <v>47</v>
      </c>
      <c r="E240">
        <v>472</v>
      </c>
      <c r="F240" s="2">
        <v>260</v>
      </c>
      <c r="G240" s="2">
        <v>12</v>
      </c>
      <c r="H240" s="2">
        <v>5664</v>
      </c>
      <c r="I240" s="2">
        <v>623.04</v>
      </c>
      <c r="J240" s="2">
        <v>5040.96</v>
      </c>
      <c r="K240" s="2">
        <v>1416</v>
      </c>
      <c r="L240" s="2">
        <v>3624.96</v>
      </c>
      <c r="M240" s="3">
        <v>41913</v>
      </c>
      <c r="N240" s="4">
        <v>10</v>
      </c>
      <c r="O240" s="1" t="s">
        <v>40</v>
      </c>
      <c r="P240" s="5" t="s">
        <v>22</v>
      </c>
      <c r="Q240" s="2">
        <f>sales[[#This Row],[Profit]]/sales[[#This Row],[Units Sold]]</f>
        <v>7.68</v>
      </c>
    </row>
    <row r="241" spans="1:17" x14ac:dyDescent="0.3">
      <c r="A241" t="s">
        <v>31</v>
      </c>
      <c r="B241" t="s">
        <v>18</v>
      </c>
      <c r="C241" s="1" t="s">
        <v>19</v>
      </c>
      <c r="D241" s="1" t="s">
        <v>47</v>
      </c>
      <c r="E241">
        <v>1937</v>
      </c>
      <c r="F241" s="2">
        <v>3</v>
      </c>
      <c r="G241" s="2">
        <v>12</v>
      </c>
      <c r="H241" s="2">
        <v>23244</v>
      </c>
      <c r="I241" s="2">
        <v>2556.84</v>
      </c>
      <c r="J241" s="2">
        <v>20687.16</v>
      </c>
      <c r="K241" s="2">
        <v>5811</v>
      </c>
      <c r="L241" s="2">
        <v>14876.16</v>
      </c>
      <c r="M241" s="3">
        <v>41671</v>
      </c>
      <c r="N241" s="4">
        <v>2</v>
      </c>
      <c r="O241" s="1" t="s">
        <v>39</v>
      </c>
      <c r="P241" s="5" t="s">
        <v>22</v>
      </c>
      <c r="Q241" s="2">
        <f>sales[[#This Row],[Profit]]/sales[[#This Row],[Units Sold]]</f>
        <v>7.68</v>
      </c>
    </row>
    <row r="242" spans="1:17" x14ac:dyDescent="0.3">
      <c r="A242" t="s">
        <v>17</v>
      </c>
      <c r="B242" t="s">
        <v>23</v>
      </c>
      <c r="C242" s="1" t="s">
        <v>19</v>
      </c>
      <c r="D242" s="1" t="s">
        <v>47</v>
      </c>
      <c r="E242">
        <v>792</v>
      </c>
      <c r="F242" s="2">
        <v>3</v>
      </c>
      <c r="G242" s="2">
        <v>350</v>
      </c>
      <c r="H242" s="2">
        <v>277200</v>
      </c>
      <c r="I242" s="2">
        <v>30492</v>
      </c>
      <c r="J242" s="2">
        <v>246708</v>
      </c>
      <c r="K242" s="2">
        <v>205920</v>
      </c>
      <c r="L242" s="2">
        <v>40788</v>
      </c>
      <c r="M242" s="3">
        <v>41699</v>
      </c>
      <c r="N242" s="4">
        <v>3</v>
      </c>
      <c r="O242" s="1" t="s">
        <v>30</v>
      </c>
      <c r="P242" s="5" t="s">
        <v>22</v>
      </c>
      <c r="Q242" s="2">
        <f>sales[[#This Row],[Profit]]/sales[[#This Row],[Units Sold]]</f>
        <v>51.5</v>
      </c>
    </row>
    <row r="243" spans="1:17" x14ac:dyDescent="0.3">
      <c r="A243" t="s">
        <v>34</v>
      </c>
      <c r="B243" t="s">
        <v>23</v>
      </c>
      <c r="C243" s="1" t="s">
        <v>19</v>
      </c>
      <c r="D243" s="1" t="s">
        <v>47</v>
      </c>
      <c r="E243">
        <v>2811</v>
      </c>
      <c r="F243" s="2">
        <v>3</v>
      </c>
      <c r="G243" s="2">
        <v>300</v>
      </c>
      <c r="H243" s="2">
        <v>843300</v>
      </c>
      <c r="I243" s="2">
        <v>92763</v>
      </c>
      <c r="J243" s="2">
        <v>750537</v>
      </c>
      <c r="K243" s="2">
        <v>702750</v>
      </c>
      <c r="L243" s="2">
        <v>47787</v>
      </c>
      <c r="M243" s="3">
        <v>41821</v>
      </c>
      <c r="N243" s="4">
        <v>7</v>
      </c>
      <c r="O243" s="1" t="s">
        <v>33</v>
      </c>
      <c r="P243" s="5" t="s">
        <v>22</v>
      </c>
      <c r="Q243" s="2">
        <f>sales[[#This Row],[Profit]]/sales[[#This Row],[Units Sold]]</f>
        <v>17</v>
      </c>
    </row>
    <row r="244" spans="1:17" x14ac:dyDescent="0.3">
      <c r="A244" t="s">
        <v>17</v>
      </c>
      <c r="B244" t="s">
        <v>23</v>
      </c>
      <c r="C244" s="1" t="s">
        <v>29</v>
      </c>
      <c r="D244" s="1" t="s">
        <v>47</v>
      </c>
      <c r="E244">
        <v>766</v>
      </c>
      <c r="F244" s="2">
        <v>5</v>
      </c>
      <c r="G244" s="2">
        <v>350</v>
      </c>
      <c r="H244" s="2">
        <v>268100</v>
      </c>
      <c r="I244" s="2">
        <v>29491</v>
      </c>
      <c r="J244" s="2">
        <v>238609</v>
      </c>
      <c r="K244" s="2">
        <v>199160</v>
      </c>
      <c r="L244" s="2">
        <v>39449</v>
      </c>
      <c r="M244" s="3">
        <v>41640</v>
      </c>
      <c r="N244" s="4">
        <v>1</v>
      </c>
      <c r="O244" s="1" t="s">
        <v>21</v>
      </c>
      <c r="P244" s="5" t="s">
        <v>22</v>
      </c>
      <c r="Q244" s="2">
        <f>sales[[#This Row],[Profit]]/sales[[#This Row],[Units Sold]]</f>
        <v>51.5</v>
      </c>
    </row>
    <row r="245" spans="1:17" x14ac:dyDescent="0.3">
      <c r="A245" t="s">
        <v>24</v>
      </c>
      <c r="B245" t="s">
        <v>27</v>
      </c>
      <c r="C245" s="1" t="s">
        <v>29</v>
      </c>
      <c r="D245" s="1" t="s">
        <v>47</v>
      </c>
      <c r="E245">
        <v>2157</v>
      </c>
      <c r="F245" s="2">
        <v>5</v>
      </c>
      <c r="G245" s="2">
        <v>15</v>
      </c>
      <c r="H245" s="2">
        <v>32355</v>
      </c>
      <c r="I245" s="2">
        <v>3559.05</v>
      </c>
      <c r="J245" s="2">
        <v>28795.95</v>
      </c>
      <c r="K245" s="2">
        <v>21570</v>
      </c>
      <c r="L245" s="2">
        <v>7225.9500000000007</v>
      </c>
      <c r="M245" s="3">
        <v>41974</v>
      </c>
      <c r="N245" s="4">
        <v>12</v>
      </c>
      <c r="O245" s="1" t="s">
        <v>28</v>
      </c>
      <c r="P245" s="5" t="s">
        <v>22</v>
      </c>
      <c r="Q245" s="2">
        <f>sales[[#This Row],[Profit]]/sales[[#This Row],[Units Sold]]</f>
        <v>3.3500000000000005</v>
      </c>
    </row>
    <row r="246" spans="1:17" x14ac:dyDescent="0.3">
      <c r="A246" t="s">
        <v>34</v>
      </c>
      <c r="B246" t="s">
        <v>18</v>
      </c>
      <c r="C246" s="1" t="s">
        <v>38</v>
      </c>
      <c r="D246" s="1" t="s">
        <v>47</v>
      </c>
      <c r="E246">
        <v>873</v>
      </c>
      <c r="F246" s="2">
        <v>10</v>
      </c>
      <c r="G246" s="2">
        <v>300</v>
      </c>
      <c r="H246" s="2">
        <v>261900</v>
      </c>
      <c r="I246" s="2">
        <v>28809</v>
      </c>
      <c r="J246" s="2">
        <v>233091</v>
      </c>
      <c r="K246" s="2">
        <v>218250</v>
      </c>
      <c r="L246" s="2">
        <v>14841</v>
      </c>
      <c r="M246" s="3">
        <v>41640</v>
      </c>
      <c r="N246" s="4">
        <v>1</v>
      </c>
      <c r="O246" s="1" t="s">
        <v>21</v>
      </c>
      <c r="P246" s="5" t="s">
        <v>22</v>
      </c>
      <c r="Q246" s="2">
        <f>sales[[#This Row],[Profit]]/sales[[#This Row],[Units Sold]]</f>
        <v>17</v>
      </c>
    </row>
    <row r="247" spans="1:17" x14ac:dyDescent="0.3">
      <c r="A247" t="s">
        <v>17</v>
      </c>
      <c r="B247" t="s">
        <v>27</v>
      </c>
      <c r="C247" s="1" t="s">
        <v>38</v>
      </c>
      <c r="D247" s="1" t="s">
        <v>47</v>
      </c>
      <c r="E247">
        <v>1122</v>
      </c>
      <c r="F247" s="2">
        <v>10</v>
      </c>
      <c r="G247" s="2">
        <v>20</v>
      </c>
      <c r="H247" s="2">
        <v>22440</v>
      </c>
      <c r="I247" s="2">
        <v>2468.4</v>
      </c>
      <c r="J247" s="2">
        <v>19971.599999999999</v>
      </c>
      <c r="K247" s="2">
        <v>11220</v>
      </c>
      <c r="L247" s="2">
        <v>8751.5999999999985</v>
      </c>
      <c r="M247" s="3">
        <v>41699</v>
      </c>
      <c r="N247" s="4">
        <v>3</v>
      </c>
      <c r="O247" s="1" t="s">
        <v>30</v>
      </c>
      <c r="P247" s="5" t="s">
        <v>22</v>
      </c>
      <c r="Q247" s="2">
        <f>sales[[#This Row],[Profit]]/sales[[#This Row],[Units Sold]]</f>
        <v>7.7999999999999989</v>
      </c>
    </row>
    <row r="248" spans="1:17" x14ac:dyDescent="0.3">
      <c r="A248" t="s">
        <v>17</v>
      </c>
      <c r="B248" t="s">
        <v>18</v>
      </c>
      <c r="C248" s="1" t="s">
        <v>38</v>
      </c>
      <c r="D248" s="1" t="s">
        <v>47</v>
      </c>
      <c r="E248">
        <v>2104.5</v>
      </c>
      <c r="F248" s="2">
        <v>10</v>
      </c>
      <c r="G248" s="2">
        <v>350</v>
      </c>
      <c r="H248" s="2">
        <v>736575</v>
      </c>
      <c r="I248" s="2">
        <v>81023.25</v>
      </c>
      <c r="J248" s="2">
        <v>655551.75</v>
      </c>
      <c r="K248" s="2">
        <v>547170</v>
      </c>
      <c r="L248" s="2">
        <v>108381.75</v>
      </c>
      <c r="M248" s="3">
        <v>41821</v>
      </c>
      <c r="N248" s="4">
        <v>7</v>
      </c>
      <c r="O248" s="1" t="s">
        <v>33</v>
      </c>
      <c r="P248" s="5" t="s">
        <v>22</v>
      </c>
      <c r="Q248" s="2">
        <f>sales[[#This Row],[Profit]]/sales[[#This Row],[Units Sold]]</f>
        <v>51.5</v>
      </c>
    </row>
    <row r="249" spans="1:17" x14ac:dyDescent="0.3">
      <c r="A249" t="s">
        <v>31</v>
      </c>
      <c r="B249" t="s">
        <v>18</v>
      </c>
      <c r="C249" s="1" t="s">
        <v>38</v>
      </c>
      <c r="D249" s="1" t="s">
        <v>47</v>
      </c>
      <c r="E249">
        <v>4026</v>
      </c>
      <c r="F249" s="2">
        <v>10</v>
      </c>
      <c r="G249" s="2">
        <v>12</v>
      </c>
      <c r="H249" s="2">
        <v>48312</v>
      </c>
      <c r="I249" s="2">
        <v>5314.32</v>
      </c>
      <c r="J249" s="2">
        <v>42997.68</v>
      </c>
      <c r="K249" s="2">
        <v>12078</v>
      </c>
      <c r="L249" s="2">
        <v>30919.68</v>
      </c>
      <c r="M249" s="3">
        <v>41821</v>
      </c>
      <c r="N249" s="4">
        <v>7</v>
      </c>
      <c r="O249" s="1" t="s">
        <v>33</v>
      </c>
      <c r="P249" s="5" t="s">
        <v>22</v>
      </c>
      <c r="Q249" s="2">
        <f>sales[[#This Row],[Profit]]/sales[[#This Row],[Units Sold]]</f>
        <v>7.68</v>
      </c>
    </row>
    <row r="250" spans="1:17" x14ac:dyDescent="0.3">
      <c r="A250" t="s">
        <v>31</v>
      </c>
      <c r="B250" t="s">
        <v>25</v>
      </c>
      <c r="C250" s="1" t="s">
        <v>38</v>
      </c>
      <c r="D250" s="1" t="s">
        <v>47</v>
      </c>
      <c r="E250">
        <v>2425.5</v>
      </c>
      <c r="F250" s="2">
        <v>10</v>
      </c>
      <c r="G250" s="2">
        <v>12</v>
      </c>
      <c r="H250" s="2">
        <v>29106</v>
      </c>
      <c r="I250" s="2">
        <v>3201.66</v>
      </c>
      <c r="J250" s="2">
        <v>25904.340000000004</v>
      </c>
      <c r="K250" s="2">
        <v>7276.5</v>
      </c>
      <c r="L250" s="2">
        <v>18627.840000000004</v>
      </c>
      <c r="M250" s="3">
        <v>41821</v>
      </c>
      <c r="N250" s="4">
        <v>7</v>
      </c>
      <c r="O250" s="1" t="s">
        <v>33</v>
      </c>
      <c r="P250" s="5" t="s">
        <v>22</v>
      </c>
      <c r="Q250" s="2">
        <f>sales[[#This Row],[Profit]]/sales[[#This Row],[Units Sold]]</f>
        <v>7.6800000000000015</v>
      </c>
    </row>
    <row r="251" spans="1:17" x14ac:dyDescent="0.3">
      <c r="A251" t="s">
        <v>17</v>
      </c>
      <c r="B251" t="s">
        <v>18</v>
      </c>
      <c r="C251" s="1" t="s">
        <v>38</v>
      </c>
      <c r="D251" s="1" t="s">
        <v>47</v>
      </c>
      <c r="E251">
        <v>2394</v>
      </c>
      <c r="F251" s="2">
        <v>10</v>
      </c>
      <c r="G251" s="2">
        <v>20</v>
      </c>
      <c r="H251" s="2">
        <v>47880</v>
      </c>
      <c r="I251" s="2">
        <v>5266.8</v>
      </c>
      <c r="J251" s="2">
        <v>42613.2</v>
      </c>
      <c r="K251" s="2">
        <v>23940</v>
      </c>
      <c r="L251" s="2">
        <v>18673.199999999997</v>
      </c>
      <c r="M251" s="3">
        <v>41852</v>
      </c>
      <c r="N251" s="4">
        <v>8</v>
      </c>
      <c r="O251" s="1" t="s">
        <v>35</v>
      </c>
      <c r="P251" s="5" t="s">
        <v>22</v>
      </c>
      <c r="Q251" s="2">
        <f>sales[[#This Row],[Profit]]/sales[[#This Row],[Units Sold]]</f>
        <v>7.7999999999999989</v>
      </c>
    </row>
    <row r="252" spans="1:17" x14ac:dyDescent="0.3">
      <c r="A252" t="s">
        <v>24</v>
      </c>
      <c r="B252" t="s">
        <v>27</v>
      </c>
      <c r="C252" s="1" t="s">
        <v>38</v>
      </c>
      <c r="D252" s="1" t="s">
        <v>47</v>
      </c>
      <c r="E252">
        <v>1984</v>
      </c>
      <c r="F252" s="2">
        <v>10</v>
      </c>
      <c r="G252" s="2">
        <v>15</v>
      </c>
      <c r="H252" s="2">
        <v>29760</v>
      </c>
      <c r="I252" s="2">
        <v>3273.6</v>
      </c>
      <c r="J252" s="2">
        <v>26486.400000000001</v>
      </c>
      <c r="K252" s="2">
        <v>19840</v>
      </c>
      <c r="L252" s="2">
        <v>6646.4000000000015</v>
      </c>
      <c r="M252" s="3">
        <v>41852</v>
      </c>
      <c r="N252" s="4">
        <v>8</v>
      </c>
      <c r="O252" s="1" t="s">
        <v>35</v>
      </c>
      <c r="P252" s="5" t="s">
        <v>22</v>
      </c>
      <c r="Q252" s="2">
        <f>sales[[#This Row],[Profit]]/sales[[#This Row],[Units Sold]]</f>
        <v>3.3500000000000005</v>
      </c>
    </row>
    <row r="253" spans="1:17" x14ac:dyDescent="0.3">
      <c r="A253" t="s">
        <v>34</v>
      </c>
      <c r="B253" t="s">
        <v>18</v>
      </c>
      <c r="C253" s="1" t="s">
        <v>38</v>
      </c>
      <c r="D253" s="1" t="s">
        <v>47</v>
      </c>
      <c r="E253">
        <v>1366</v>
      </c>
      <c r="F253" s="2">
        <v>10</v>
      </c>
      <c r="G253" s="2">
        <v>300</v>
      </c>
      <c r="H253" s="2">
        <v>409800</v>
      </c>
      <c r="I253" s="2">
        <v>45078</v>
      </c>
      <c r="J253" s="2">
        <v>364722</v>
      </c>
      <c r="K253" s="2">
        <v>341500</v>
      </c>
      <c r="L253" s="2">
        <v>23222</v>
      </c>
      <c r="M253" s="3">
        <v>41944</v>
      </c>
      <c r="N253" s="4">
        <v>11</v>
      </c>
      <c r="O253" s="1" t="s">
        <v>45</v>
      </c>
      <c r="P253" s="5" t="s">
        <v>22</v>
      </c>
      <c r="Q253" s="2">
        <f>sales[[#This Row],[Profit]]/sales[[#This Row],[Units Sold]]</f>
        <v>17</v>
      </c>
    </row>
    <row r="254" spans="1:17" x14ac:dyDescent="0.3">
      <c r="A254" t="s">
        <v>17</v>
      </c>
      <c r="B254" t="s">
        <v>27</v>
      </c>
      <c r="C254" s="1" t="s">
        <v>41</v>
      </c>
      <c r="D254" s="1" t="s">
        <v>47</v>
      </c>
      <c r="E254">
        <v>2629</v>
      </c>
      <c r="F254" s="2">
        <v>260</v>
      </c>
      <c r="G254" s="2">
        <v>20</v>
      </c>
      <c r="H254" s="2">
        <v>52580</v>
      </c>
      <c r="I254" s="2">
        <v>5783.8</v>
      </c>
      <c r="J254" s="2">
        <v>46796.2</v>
      </c>
      <c r="K254" s="2">
        <v>26290</v>
      </c>
      <c r="L254" s="2">
        <v>20506.199999999997</v>
      </c>
      <c r="M254" s="3">
        <v>41640</v>
      </c>
      <c r="N254" s="4">
        <v>1</v>
      </c>
      <c r="O254" s="1" t="s">
        <v>21</v>
      </c>
      <c r="P254" s="5" t="s">
        <v>22</v>
      </c>
      <c r="Q254" s="2">
        <f>sales[[#This Row],[Profit]]/sales[[#This Row],[Units Sold]]</f>
        <v>7.7999999999999989</v>
      </c>
    </row>
    <row r="255" spans="1:17" x14ac:dyDescent="0.3">
      <c r="A255" t="s">
        <v>24</v>
      </c>
      <c r="B255" t="s">
        <v>27</v>
      </c>
      <c r="C255" s="1" t="s">
        <v>41</v>
      </c>
      <c r="D255" s="1" t="s">
        <v>47</v>
      </c>
      <c r="E255">
        <v>2157</v>
      </c>
      <c r="F255" s="2">
        <v>260</v>
      </c>
      <c r="G255" s="2">
        <v>15</v>
      </c>
      <c r="H255" s="2">
        <v>32355</v>
      </c>
      <c r="I255" s="2">
        <v>3559.05</v>
      </c>
      <c r="J255" s="2">
        <v>28795.95</v>
      </c>
      <c r="K255" s="2">
        <v>21570</v>
      </c>
      <c r="L255" s="2">
        <v>7225.9500000000007</v>
      </c>
      <c r="M255" s="3">
        <v>41974</v>
      </c>
      <c r="N255" s="4">
        <v>12</v>
      </c>
      <c r="O255" s="1" t="s">
        <v>28</v>
      </c>
      <c r="P255" s="5" t="s">
        <v>22</v>
      </c>
      <c r="Q255" s="2">
        <f>sales[[#This Row],[Profit]]/sales[[#This Row],[Units Sold]]</f>
        <v>3.3500000000000005</v>
      </c>
    </row>
    <row r="256" spans="1:17" x14ac:dyDescent="0.3">
      <c r="A256" t="s">
        <v>17</v>
      </c>
      <c r="B256" t="s">
        <v>27</v>
      </c>
      <c r="C256" s="1" t="s">
        <v>19</v>
      </c>
      <c r="D256" s="1" t="s">
        <v>47</v>
      </c>
      <c r="E256">
        <v>886</v>
      </c>
      <c r="F256" s="2">
        <v>3</v>
      </c>
      <c r="G256" s="2">
        <v>350</v>
      </c>
      <c r="H256" s="2">
        <v>310100</v>
      </c>
      <c r="I256" s="2">
        <v>37212</v>
      </c>
      <c r="J256" s="2">
        <v>272888</v>
      </c>
      <c r="K256" s="2">
        <v>230360</v>
      </c>
      <c r="L256" s="2">
        <v>42528</v>
      </c>
      <c r="M256" s="3">
        <v>41791</v>
      </c>
      <c r="N256" s="4">
        <v>6</v>
      </c>
      <c r="O256" s="1" t="s">
        <v>26</v>
      </c>
      <c r="P256" s="5" t="s">
        <v>22</v>
      </c>
      <c r="Q256" s="2">
        <f>sales[[#This Row],[Profit]]/sales[[#This Row],[Units Sold]]</f>
        <v>48</v>
      </c>
    </row>
    <row r="257" spans="1:17" x14ac:dyDescent="0.3">
      <c r="A257" t="s">
        <v>24</v>
      </c>
      <c r="B257" t="s">
        <v>18</v>
      </c>
      <c r="C257" s="1" t="s">
        <v>19</v>
      </c>
      <c r="D257" s="1" t="s">
        <v>47</v>
      </c>
      <c r="E257">
        <v>2689</v>
      </c>
      <c r="F257" s="2">
        <v>3</v>
      </c>
      <c r="G257" s="2">
        <v>15</v>
      </c>
      <c r="H257" s="2">
        <v>40335</v>
      </c>
      <c r="I257" s="2">
        <v>4840.2</v>
      </c>
      <c r="J257" s="2">
        <v>35494.800000000003</v>
      </c>
      <c r="K257" s="2">
        <v>26890</v>
      </c>
      <c r="L257" s="2">
        <v>8604.8000000000029</v>
      </c>
      <c r="M257" s="3">
        <v>41944</v>
      </c>
      <c r="N257" s="4">
        <v>11</v>
      </c>
      <c r="O257" s="1" t="s">
        <v>45</v>
      </c>
      <c r="P257" s="5" t="s">
        <v>22</v>
      </c>
      <c r="Q257" s="2">
        <f>sales[[#This Row],[Profit]]/sales[[#This Row],[Units Sold]]</f>
        <v>3.2000000000000011</v>
      </c>
    </row>
    <row r="258" spans="1:17" x14ac:dyDescent="0.3">
      <c r="A258" t="s">
        <v>24</v>
      </c>
      <c r="B258" t="s">
        <v>37</v>
      </c>
      <c r="C258" s="1" t="s">
        <v>29</v>
      </c>
      <c r="D258" s="1" t="s">
        <v>47</v>
      </c>
      <c r="E258">
        <v>677</v>
      </c>
      <c r="F258" s="2">
        <v>5</v>
      </c>
      <c r="G258" s="2">
        <v>15</v>
      </c>
      <c r="H258" s="2">
        <v>10155</v>
      </c>
      <c r="I258" s="2">
        <v>1218.5999999999999</v>
      </c>
      <c r="J258" s="2">
        <v>8936.4</v>
      </c>
      <c r="K258" s="2">
        <v>6770</v>
      </c>
      <c r="L258" s="2">
        <v>2166.3999999999996</v>
      </c>
      <c r="M258" s="3">
        <v>41699</v>
      </c>
      <c r="N258" s="4">
        <v>3</v>
      </c>
      <c r="O258" s="1" t="s">
        <v>30</v>
      </c>
      <c r="P258" s="5" t="s">
        <v>22</v>
      </c>
      <c r="Q258" s="2">
        <f>sales[[#This Row],[Profit]]/sales[[#This Row],[Units Sold]]</f>
        <v>3.1999999999999993</v>
      </c>
    </row>
    <row r="259" spans="1:17" x14ac:dyDescent="0.3">
      <c r="A259" t="s">
        <v>34</v>
      </c>
      <c r="B259" t="s">
        <v>25</v>
      </c>
      <c r="C259" s="1" t="s">
        <v>29</v>
      </c>
      <c r="D259" s="1" t="s">
        <v>47</v>
      </c>
      <c r="E259">
        <v>1773</v>
      </c>
      <c r="F259" s="2">
        <v>5</v>
      </c>
      <c r="G259" s="2">
        <v>300</v>
      </c>
      <c r="H259" s="2">
        <v>531900</v>
      </c>
      <c r="I259" s="2">
        <v>63828</v>
      </c>
      <c r="J259" s="2">
        <v>468072</v>
      </c>
      <c r="K259" s="2">
        <v>443250</v>
      </c>
      <c r="L259" s="2">
        <v>24822</v>
      </c>
      <c r="M259" s="3">
        <v>41730</v>
      </c>
      <c r="N259" s="4">
        <v>4</v>
      </c>
      <c r="O259" s="1" t="s">
        <v>42</v>
      </c>
      <c r="P259" s="5" t="s">
        <v>22</v>
      </c>
      <c r="Q259" s="2">
        <f>sales[[#This Row],[Profit]]/sales[[#This Row],[Units Sold]]</f>
        <v>14</v>
      </c>
    </row>
    <row r="260" spans="1:17" x14ac:dyDescent="0.3">
      <c r="A260" t="s">
        <v>17</v>
      </c>
      <c r="B260" t="s">
        <v>27</v>
      </c>
      <c r="C260" s="1" t="s">
        <v>29</v>
      </c>
      <c r="D260" s="1" t="s">
        <v>47</v>
      </c>
      <c r="E260">
        <v>2420</v>
      </c>
      <c r="F260" s="2">
        <v>5</v>
      </c>
      <c r="G260" s="2">
        <v>7</v>
      </c>
      <c r="H260" s="2">
        <v>16940</v>
      </c>
      <c r="I260" s="2">
        <v>2032.8</v>
      </c>
      <c r="J260" s="2">
        <v>14907.2</v>
      </c>
      <c r="K260" s="2">
        <v>12100</v>
      </c>
      <c r="L260" s="2">
        <v>2807.2000000000007</v>
      </c>
      <c r="M260" s="3">
        <v>41883</v>
      </c>
      <c r="N260" s="4">
        <v>9</v>
      </c>
      <c r="O260" s="1" t="s">
        <v>36</v>
      </c>
      <c r="P260" s="5" t="s">
        <v>22</v>
      </c>
      <c r="Q260" s="2">
        <f>sales[[#This Row],[Profit]]/sales[[#This Row],[Units Sold]]</f>
        <v>1.1600000000000004</v>
      </c>
    </row>
    <row r="261" spans="1:17" x14ac:dyDescent="0.3">
      <c r="A261" t="s">
        <v>17</v>
      </c>
      <c r="B261" t="s">
        <v>18</v>
      </c>
      <c r="C261" s="1" t="s">
        <v>29</v>
      </c>
      <c r="D261" s="1" t="s">
        <v>47</v>
      </c>
      <c r="E261">
        <v>2734</v>
      </c>
      <c r="F261" s="2">
        <v>5</v>
      </c>
      <c r="G261" s="2">
        <v>7</v>
      </c>
      <c r="H261" s="2">
        <v>19138</v>
      </c>
      <c r="I261" s="2">
        <v>2296.56</v>
      </c>
      <c r="J261" s="2">
        <v>16841.439999999999</v>
      </c>
      <c r="K261" s="2">
        <v>13670</v>
      </c>
      <c r="L261" s="2">
        <v>3171.4399999999987</v>
      </c>
      <c r="M261" s="3">
        <v>41913</v>
      </c>
      <c r="N261" s="4">
        <v>10</v>
      </c>
      <c r="O261" s="1" t="s">
        <v>40</v>
      </c>
      <c r="P261" s="5" t="s">
        <v>22</v>
      </c>
      <c r="Q261" s="2">
        <f>sales[[#This Row],[Profit]]/sales[[#This Row],[Units Sold]]</f>
        <v>1.1599999999999995</v>
      </c>
    </row>
    <row r="262" spans="1:17" x14ac:dyDescent="0.3">
      <c r="A262" t="s">
        <v>34</v>
      </c>
      <c r="B262" t="s">
        <v>37</v>
      </c>
      <c r="C262" s="1" t="s">
        <v>38</v>
      </c>
      <c r="D262" s="1" t="s">
        <v>47</v>
      </c>
      <c r="E262">
        <v>3495</v>
      </c>
      <c r="F262" s="2">
        <v>10</v>
      </c>
      <c r="G262" s="2">
        <v>300</v>
      </c>
      <c r="H262" s="2">
        <v>1048500</v>
      </c>
      <c r="I262" s="2">
        <v>125820</v>
      </c>
      <c r="J262" s="2">
        <v>922680</v>
      </c>
      <c r="K262" s="2">
        <v>873750</v>
      </c>
      <c r="L262" s="2">
        <v>48930</v>
      </c>
      <c r="M262" s="3">
        <v>41640</v>
      </c>
      <c r="N262" s="4">
        <v>1</v>
      </c>
      <c r="O262" s="1" t="s">
        <v>21</v>
      </c>
      <c r="P262" s="5" t="s">
        <v>22</v>
      </c>
      <c r="Q262" s="2">
        <f>sales[[#This Row],[Profit]]/sales[[#This Row],[Units Sold]]</f>
        <v>14</v>
      </c>
    </row>
    <row r="263" spans="1:17" x14ac:dyDescent="0.3">
      <c r="A263" t="s">
        <v>17</v>
      </c>
      <c r="B263" t="s">
        <v>27</v>
      </c>
      <c r="C263" s="1" t="s">
        <v>38</v>
      </c>
      <c r="D263" s="1" t="s">
        <v>47</v>
      </c>
      <c r="E263">
        <v>886</v>
      </c>
      <c r="F263" s="2">
        <v>10</v>
      </c>
      <c r="G263" s="2">
        <v>350</v>
      </c>
      <c r="H263" s="2">
        <v>310100</v>
      </c>
      <c r="I263" s="2">
        <v>37212</v>
      </c>
      <c r="J263" s="2">
        <v>272888</v>
      </c>
      <c r="K263" s="2">
        <v>230360</v>
      </c>
      <c r="L263" s="2">
        <v>42528</v>
      </c>
      <c r="M263" s="3">
        <v>41791</v>
      </c>
      <c r="N263" s="4">
        <v>6</v>
      </c>
      <c r="O263" s="1" t="s">
        <v>26</v>
      </c>
      <c r="P263" s="5" t="s">
        <v>22</v>
      </c>
      <c r="Q263" s="2">
        <f>sales[[#This Row],[Profit]]/sales[[#This Row],[Units Sold]]</f>
        <v>48</v>
      </c>
    </row>
    <row r="264" spans="1:17" x14ac:dyDescent="0.3">
      <c r="A264" t="s">
        <v>17</v>
      </c>
      <c r="B264" t="s">
        <v>27</v>
      </c>
      <c r="C264" s="1" t="s">
        <v>38</v>
      </c>
      <c r="D264" s="1" t="s">
        <v>47</v>
      </c>
      <c r="E264">
        <v>905</v>
      </c>
      <c r="F264" s="2">
        <v>10</v>
      </c>
      <c r="G264" s="2">
        <v>20</v>
      </c>
      <c r="H264" s="2">
        <v>18100</v>
      </c>
      <c r="I264" s="2">
        <v>2172</v>
      </c>
      <c r="J264" s="2">
        <v>15928</v>
      </c>
      <c r="K264" s="2">
        <v>9050</v>
      </c>
      <c r="L264" s="2">
        <v>6878</v>
      </c>
      <c r="M264" s="3">
        <v>41913</v>
      </c>
      <c r="N264" s="4">
        <v>10</v>
      </c>
      <c r="O264" s="1" t="s">
        <v>40</v>
      </c>
      <c r="P264" s="5" t="s">
        <v>22</v>
      </c>
      <c r="Q264" s="2">
        <f>sales[[#This Row],[Profit]]/sales[[#This Row],[Units Sold]]</f>
        <v>7.6</v>
      </c>
    </row>
    <row r="265" spans="1:17" x14ac:dyDescent="0.3">
      <c r="A265" t="s">
        <v>17</v>
      </c>
      <c r="B265" t="s">
        <v>25</v>
      </c>
      <c r="C265" s="1" t="s">
        <v>38</v>
      </c>
      <c r="D265" s="1" t="s">
        <v>47</v>
      </c>
      <c r="E265">
        <v>1594</v>
      </c>
      <c r="F265" s="2">
        <v>10</v>
      </c>
      <c r="G265" s="2">
        <v>350</v>
      </c>
      <c r="H265" s="2">
        <v>557900</v>
      </c>
      <c r="I265" s="2">
        <v>66948</v>
      </c>
      <c r="J265" s="2">
        <v>490952</v>
      </c>
      <c r="K265" s="2">
        <v>414440</v>
      </c>
      <c r="L265" s="2">
        <v>76512</v>
      </c>
      <c r="M265" s="3">
        <v>41944</v>
      </c>
      <c r="N265" s="4">
        <v>11</v>
      </c>
      <c r="O265" s="1" t="s">
        <v>45</v>
      </c>
      <c r="P265" s="5" t="s">
        <v>22</v>
      </c>
      <c r="Q265" s="2">
        <f>sales[[#This Row],[Profit]]/sales[[#This Row],[Units Sold]]</f>
        <v>48</v>
      </c>
    </row>
    <row r="266" spans="1:17" x14ac:dyDescent="0.3">
      <c r="A266" t="s">
        <v>34</v>
      </c>
      <c r="B266" t="s">
        <v>23</v>
      </c>
      <c r="C266" s="1" t="s">
        <v>38</v>
      </c>
      <c r="D266" s="1" t="s">
        <v>47</v>
      </c>
      <c r="E266">
        <v>1359</v>
      </c>
      <c r="F266" s="2">
        <v>10</v>
      </c>
      <c r="G266" s="2">
        <v>300</v>
      </c>
      <c r="H266" s="2">
        <v>407700</v>
      </c>
      <c r="I266" s="2">
        <v>48924</v>
      </c>
      <c r="J266" s="2">
        <v>358776</v>
      </c>
      <c r="K266" s="2">
        <v>339750</v>
      </c>
      <c r="L266" s="2">
        <v>19026</v>
      </c>
      <c r="M266" s="3">
        <v>41944</v>
      </c>
      <c r="N266" s="4">
        <v>11</v>
      </c>
      <c r="O266" s="1" t="s">
        <v>45</v>
      </c>
      <c r="P266" s="5" t="s">
        <v>22</v>
      </c>
      <c r="Q266" s="2">
        <f>sales[[#This Row],[Profit]]/sales[[#This Row],[Units Sold]]</f>
        <v>14</v>
      </c>
    </row>
    <row r="267" spans="1:17" x14ac:dyDescent="0.3">
      <c r="A267" t="s">
        <v>34</v>
      </c>
      <c r="B267" t="s">
        <v>27</v>
      </c>
      <c r="C267" s="1" t="s">
        <v>38</v>
      </c>
      <c r="D267" s="1" t="s">
        <v>47</v>
      </c>
      <c r="E267">
        <v>2150</v>
      </c>
      <c r="F267" s="2">
        <v>10</v>
      </c>
      <c r="G267" s="2">
        <v>300</v>
      </c>
      <c r="H267" s="2">
        <v>645000</v>
      </c>
      <c r="I267" s="2">
        <v>77400</v>
      </c>
      <c r="J267" s="2">
        <v>567600</v>
      </c>
      <c r="K267" s="2">
        <v>537500</v>
      </c>
      <c r="L267" s="2">
        <v>30100</v>
      </c>
      <c r="M267" s="3">
        <v>41944</v>
      </c>
      <c r="N267" s="4">
        <v>11</v>
      </c>
      <c r="O267" s="1" t="s">
        <v>45</v>
      </c>
      <c r="P267" s="5" t="s">
        <v>22</v>
      </c>
      <c r="Q267" s="2">
        <f>sales[[#This Row],[Profit]]/sales[[#This Row],[Units Sold]]</f>
        <v>14</v>
      </c>
    </row>
    <row r="268" spans="1:17" x14ac:dyDescent="0.3">
      <c r="A268" t="s">
        <v>17</v>
      </c>
      <c r="B268" t="s">
        <v>27</v>
      </c>
      <c r="C268" s="1" t="s">
        <v>38</v>
      </c>
      <c r="D268" s="1" t="s">
        <v>47</v>
      </c>
      <c r="E268">
        <v>1197</v>
      </c>
      <c r="F268" s="2">
        <v>10</v>
      </c>
      <c r="G268" s="2">
        <v>350</v>
      </c>
      <c r="H268" s="2">
        <v>418950</v>
      </c>
      <c r="I268" s="2">
        <v>50274</v>
      </c>
      <c r="J268" s="2">
        <v>368676</v>
      </c>
      <c r="K268" s="2">
        <v>311220</v>
      </c>
      <c r="L268" s="2">
        <v>57456</v>
      </c>
      <c r="M268" s="3">
        <v>41944</v>
      </c>
      <c r="N268" s="4">
        <v>11</v>
      </c>
      <c r="O268" s="1" t="s">
        <v>45</v>
      </c>
      <c r="P268" s="5" t="s">
        <v>22</v>
      </c>
      <c r="Q268" s="2">
        <f>sales[[#This Row],[Profit]]/sales[[#This Row],[Units Sold]]</f>
        <v>48</v>
      </c>
    </row>
    <row r="269" spans="1:17" x14ac:dyDescent="0.3">
      <c r="A269" t="s">
        <v>17</v>
      </c>
      <c r="B269" t="s">
        <v>27</v>
      </c>
      <c r="C269" s="1" t="s">
        <v>38</v>
      </c>
      <c r="D269" s="1" t="s">
        <v>47</v>
      </c>
      <c r="E269">
        <v>1233</v>
      </c>
      <c r="F269" s="2">
        <v>10</v>
      </c>
      <c r="G269" s="2">
        <v>20</v>
      </c>
      <c r="H269" s="2">
        <v>24660</v>
      </c>
      <c r="I269" s="2">
        <v>2959.2</v>
      </c>
      <c r="J269" s="2">
        <v>21700.799999999999</v>
      </c>
      <c r="K269" s="2">
        <v>12330</v>
      </c>
      <c r="L269" s="2">
        <v>9370.7999999999993</v>
      </c>
      <c r="M269" s="3">
        <v>41974</v>
      </c>
      <c r="N269" s="4">
        <v>12</v>
      </c>
      <c r="O269" s="1" t="s">
        <v>28</v>
      </c>
      <c r="P269" s="5" t="s">
        <v>22</v>
      </c>
      <c r="Q269" s="2">
        <f>sales[[#This Row],[Profit]]/sales[[#This Row],[Units Sold]]</f>
        <v>7.6</v>
      </c>
    </row>
    <row r="270" spans="1:17" x14ac:dyDescent="0.3">
      <c r="A270" t="s">
        <v>17</v>
      </c>
      <c r="B270" t="s">
        <v>37</v>
      </c>
      <c r="C270" s="1" t="s">
        <v>41</v>
      </c>
      <c r="D270" s="1" t="s">
        <v>47</v>
      </c>
      <c r="E270">
        <v>270</v>
      </c>
      <c r="F270" s="2">
        <v>260</v>
      </c>
      <c r="G270" s="2">
        <v>350</v>
      </c>
      <c r="H270" s="2">
        <v>94500</v>
      </c>
      <c r="I270" s="2">
        <v>11340</v>
      </c>
      <c r="J270" s="2">
        <v>83160</v>
      </c>
      <c r="K270" s="2">
        <v>70200</v>
      </c>
      <c r="L270" s="2">
        <v>12960</v>
      </c>
      <c r="M270" s="3">
        <v>41671</v>
      </c>
      <c r="N270" s="4">
        <v>2</v>
      </c>
      <c r="O270" s="1" t="s">
        <v>39</v>
      </c>
      <c r="P270" s="5" t="s">
        <v>22</v>
      </c>
      <c r="Q270" s="2">
        <f>sales[[#This Row],[Profit]]/sales[[#This Row],[Units Sold]]</f>
        <v>48</v>
      </c>
    </row>
    <row r="271" spans="1:17" x14ac:dyDescent="0.3">
      <c r="A271" t="s">
        <v>17</v>
      </c>
      <c r="B271" t="s">
        <v>25</v>
      </c>
      <c r="C271" s="1" t="s">
        <v>41</v>
      </c>
      <c r="D271" s="1" t="s">
        <v>47</v>
      </c>
      <c r="E271">
        <v>3421.5</v>
      </c>
      <c r="F271" s="2">
        <v>260</v>
      </c>
      <c r="G271" s="2">
        <v>7</v>
      </c>
      <c r="H271" s="2">
        <v>23950.5</v>
      </c>
      <c r="I271" s="2">
        <v>2874.06</v>
      </c>
      <c r="J271" s="2">
        <v>21076.44</v>
      </c>
      <c r="K271" s="2">
        <v>17107.5</v>
      </c>
      <c r="L271" s="2">
        <v>3968.9399999999987</v>
      </c>
      <c r="M271" s="3">
        <v>41821</v>
      </c>
      <c r="N271" s="4">
        <v>7</v>
      </c>
      <c r="O271" s="1" t="s">
        <v>33</v>
      </c>
      <c r="P271" s="5" t="s">
        <v>22</v>
      </c>
      <c r="Q271" s="2">
        <f>sales[[#This Row],[Profit]]/sales[[#This Row],[Units Sold]]</f>
        <v>1.1599999999999997</v>
      </c>
    </row>
    <row r="272" spans="1:17" x14ac:dyDescent="0.3">
      <c r="A272" t="s">
        <v>17</v>
      </c>
      <c r="B272" t="s">
        <v>18</v>
      </c>
      <c r="C272" s="1" t="s">
        <v>41</v>
      </c>
      <c r="D272" s="1" t="s">
        <v>47</v>
      </c>
      <c r="E272">
        <v>2734</v>
      </c>
      <c r="F272" s="2">
        <v>260</v>
      </c>
      <c r="G272" s="2">
        <v>7</v>
      </c>
      <c r="H272" s="2">
        <v>19138</v>
      </c>
      <c r="I272" s="2">
        <v>2296.56</v>
      </c>
      <c r="J272" s="2">
        <v>16841.439999999999</v>
      </c>
      <c r="K272" s="2">
        <v>13670</v>
      </c>
      <c r="L272" s="2">
        <v>3171.4399999999987</v>
      </c>
      <c r="M272" s="3">
        <v>41913</v>
      </c>
      <c r="N272" s="4">
        <v>10</v>
      </c>
      <c r="O272" s="1" t="s">
        <v>40</v>
      </c>
      <c r="P272" s="5" t="s">
        <v>22</v>
      </c>
      <c r="Q272" s="2">
        <f>sales[[#This Row],[Profit]]/sales[[#This Row],[Units Sold]]</f>
        <v>1.1599999999999995</v>
      </c>
    </row>
    <row r="273" spans="1:17" x14ac:dyDescent="0.3">
      <c r="A273" t="s">
        <v>17</v>
      </c>
      <c r="B273" t="s">
        <v>25</v>
      </c>
      <c r="C273" s="1" t="s">
        <v>19</v>
      </c>
      <c r="D273" s="1" t="s">
        <v>47</v>
      </c>
      <c r="E273">
        <v>2521.5</v>
      </c>
      <c r="F273" s="2">
        <v>3</v>
      </c>
      <c r="G273" s="2">
        <v>20</v>
      </c>
      <c r="H273" s="2">
        <v>50430</v>
      </c>
      <c r="I273" s="2">
        <v>6051.6</v>
      </c>
      <c r="J273" s="2">
        <v>44378.399999999994</v>
      </c>
      <c r="K273" s="2">
        <v>25215</v>
      </c>
      <c r="L273" s="2">
        <v>19163.399999999998</v>
      </c>
      <c r="M273" s="3">
        <v>41640</v>
      </c>
      <c r="N273" s="4">
        <v>1</v>
      </c>
      <c r="O273" s="1" t="s">
        <v>21</v>
      </c>
      <c r="P273" s="5" t="s">
        <v>22</v>
      </c>
      <c r="Q273" s="2">
        <f>sales[[#This Row],[Profit]]/sales[[#This Row],[Units Sold]]</f>
        <v>7.5999999999999988</v>
      </c>
    </row>
    <row r="274" spans="1:17" x14ac:dyDescent="0.3">
      <c r="A274" t="s">
        <v>31</v>
      </c>
      <c r="B274" t="s">
        <v>27</v>
      </c>
      <c r="C274" s="1" t="s">
        <v>29</v>
      </c>
      <c r="D274" s="1" t="s">
        <v>47</v>
      </c>
      <c r="E274">
        <v>2661</v>
      </c>
      <c r="F274" s="2">
        <v>5</v>
      </c>
      <c r="G274" s="2">
        <v>12</v>
      </c>
      <c r="H274" s="2">
        <v>31932</v>
      </c>
      <c r="I274" s="2">
        <v>3831.84</v>
      </c>
      <c r="J274" s="2">
        <v>28100.16</v>
      </c>
      <c r="K274" s="2">
        <v>7983</v>
      </c>
      <c r="L274" s="2">
        <v>20117.16</v>
      </c>
      <c r="M274" s="3">
        <v>41760</v>
      </c>
      <c r="N274" s="4">
        <v>5</v>
      </c>
      <c r="O274" s="1" t="s">
        <v>44</v>
      </c>
      <c r="P274" s="5" t="s">
        <v>22</v>
      </c>
      <c r="Q274" s="2">
        <f>sales[[#This Row],[Profit]]/sales[[#This Row],[Units Sold]]</f>
        <v>7.56</v>
      </c>
    </row>
    <row r="275" spans="1:17" x14ac:dyDescent="0.3">
      <c r="A275" t="s">
        <v>17</v>
      </c>
      <c r="B275" t="s">
        <v>23</v>
      </c>
      <c r="C275" s="1" t="s">
        <v>38</v>
      </c>
      <c r="D275" s="1" t="s">
        <v>47</v>
      </c>
      <c r="E275">
        <v>1531</v>
      </c>
      <c r="F275" s="2">
        <v>10</v>
      </c>
      <c r="G275" s="2">
        <v>20</v>
      </c>
      <c r="H275" s="2">
        <v>30620</v>
      </c>
      <c r="I275" s="2">
        <v>3674.4</v>
      </c>
      <c r="J275" s="2">
        <v>26945.599999999999</v>
      </c>
      <c r="K275" s="2">
        <v>15310</v>
      </c>
      <c r="L275" s="2">
        <v>11635.599999999999</v>
      </c>
      <c r="M275" s="3">
        <v>41974</v>
      </c>
      <c r="N275" s="4">
        <v>12</v>
      </c>
      <c r="O275" s="1" t="s">
        <v>28</v>
      </c>
      <c r="P275" s="5" t="s">
        <v>22</v>
      </c>
      <c r="Q275" s="2">
        <f>sales[[#This Row],[Profit]]/sales[[#This Row],[Units Sold]]</f>
        <v>7.5999999999999988</v>
      </c>
    </row>
    <row r="276" spans="1:17" x14ac:dyDescent="0.3">
      <c r="A276" t="s">
        <v>24</v>
      </c>
      <c r="B276" t="s">
        <v>37</v>
      </c>
      <c r="C276" s="1" t="s">
        <v>19</v>
      </c>
      <c r="D276" s="1" t="s">
        <v>47</v>
      </c>
      <c r="E276">
        <v>2567</v>
      </c>
      <c r="F276" s="2">
        <v>3</v>
      </c>
      <c r="G276" s="2">
        <v>15</v>
      </c>
      <c r="H276" s="2">
        <v>38505</v>
      </c>
      <c r="I276" s="2">
        <v>5005.6499999999996</v>
      </c>
      <c r="J276" s="2">
        <v>33499.35</v>
      </c>
      <c r="K276" s="2">
        <v>25670</v>
      </c>
      <c r="L276" s="2">
        <v>7829.3499999999985</v>
      </c>
      <c r="M276" s="3">
        <v>41791</v>
      </c>
      <c r="N276" s="4">
        <v>6</v>
      </c>
      <c r="O276" s="1" t="s">
        <v>26</v>
      </c>
      <c r="P276" s="5" t="s">
        <v>22</v>
      </c>
      <c r="Q276" s="2">
        <f>sales[[#This Row],[Profit]]/sales[[#This Row],[Units Sold]]</f>
        <v>3.0499999999999994</v>
      </c>
    </row>
    <row r="277" spans="1:17" x14ac:dyDescent="0.3">
      <c r="A277" t="s">
        <v>17</v>
      </c>
      <c r="B277" t="s">
        <v>18</v>
      </c>
      <c r="C277" s="1" t="s">
        <v>19</v>
      </c>
      <c r="D277" s="1" t="s">
        <v>47</v>
      </c>
      <c r="E277">
        <v>923</v>
      </c>
      <c r="F277" s="2">
        <v>3</v>
      </c>
      <c r="G277" s="2">
        <v>350</v>
      </c>
      <c r="H277" s="2">
        <v>323050</v>
      </c>
      <c r="I277" s="2">
        <v>41996.5</v>
      </c>
      <c r="J277" s="2">
        <v>281053.5</v>
      </c>
      <c r="K277" s="2">
        <v>239980</v>
      </c>
      <c r="L277" s="2">
        <v>41073.5</v>
      </c>
      <c r="M277" s="3">
        <v>41699</v>
      </c>
      <c r="N277" s="4">
        <v>3</v>
      </c>
      <c r="O277" s="1" t="s">
        <v>30</v>
      </c>
      <c r="P277" s="5" t="s">
        <v>22</v>
      </c>
      <c r="Q277" s="2">
        <f>sales[[#This Row],[Profit]]/sales[[#This Row],[Units Sold]]</f>
        <v>44.5</v>
      </c>
    </row>
    <row r="278" spans="1:17" x14ac:dyDescent="0.3">
      <c r="A278" t="s">
        <v>17</v>
      </c>
      <c r="B278" t="s">
        <v>25</v>
      </c>
      <c r="C278" s="1" t="s">
        <v>19</v>
      </c>
      <c r="D278" s="1" t="s">
        <v>47</v>
      </c>
      <c r="E278">
        <v>1790</v>
      </c>
      <c r="F278" s="2">
        <v>3</v>
      </c>
      <c r="G278" s="2">
        <v>350</v>
      </c>
      <c r="H278" s="2">
        <v>626500</v>
      </c>
      <c r="I278" s="2">
        <v>81445</v>
      </c>
      <c r="J278" s="2">
        <v>545055</v>
      </c>
      <c r="K278" s="2">
        <v>465400</v>
      </c>
      <c r="L278" s="2">
        <v>79655</v>
      </c>
      <c r="M278" s="3">
        <v>41699</v>
      </c>
      <c r="N278" s="4">
        <v>3</v>
      </c>
      <c r="O278" s="1" t="s">
        <v>30</v>
      </c>
      <c r="P278" s="5" t="s">
        <v>22</v>
      </c>
      <c r="Q278" s="2">
        <f>sales[[#This Row],[Profit]]/sales[[#This Row],[Units Sold]]</f>
        <v>44.5</v>
      </c>
    </row>
    <row r="279" spans="1:17" x14ac:dyDescent="0.3">
      <c r="A279" t="s">
        <v>17</v>
      </c>
      <c r="B279" t="s">
        <v>37</v>
      </c>
      <c r="C279" s="1" t="s">
        <v>29</v>
      </c>
      <c r="D279" s="1" t="s">
        <v>47</v>
      </c>
      <c r="E279">
        <v>982.5</v>
      </c>
      <c r="F279" s="2">
        <v>5</v>
      </c>
      <c r="G279" s="2">
        <v>350</v>
      </c>
      <c r="H279" s="2">
        <v>343875</v>
      </c>
      <c r="I279" s="2">
        <v>44703.75</v>
      </c>
      <c r="J279" s="2">
        <v>299171.25</v>
      </c>
      <c r="K279" s="2">
        <v>255450</v>
      </c>
      <c r="L279" s="2">
        <v>43721.25</v>
      </c>
      <c r="M279" s="3">
        <v>41640</v>
      </c>
      <c r="N279" s="4">
        <v>1</v>
      </c>
      <c r="O279" s="1" t="s">
        <v>21</v>
      </c>
      <c r="P279" s="5" t="s">
        <v>22</v>
      </c>
      <c r="Q279" s="2">
        <f>sales[[#This Row],[Profit]]/sales[[#This Row],[Units Sold]]</f>
        <v>44.5</v>
      </c>
    </row>
    <row r="280" spans="1:17" x14ac:dyDescent="0.3">
      <c r="A280" t="s">
        <v>17</v>
      </c>
      <c r="B280" t="s">
        <v>37</v>
      </c>
      <c r="C280" s="1" t="s">
        <v>29</v>
      </c>
      <c r="D280" s="1" t="s">
        <v>47</v>
      </c>
      <c r="E280">
        <v>1298</v>
      </c>
      <c r="F280" s="2">
        <v>5</v>
      </c>
      <c r="G280" s="2">
        <v>7</v>
      </c>
      <c r="H280" s="2">
        <v>9086</v>
      </c>
      <c r="I280" s="2">
        <v>1181.18</v>
      </c>
      <c r="J280" s="2">
        <v>7904.82</v>
      </c>
      <c r="K280" s="2">
        <v>6490</v>
      </c>
      <c r="L280" s="2">
        <v>1414.8199999999997</v>
      </c>
      <c r="M280" s="3">
        <v>41671</v>
      </c>
      <c r="N280" s="4">
        <v>2</v>
      </c>
      <c r="O280" s="1" t="s">
        <v>39</v>
      </c>
      <c r="P280" s="5" t="s">
        <v>22</v>
      </c>
      <c r="Q280" s="2">
        <f>sales[[#This Row],[Profit]]/sales[[#This Row],[Units Sold]]</f>
        <v>1.0899999999999999</v>
      </c>
    </row>
    <row r="281" spans="1:17" x14ac:dyDescent="0.3">
      <c r="A281" t="s">
        <v>31</v>
      </c>
      <c r="B281" t="s">
        <v>27</v>
      </c>
      <c r="C281" s="1" t="s">
        <v>29</v>
      </c>
      <c r="D281" s="1" t="s">
        <v>47</v>
      </c>
      <c r="E281">
        <v>604</v>
      </c>
      <c r="F281" s="2">
        <v>5</v>
      </c>
      <c r="G281" s="2">
        <v>12</v>
      </c>
      <c r="H281" s="2">
        <v>7248</v>
      </c>
      <c r="I281" s="2">
        <v>942.24</v>
      </c>
      <c r="J281" s="2">
        <v>6305.76</v>
      </c>
      <c r="K281" s="2">
        <v>1812</v>
      </c>
      <c r="L281" s="2">
        <v>4493.76</v>
      </c>
      <c r="M281" s="3">
        <v>41791</v>
      </c>
      <c r="N281" s="4">
        <v>6</v>
      </c>
      <c r="O281" s="1" t="s">
        <v>26</v>
      </c>
      <c r="P281" s="5" t="s">
        <v>22</v>
      </c>
      <c r="Q281" s="2">
        <f>sales[[#This Row],[Profit]]/sales[[#This Row],[Units Sold]]</f>
        <v>7.44</v>
      </c>
    </row>
    <row r="282" spans="1:17" x14ac:dyDescent="0.3">
      <c r="A282" t="s">
        <v>17</v>
      </c>
      <c r="B282" t="s">
        <v>27</v>
      </c>
      <c r="C282" s="1" t="s">
        <v>29</v>
      </c>
      <c r="D282" s="1" t="s">
        <v>47</v>
      </c>
      <c r="E282">
        <v>2255</v>
      </c>
      <c r="F282" s="2">
        <v>5</v>
      </c>
      <c r="G282" s="2">
        <v>20</v>
      </c>
      <c r="H282" s="2">
        <v>45100</v>
      </c>
      <c r="I282" s="2">
        <v>5863</v>
      </c>
      <c r="J282" s="2">
        <v>39237</v>
      </c>
      <c r="K282" s="2">
        <v>22550</v>
      </c>
      <c r="L282" s="2">
        <v>16687</v>
      </c>
      <c r="M282" s="3">
        <v>41821</v>
      </c>
      <c r="N282" s="4">
        <v>7</v>
      </c>
      <c r="O282" s="1" t="s">
        <v>33</v>
      </c>
      <c r="P282" s="5" t="s">
        <v>22</v>
      </c>
      <c r="Q282" s="2">
        <f>sales[[#This Row],[Profit]]/sales[[#This Row],[Units Sold]]</f>
        <v>7.4</v>
      </c>
    </row>
    <row r="283" spans="1:17" x14ac:dyDescent="0.3">
      <c r="A283" t="s">
        <v>17</v>
      </c>
      <c r="B283" t="s">
        <v>18</v>
      </c>
      <c r="C283" s="1" t="s">
        <v>29</v>
      </c>
      <c r="D283" s="1" t="s">
        <v>47</v>
      </c>
      <c r="E283">
        <v>1249</v>
      </c>
      <c r="F283" s="2">
        <v>5</v>
      </c>
      <c r="G283" s="2">
        <v>20</v>
      </c>
      <c r="H283" s="2">
        <v>24980</v>
      </c>
      <c r="I283" s="2">
        <v>3247.4</v>
      </c>
      <c r="J283" s="2">
        <v>21732.6</v>
      </c>
      <c r="K283" s="2">
        <v>12490</v>
      </c>
      <c r="L283" s="2">
        <v>9242.5999999999985</v>
      </c>
      <c r="M283" s="3">
        <v>41913</v>
      </c>
      <c r="N283" s="4">
        <v>10</v>
      </c>
      <c r="O283" s="1" t="s">
        <v>40</v>
      </c>
      <c r="P283" s="5" t="s">
        <v>22</v>
      </c>
      <c r="Q283" s="2">
        <f>sales[[#This Row],[Profit]]/sales[[#This Row],[Units Sold]]</f>
        <v>7.3999999999999986</v>
      </c>
    </row>
    <row r="284" spans="1:17" x14ac:dyDescent="0.3">
      <c r="A284" t="s">
        <v>17</v>
      </c>
      <c r="B284" t="s">
        <v>37</v>
      </c>
      <c r="C284" s="1" t="s">
        <v>38</v>
      </c>
      <c r="D284" s="1" t="s">
        <v>47</v>
      </c>
      <c r="E284">
        <v>1438.5</v>
      </c>
      <c r="F284" s="2">
        <v>10</v>
      </c>
      <c r="G284" s="2">
        <v>7</v>
      </c>
      <c r="H284" s="2">
        <v>10069.5</v>
      </c>
      <c r="I284" s="2">
        <v>1309.0350000000001</v>
      </c>
      <c r="J284" s="2">
        <v>8760.4650000000001</v>
      </c>
      <c r="K284" s="2">
        <v>7192.5</v>
      </c>
      <c r="L284" s="2">
        <v>1567.9649999999992</v>
      </c>
      <c r="M284" s="3">
        <v>41640</v>
      </c>
      <c r="N284" s="4">
        <v>1</v>
      </c>
      <c r="O284" s="1" t="s">
        <v>21</v>
      </c>
      <c r="P284" s="5" t="s">
        <v>22</v>
      </c>
      <c r="Q284" s="2">
        <f>sales[[#This Row],[Profit]]/sales[[#This Row],[Units Sold]]</f>
        <v>1.0899999999999994</v>
      </c>
    </row>
    <row r="285" spans="1:17" x14ac:dyDescent="0.3">
      <c r="A285" t="s">
        <v>34</v>
      </c>
      <c r="B285" t="s">
        <v>23</v>
      </c>
      <c r="C285" s="1" t="s">
        <v>38</v>
      </c>
      <c r="D285" s="1" t="s">
        <v>47</v>
      </c>
      <c r="E285">
        <v>807</v>
      </c>
      <c r="F285" s="2">
        <v>10</v>
      </c>
      <c r="G285" s="2">
        <v>300</v>
      </c>
      <c r="H285" s="2">
        <v>242100</v>
      </c>
      <c r="I285" s="2">
        <v>31473</v>
      </c>
      <c r="J285" s="2">
        <v>210627</v>
      </c>
      <c r="K285" s="2">
        <v>201750</v>
      </c>
      <c r="L285" s="2">
        <v>8877</v>
      </c>
      <c r="M285" s="3">
        <v>41640</v>
      </c>
      <c r="N285" s="4">
        <v>1</v>
      </c>
      <c r="O285" s="1" t="s">
        <v>21</v>
      </c>
      <c r="P285" s="5" t="s">
        <v>22</v>
      </c>
      <c r="Q285" s="2">
        <f>sales[[#This Row],[Profit]]/sales[[#This Row],[Units Sold]]</f>
        <v>11</v>
      </c>
    </row>
    <row r="286" spans="1:17" x14ac:dyDescent="0.3">
      <c r="A286" t="s">
        <v>17</v>
      </c>
      <c r="B286" t="s">
        <v>37</v>
      </c>
      <c r="C286" s="1" t="s">
        <v>38</v>
      </c>
      <c r="D286" s="1" t="s">
        <v>47</v>
      </c>
      <c r="E286">
        <v>2641</v>
      </c>
      <c r="F286" s="2">
        <v>10</v>
      </c>
      <c r="G286" s="2">
        <v>20</v>
      </c>
      <c r="H286" s="2">
        <v>52820</v>
      </c>
      <c r="I286" s="2">
        <v>6866.6</v>
      </c>
      <c r="J286" s="2">
        <v>45953.4</v>
      </c>
      <c r="K286" s="2">
        <v>26410</v>
      </c>
      <c r="L286" s="2">
        <v>19543.400000000001</v>
      </c>
      <c r="M286" s="3">
        <v>41671</v>
      </c>
      <c r="N286" s="4">
        <v>2</v>
      </c>
      <c r="O286" s="1" t="s">
        <v>39</v>
      </c>
      <c r="P286" s="5" t="s">
        <v>22</v>
      </c>
      <c r="Q286" s="2">
        <f>sales[[#This Row],[Profit]]/sales[[#This Row],[Units Sold]]</f>
        <v>7.4</v>
      </c>
    </row>
    <row r="287" spans="1:17" x14ac:dyDescent="0.3">
      <c r="A287" t="s">
        <v>17</v>
      </c>
      <c r="B287" t="s">
        <v>23</v>
      </c>
      <c r="C287" s="1" t="s">
        <v>38</v>
      </c>
      <c r="D287" s="1" t="s">
        <v>47</v>
      </c>
      <c r="E287">
        <v>2708</v>
      </c>
      <c r="F287" s="2">
        <v>10</v>
      </c>
      <c r="G287" s="2">
        <v>20</v>
      </c>
      <c r="H287" s="2">
        <v>54160</v>
      </c>
      <c r="I287" s="2">
        <v>7040.8</v>
      </c>
      <c r="J287" s="2">
        <v>47119.199999999997</v>
      </c>
      <c r="K287" s="2">
        <v>27080</v>
      </c>
      <c r="L287" s="2">
        <v>20039.199999999997</v>
      </c>
      <c r="M287" s="3">
        <v>41671</v>
      </c>
      <c r="N287" s="4">
        <v>2</v>
      </c>
      <c r="O287" s="1" t="s">
        <v>39</v>
      </c>
      <c r="P287" s="5" t="s">
        <v>22</v>
      </c>
      <c r="Q287" s="2">
        <f>sales[[#This Row],[Profit]]/sales[[#This Row],[Units Sold]]</f>
        <v>7.3999999999999986</v>
      </c>
    </row>
    <row r="288" spans="1:17" x14ac:dyDescent="0.3">
      <c r="A288" t="s">
        <v>17</v>
      </c>
      <c r="B288" t="s">
        <v>18</v>
      </c>
      <c r="C288" s="1" t="s">
        <v>38</v>
      </c>
      <c r="D288" s="1" t="s">
        <v>47</v>
      </c>
      <c r="E288">
        <v>2632</v>
      </c>
      <c r="F288" s="2">
        <v>10</v>
      </c>
      <c r="G288" s="2">
        <v>350</v>
      </c>
      <c r="H288" s="2">
        <v>921200</v>
      </c>
      <c r="I288" s="2">
        <v>119756</v>
      </c>
      <c r="J288" s="2">
        <v>801444</v>
      </c>
      <c r="K288" s="2">
        <v>684320</v>
      </c>
      <c r="L288" s="2">
        <v>117124</v>
      </c>
      <c r="M288" s="3">
        <v>41791</v>
      </c>
      <c r="N288" s="4">
        <v>6</v>
      </c>
      <c r="O288" s="1" t="s">
        <v>26</v>
      </c>
      <c r="P288" s="5" t="s">
        <v>22</v>
      </c>
      <c r="Q288" s="2">
        <f>sales[[#This Row],[Profit]]/sales[[#This Row],[Units Sold]]</f>
        <v>44.5</v>
      </c>
    </row>
    <row r="289" spans="1:17" x14ac:dyDescent="0.3">
      <c r="A289" t="s">
        <v>31</v>
      </c>
      <c r="B289" t="s">
        <v>27</v>
      </c>
      <c r="C289" s="1" t="s">
        <v>38</v>
      </c>
      <c r="D289" s="1" t="s">
        <v>47</v>
      </c>
      <c r="E289">
        <v>571</v>
      </c>
      <c r="F289" s="2">
        <v>10</v>
      </c>
      <c r="G289" s="2">
        <v>12</v>
      </c>
      <c r="H289" s="2">
        <v>6852</v>
      </c>
      <c r="I289" s="2">
        <v>890.76</v>
      </c>
      <c r="J289" s="2">
        <v>5961.24</v>
      </c>
      <c r="K289" s="2">
        <v>1713</v>
      </c>
      <c r="L289" s="2">
        <v>4248.24</v>
      </c>
      <c r="M289" s="3">
        <v>41821</v>
      </c>
      <c r="N289" s="4">
        <v>7</v>
      </c>
      <c r="O289" s="1" t="s">
        <v>33</v>
      </c>
      <c r="P289" s="5" t="s">
        <v>22</v>
      </c>
      <c r="Q289" s="2">
        <f>sales[[#This Row],[Profit]]/sales[[#This Row],[Units Sold]]</f>
        <v>7.4399999999999995</v>
      </c>
    </row>
    <row r="290" spans="1:17" x14ac:dyDescent="0.3">
      <c r="A290" t="s">
        <v>17</v>
      </c>
      <c r="B290" t="s">
        <v>25</v>
      </c>
      <c r="C290" s="1" t="s">
        <v>38</v>
      </c>
      <c r="D290" s="1" t="s">
        <v>47</v>
      </c>
      <c r="E290">
        <v>2696</v>
      </c>
      <c r="F290" s="2">
        <v>10</v>
      </c>
      <c r="G290" s="2">
        <v>7</v>
      </c>
      <c r="H290" s="2">
        <v>18872</v>
      </c>
      <c r="I290" s="2">
        <v>2453.36</v>
      </c>
      <c r="J290" s="2">
        <v>16418.64</v>
      </c>
      <c r="K290" s="2">
        <v>13480</v>
      </c>
      <c r="L290" s="2">
        <v>2938.6399999999994</v>
      </c>
      <c r="M290" s="3">
        <v>41852</v>
      </c>
      <c r="N290" s="4">
        <v>8</v>
      </c>
      <c r="O290" s="1" t="s">
        <v>35</v>
      </c>
      <c r="P290" s="5" t="s">
        <v>22</v>
      </c>
      <c r="Q290" s="2">
        <f>sales[[#This Row],[Profit]]/sales[[#This Row],[Units Sold]]</f>
        <v>1.0899999999999999</v>
      </c>
    </row>
    <row r="291" spans="1:17" x14ac:dyDescent="0.3">
      <c r="A291" t="s">
        <v>24</v>
      </c>
      <c r="B291" t="s">
        <v>18</v>
      </c>
      <c r="C291" s="1" t="s">
        <v>38</v>
      </c>
      <c r="D291" s="1" t="s">
        <v>47</v>
      </c>
      <c r="E291">
        <v>1565</v>
      </c>
      <c r="F291" s="2">
        <v>10</v>
      </c>
      <c r="G291" s="2">
        <v>15</v>
      </c>
      <c r="H291" s="2">
        <v>23475</v>
      </c>
      <c r="I291" s="2">
        <v>3051.75</v>
      </c>
      <c r="J291" s="2">
        <v>20423.25</v>
      </c>
      <c r="K291" s="2">
        <v>15650</v>
      </c>
      <c r="L291" s="2">
        <v>4773.25</v>
      </c>
      <c r="M291" s="3">
        <v>41913</v>
      </c>
      <c r="N291" s="4">
        <v>10</v>
      </c>
      <c r="O291" s="1" t="s">
        <v>40</v>
      </c>
      <c r="P291" s="5" t="s">
        <v>22</v>
      </c>
      <c r="Q291" s="2">
        <f>sales[[#This Row],[Profit]]/sales[[#This Row],[Units Sold]]</f>
        <v>3.05</v>
      </c>
    </row>
    <row r="292" spans="1:17" x14ac:dyDescent="0.3">
      <c r="A292" t="s">
        <v>17</v>
      </c>
      <c r="B292" t="s">
        <v>18</v>
      </c>
      <c r="C292" s="1" t="s">
        <v>38</v>
      </c>
      <c r="D292" s="1" t="s">
        <v>47</v>
      </c>
      <c r="E292">
        <v>1249</v>
      </c>
      <c r="F292" s="2">
        <v>10</v>
      </c>
      <c r="G292" s="2">
        <v>20</v>
      </c>
      <c r="H292" s="2">
        <v>24980</v>
      </c>
      <c r="I292" s="2">
        <v>3247.4</v>
      </c>
      <c r="J292" s="2">
        <v>21732.6</v>
      </c>
      <c r="K292" s="2">
        <v>12490</v>
      </c>
      <c r="L292" s="2">
        <v>9242.5999999999985</v>
      </c>
      <c r="M292" s="3">
        <v>41913</v>
      </c>
      <c r="N292" s="4">
        <v>10</v>
      </c>
      <c r="O292" s="1" t="s">
        <v>40</v>
      </c>
      <c r="P292" s="5" t="s">
        <v>22</v>
      </c>
      <c r="Q292" s="2">
        <f>sales[[#This Row],[Profit]]/sales[[#This Row],[Units Sold]]</f>
        <v>7.3999999999999986</v>
      </c>
    </row>
    <row r="293" spans="1:17" x14ac:dyDescent="0.3">
      <c r="A293" t="s">
        <v>17</v>
      </c>
      <c r="B293" t="s">
        <v>23</v>
      </c>
      <c r="C293" s="1" t="s">
        <v>38</v>
      </c>
      <c r="D293" s="1" t="s">
        <v>47</v>
      </c>
      <c r="E293">
        <v>357</v>
      </c>
      <c r="F293" s="2">
        <v>10</v>
      </c>
      <c r="G293" s="2">
        <v>350</v>
      </c>
      <c r="H293" s="2">
        <v>124950</v>
      </c>
      <c r="I293" s="2">
        <v>16243.5</v>
      </c>
      <c r="J293" s="2">
        <v>108706.5</v>
      </c>
      <c r="K293" s="2">
        <v>92820</v>
      </c>
      <c r="L293" s="2">
        <v>15886.5</v>
      </c>
      <c r="M293" s="3">
        <v>41944</v>
      </c>
      <c r="N293" s="4">
        <v>11</v>
      </c>
      <c r="O293" s="1" t="s">
        <v>45</v>
      </c>
      <c r="P293" s="5" t="s">
        <v>22</v>
      </c>
      <c r="Q293" s="2">
        <f>sales[[#This Row],[Profit]]/sales[[#This Row],[Units Sold]]</f>
        <v>44.5</v>
      </c>
    </row>
    <row r="294" spans="1:17" x14ac:dyDescent="0.3">
      <c r="A294" t="s">
        <v>31</v>
      </c>
      <c r="B294" t="s">
        <v>23</v>
      </c>
      <c r="C294" s="1" t="s">
        <v>38</v>
      </c>
      <c r="D294" s="1" t="s">
        <v>47</v>
      </c>
      <c r="E294">
        <v>1013</v>
      </c>
      <c r="F294" s="2">
        <v>10</v>
      </c>
      <c r="G294" s="2">
        <v>12</v>
      </c>
      <c r="H294" s="2">
        <v>12156</v>
      </c>
      <c r="I294" s="2">
        <v>1580.28</v>
      </c>
      <c r="J294" s="2">
        <v>10575.72</v>
      </c>
      <c r="K294" s="2">
        <v>3039</v>
      </c>
      <c r="L294" s="2">
        <v>7536.7199999999993</v>
      </c>
      <c r="M294" s="3">
        <v>41974</v>
      </c>
      <c r="N294" s="4">
        <v>12</v>
      </c>
      <c r="O294" s="1" t="s">
        <v>28</v>
      </c>
      <c r="P294" s="5" t="s">
        <v>22</v>
      </c>
      <c r="Q294" s="2">
        <f>sales[[#This Row],[Profit]]/sales[[#This Row],[Units Sold]]</f>
        <v>7.4399999999999995</v>
      </c>
    </row>
    <row r="295" spans="1:17" x14ac:dyDescent="0.3">
      <c r="A295" t="s">
        <v>17</v>
      </c>
      <c r="B295" t="s">
        <v>25</v>
      </c>
      <c r="C295" s="1" t="s">
        <v>41</v>
      </c>
      <c r="D295" s="1" t="s">
        <v>47</v>
      </c>
      <c r="E295">
        <v>1190</v>
      </c>
      <c r="F295" s="2">
        <v>260</v>
      </c>
      <c r="G295" s="2">
        <v>7</v>
      </c>
      <c r="H295" s="2">
        <v>8330</v>
      </c>
      <c r="I295" s="2">
        <v>1082.9000000000001</v>
      </c>
      <c r="J295" s="2">
        <v>7247.1</v>
      </c>
      <c r="K295" s="2">
        <v>5950</v>
      </c>
      <c r="L295" s="2">
        <v>1297.1000000000004</v>
      </c>
      <c r="M295" s="3">
        <v>41791</v>
      </c>
      <c r="N295" s="4">
        <v>6</v>
      </c>
      <c r="O295" s="1" t="s">
        <v>26</v>
      </c>
      <c r="P295" s="5" t="s">
        <v>22</v>
      </c>
      <c r="Q295" s="2">
        <f>sales[[#This Row],[Profit]]/sales[[#This Row],[Units Sold]]</f>
        <v>1.0900000000000003</v>
      </c>
    </row>
    <row r="296" spans="1:17" x14ac:dyDescent="0.3">
      <c r="A296" t="s">
        <v>31</v>
      </c>
      <c r="B296" t="s">
        <v>27</v>
      </c>
      <c r="C296" s="1" t="s">
        <v>41</v>
      </c>
      <c r="D296" s="1" t="s">
        <v>47</v>
      </c>
      <c r="E296">
        <v>410</v>
      </c>
      <c r="F296" s="2">
        <v>260</v>
      </c>
      <c r="G296" s="2">
        <v>12</v>
      </c>
      <c r="H296" s="2">
        <v>4920</v>
      </c>
      <c r="I296" s="2">
        <v>639.6</v>
      </c>
      <c r="J296" s="2">
        <v>4280.3999999999996</v>
      </c>
      <c r="K296" s="2">
        <v>1230</v>
      </c>
      <c r="L296" s="2">
        <v>3050.3999999999996</v>
      </c>
      <c r="M296" s="3">
        <v>41913</v>
      </c>
      <c r="N296" s="4">
        <v>10</v>
      </c>
      <c r="O296" s="1" t="s">
        <v>40</v>
      </c>
      <c r="P296" s="5" t="s">
        <v>22</v>
      </c>
      <c r="Q296" s="2">
        <f>sales[[#This Row],[Profit]]/sales[[#This Row],[Units Sold]]</f>
        <v>7.4399999999999995</v>
      </c>
    </row>
    <row r="297" spans="1:17" x14ac:dyDescent="0.3">
      <c r="A297" t="s">
        <v>17</v>
      </c>
      <c r="B297" t="s">
        <v>27</v>
      </c>
      <c r="C297" s="1" t="s">
        <v>19</v>
      </c>
      <c r="D297" s="1" t="s">
        <v>47</v>
      </c>
      <c r="E297">
        <v>2579</v>
      </c>
      <c r="F297" s="2">
        <v>3</v>
      </c>
      <c r="G297" s="2">
        <v>20</v>
      </c>
      <c r="H297" s="2">
        <v>51580</v>
      </c>
      <c r="I297" s="2">
        <v>7221.2</v>
      </c>
      <c r="J297" s="2">
        <v>44358.8</v>
      </c>
      <c r="K297" s="2">
        <v>25790</v>
      </c>
      <c r="L297" s="2">
        <v>18568.800000000003</v>
      </c>
      <c r="M297" s="3">
        <v>41730</v>
      </c>
      <c r="N297" s="4">
        <v>4</v>
      </c>
      <c r="O297" s="1" t="s">
        <v>42</v>
      </c>
      <c r="P297" s="5" t="s">
        <v>22</v>
      </c>
      <c r="Q297" s="2">
        <f>sales[[#This Row],[Profit]]/sales[[#This Row],[Units Sold]]</f>
        <v>7.2000000000000011</v>
      </c>
    </row>
    <row r="298" spans="1:17" x14ac:dyDescent="0.3">
      <c r="A298" t="s">
        <v>17</v>
      </c>
      <c r="B298" t="s">
        <v>37</v>
      </c>
      <c r="C298" s="1" t="s">
        <v>19</v>
      </c>
      <c r="D298" s="1" t="s">
        <v>47</v>
      </c>
      <c r="E298">
        <v>1743</v>
      </c>
      <c r="F298" s="2">
        <v>3</v>
      </c>
      <c r="G298" s="2">
        <v>20</v>
      </c>
      <c r="H298" s="2">
        <v>34860</v>
      </c>
      <c r="I298" s="2">
        <v>4880.3999999999996</v>
      </c>
      <c r="J298" s="2">
        <v>29979.599999999999</v>
      </c>
      <c r="K298" s="2">
        <v>17430</v>
      </c>
      <c r="L298" s="2">
        <v>12549.599999999999</v>
      </c>
      <c r="M298" s="3">
        <v>41760</v>
      </c>
      <c r="N298" s="4">
        <v>5</v>
      </c>
      <c r="O298" s="1" t="s">
        <v>44</v>
      </c>
      <c r="P298" s="5" t="s">
        <v>22</v>
      </c>
      <c r="Q298" s="2">
        <f>sales[[#This Row],[Profit]]/sales[[#This Row],[Units Sold]]</f>
        <v>7.1999999999999993</v>
      </c>
    </row>
    <row r="299" spans="1:17" x14ac:dyDescent="0.3">
      <c r="A299" t="s">
        <v>17</v>
      </c>
      <c r="B299" t="s">
        <v>23</v>
      </c>
      <c r="C299" s="1" t="s">
        <v>19</v>
      </c>
      <c r="D299" s="1" t="s">
        <v>47</v>
      </c>
      <c r="E299">
        <v>280</v>
      </c>
      <c r="F299" s="2">
        <v>3</v>
      </c>
      <c r="G299" s="2">
        <v>7</v>
      </c>
      <c r="H299" s="2">
        <v>1960</v>
      </c>
      <c r="I299" s="2">
        <v>274.39999999999998</v>
      </c>
      <c r="J299" s="2">
        <v>1685.6</v>
      </c>
      <c r="K299" s="2">
        <v>1400</v>
      </c>
      <c r="L299" s="2">
        <v>285.59999999999991</v>
      </c>
      <c r="M299" s="3">
        <v>41974</v>
      </c>
      <c r="N299" s="4">
        <v>12</v>
      </c>
      <c r="O299" s="1" t="s">
        <v>28</v>
      </c>
      <c r="P299" s="5" t="s">
        <v>22</v>
      </c>
      <c r="Q299" s="2">
        <f>sales[[#This Row],[Profit]]/sales[[#This Row],[Units Sold]]</f>
        <v>1.0199999999999996</v>
      </c>
    </row>
    <row r="300" spans="1:17" x14ac:dyDescent="0.3">
      <c r="A300" t="s">
        <v>17</v>
      </c>
      <c r="B300" t="s">
        <v>25</v>
      </c>
      <c r="C300" s="1" t="s">
        <v>29</v>
      </c>
      <c r="D300" s="1" t="s">
        <v>47</v>
      </c>
      <c r="E300">
        <v>293</v>
      </c>
      <c r="F300" s="2">
        <v>5</v>
      </c>
      <c r="G300" s="2">
        <v>7</v>
      </c>
      <c r="H300" s="2">
        <v>2051</v>
      </c>
      <c r="I300" s="2">
        <v>287.14</v>
      </c>
      <c r="J300" s="2">
        <v>1763.8600000000001</v>
      </c>
      <c r="K300" s="2">
        <v>1465</v>
      </c>
      <c r="L300" s="2">
        <v>298.86000000000013</v>
      </c>
      <c r="M300" s="3">
        <v>41671</v>
      </c>
      <c r="N300" s="4">
        <v>2</v>
      </c>
      <c r="O300" s="1" t="s">
        <v>39</v>
      </c>
      <c r="P300" s="5" t="s">
        <v>22</v>
      </c>
      <c r="Q300" s="2">
        <f>sales[[#This Row],[Profit]]/sales[[#This Row],[Units Sold]]</f>
        <v>1.0200000000000005</v>
      </c>
    </row>
    <row r="301" spans="1:17" x14ac:dyDescent="0.3">
      <c r="A301" t="s">
        <v>24</v>
      </c>
      <c r="B301" t="s">
        <v>23</v>
      </c>
      <c r="C301" s="1" t="s">
        <v>38</v>
      </c>
      <c r="D301" s="1" t="s">
        <v>47</v>
      </c>
      <c r="E301">
        <v>278</v>
      </c>
      <c r="F301" s="2">
        <v>10</v>
      </c>
      <c r="G301" s="2">
        <v>15</v>
      </c>
      <c r="H301" s="2">
        <v>4170</v>
      </c>
      <c r="I301" s="2">
        <v>583.79999999999995</v>
      </c>
      <c r="J301" s="2">
        <v>3586.2</v>
      </c>
      <c r="K301" s="2">
        <v>2780</v>
      </c>
      <c r="L301" s="2">
        <v>806.19999999999982</v>
      </c>
      <c r="M301" s="3">
        <v>41671</v>
      </c>
      <c r="N301" s="4">
        <v>2</v>
      </c>
      <c r="O301" s="1" t="s">
        <v>39</v>
      </c>
      <c r="P301" s="5" t="s">
        <v>22</v>
      </c>
      <c r="Q301" s="2">
        <f>sales[[#This Row],[Profit]]/sales[[#This Row],[Units Sold]]</f>
        <v>2.8999999999999995</v>
      </c>
    </row>
    <row r="302" spans="1:17" x14ac:dyDescent="0.3">
      <c r="A302" t="s">
        <v>17</v>
      </c>
      <c r="B302" t="s">
        <v>18</v>
      </c>
      <c r="C302" s="1" t="s">
        <v>38</v>
      </c>
      <c r="D302" s="1" t="s">
        <v>47</v>
      </c>
      <c r="E302">
        <v>2428</v>
      </c>
      <c r="F302" s="2">
        <v>10</v>
      </c>
      <c r="G302" s="2">
        <v>20</v>
      </c>
      <c r="H302" s="2">
        <v>48560</v>
      </c>
      <c r="I302" s="2">
        <v>6798.4</v>
      </c>
      <c r="J302" s="2">
        <v>41761.599999999999</v>
      </c>
      <c r="K302" s="2">
        <v>24280</v>
      </c>
      <c r="L302" s="2">
        <v>17481.599999999999</v>
      </c>
      <c r="M302" s="3">
        <v>41699</v>
      </c>
      <c r="N302" s="4">
        <v>3</v>
      </c>
      <c r="O302" s="1" t="s">
        <v>30</v>
      </c>
      <c r="P302" s="5" t="s">
        <v>22</v>
      </c>
      <c r="Q302" s="2">
        <f>sales[[#This Row],[Profit]]/sales[[#This Row],[Units Sold]]</f>
        <v>7.1999999999999993</v>
      </c>
    </row>
    <row r="303" spans="1:17" x14ac:dyDescent="0.3">
      <c r="A303" t="s">
        <v>24</v>
      </c>
      <c r="B303" t="s">
        <v>37</v>
      </c>
      <c r="C303" s="1" t="s">
        <v>38</v>
      </c>
      <c r="D303" s="1" t="s">
        <v>47</v>
      </c>
      <c r="E303">
        <v>1767</v>
      </c>
      <c r="F303" s="2">
        <v>10</v>
      </c>
      <c r="G303" s="2">
        <v>15</v>
      </c>
      <c r="H303" s="2">
        <v>26505</v>
      </c>
      <c r="I303" s="2">
        <v>3710.7</v>
      </c>
      <c r="J303" s="2">
        <v>22794.3</v>
      </c>
      <c r="K303" s="2">
        <v>17670</v>
      </c>
      <c r="L303" s="2">
        <v>5124.2999999999993</v>
      </c>
      <c r="M303" s="3">
        <v>41883</v>
      </c>
      <c r="N303" s="4">
        <v>9</v>
      </c>
      <c r="O303" s="1" t="s">
        <v>36</v>
      </c>
      <c r="P303" s="5" t="s">
        <v>22</v>
      </c>
      <c r="Q303" s="2">
        <f>sales[[#This Row],[Profit]]/sales[[#This Row],[Units Sold]]</f>
        <v>2.8999999999999995</v>
      </c>
    </row>
    <row r="304" spans="1:17" x14ac:dyDescent="0.3">
      <c r="A304" t="s">
        <v>31</v>
      </c>
      <c r="B304" t="s">
        <v>25</v>
      </c>
      <c r="C304" s="1" t="s">
        <v>38</v>
      </c>
      <c r="D304" s="1" t="s">
        <v>47</v>
      </c>
      <c r="E304">
        <v>1393</v>
      </c>
      <c r="F304" s="2">
        <v>10</v>
      </c>
      <c r="G304" s="2">
        <v>12</v>
      </c>
      <c r="H304" s="2">
        <v>16716</v>
      </c>
      <c r="I304" s="2">
        <v>2340.2399999999998</v>
      </c>
      <c r="J304" s="2">
        <v>14375.76</v>
      </c>
      <c r="K304" s="2">
        <v>4179</v>
      </c>
      <c r="L304" s="2">
        <v>10196.76</v>
      </c>
      <c r="M304" s="3">
        <v>41913</v>
      </c>
      <c r="N304" s="4">
        <v>10</v>
      </c>
      <c r="O304" s="1" t="s">
        <v>40</v>
      </c>
      <c r="P304" s="5" t="s">
        <v>22</v>
      </c>
      <c r="Q304" s="2">
        <f>sales[[#This Row],[Profit]]/sales[[#This Row],[Units Sold]]</f>
        <v>7.32</v>
      </c>
    </row>
    <row r="305" spans="1:17" x14ac:dyDescent="0.3">
      <c r="A305" t="s">
        <v>31</v>
      </c>
      <c r="B305" t="s">
        <v>25</v>
      </c>
      <c r="C305" s="1" t="s">
        <v>41</v>
      </c>
      <c r="D305" s="1" t="s">
        <v>47</v>
      </c>
      <c r="E305">
        <v>1393</v>
      </c>
      <c r="F305" s="2">
        <v>260</v>
      </c>
      <c r="G305" s="2">
        <v>12</v>
      </c>
      <c r="H305" s="2">
        <v>16716</v>
      </c>
      <c r="I305" s="2">
        <v>2340.2399999999998</v>
      </c>
      <c r="J305" s="2">
        <v>14375.76</v>
      </c>
      <c r="K305" s="2">
        <v>4179</v>
      </c>
      <c r="L305" s="2">
        <v>10196.76</v>
      </c>
      <c r="M305" s="3">
        <v>41913</v>
      </c>
      <c r="N305" s="4">
        <v>10</v>
      </c>
      <c r="O305" s="1" t="s">
        <v>40</v>
      </c>
      <c r="P305" s="5" t="s">
        <v>22</v>
      </c>
      <c r="Q305" s="2">
        <f>sales[[#This Row],[Profit]]/sales[[#This Row],[Units Sold]]</f>
        <v>7.32</v>
      </c>
    </row>
    <row r="306" spans="1:17" x14ac:dyDescent="0.3">
      <c r="A306" t="s">
        <v>34</v>
      </c>
      <c r="B306" t="s">
        <v>27</v>
      </c>
      <c r="C306" s="1" t="s">
        <v>19</v>
      </c>
      <c r="D306" s="1" t="s">
        <v>47</v>
      </c>
      <c r="E306">
        <v>801</v>
      </c>
      <c r="F306" s="2">
        <v>3</v>
      </c>
      <c r="G306" s="2">
        <v>300</v>
      </c>
      <c r="H306" s="2">
        <v>240300</v>
      </c>
      <c r="I306" s="2">
        <v>33642</v>
      </c>
      <c r="J306" s="2">
        <v>206658</v>
      </c>
      <c r="K306" s="2">
        <v>200250</v>
      </c>
      <c r="L306" s="2">
        <v>6408</v>
      </c>
      <c r="M306" s="3">
        <v>41821</v>
      </c>
      <c r="N306" s="4">
        <v>7</v>
      </c>
      <c r="O306" s="1" t="s">
        <v>33</v>
      </c>
      <c r="P306" s="5" t="s">
        <v>22</v>
      </c>
      <c r="Q306" s="2">
        <f>sales[[#This Row],[Profit]]/sales[[#This Row],[Units Sold]]</f>
        <v>8</v>
      </c>
    </row>
    <row r="307" spans="1:17" x14ac:dyDescent="0.3">
      <c r="A307" t="s">
        <v>34</v>
      </c>
      <c r="B307" t="s">
        <v>18</v>
      </c>
      <c r="C307" s="1" t="s">
        <v>19</v>
      </c>
      <c r="D307" s="1" t="s">
        <v>47</v>
      </c>
      <c r="E307">
        <v>1496</v>
      </c>
      <c r="F307" s="2">
        <v>3</v>
      </c>
      <c r="G307" s="2">
        <v>300</v>
      </c>
      <c r="H307" s="2">
        <v>448800</v>
      </c>
      <c r="I307" s="2">
        <v>62832</v>
      </c>
      <c r="J307" s="2">
        <v>385968</v>
      </c>
      <c r="K307" s="2">
        <v>374000</v>
      </c>
      <c r="L307" s="2">
        <v>11968</v>
      </c>
      <c r="M307" s="3">
        <v>41913</v>
      </c>
      <c r="N307" s="4">
        <v>10</v>
      </c>
      <c r="O307" s="1" t="s">
        <v>40</v>
      </c>
      <c r="P307" s="5" t="s">
        <v>22</v>
      </c>
      <c r="Q307" s="2">
        <f>sales[[#This Row],[Profit]]/sales[[#This Row],[Units Sold]]</f>
        <v>8</v>
      </c>
    </row>
    <row r="308" spans="1:17" x14ac:dyDescent="0.3">
      <c r="A308" t="s">
        <v>34</v>
      </c>
      <c r="B308" t="s">
        <v>37</v>
      </c>
      <c r="C308" s="1" t="s">
        <v>19</v>
      </c>
      <c r="D308" s="1" t="s">
        <v>47</v>
      </c>
      <c r="E308">
        <v>1010</v>
      </c>
      <c r="F308" s="2">
        <v>3</v>
      </c>
      <c r="G308" s="2">
        <v>300</v>
      </c>
      <c r="H308" s="2">
        <v>303000</v>
      </c>
      <c r="I308" s="2">
        <v>42420</v>
      </c>
      <c r="J308" s="2">
        <v>260580</v>
      </c>
      <c r="K308" s="2">
        <v>252500</v>
      </c>
      <c r="L308" s="2">
        <v>8080</v>
      </c>
      <c r="M308" s="3">
        <v>41913</v>
      </c>
      <c r="N308" s="4">
        <v>10</v>
      </c>
      <c r="O308" s="1" t="s">
        <v>40</v>
      </c>
      <c r="P308" s="5" t="s">
        <v>22</v>
      </c>
      <c r="Q308" s="2">
        <f>sales[[#This Row],[Profit]]/sales[[#This Row],[Units Sold]]</f>
        <v>8</v>
      </c>
    </row>
    <row r="309" spans="1:17" x14ac:dyDescent="0.3">
      <c r="A309" t="s">
        <v>24</v>
      </c>
      <c r="B309" t="s">
        <v>23</v>
      </c>
      <c r="C309" s="1" t="s">
        <v>19</v>
      </c>
      <c r="D309" s="1" t="s">
        <v>47</v>
      </c>
      <c r="E309">
        <v>1513</v>
      </c>
      <c r="F309" s="2">
        <v>3</v>
      </c>
      <c r="G309" s="2">
        <v>15</v>
      </c>
      <c r="H309" s="2">
        <v>22695</v>
      </c>
      <c r="I309" s="2">
        <v>3177.3</v>
      </c>
      <c r="J309" s="2">
        <v>19517.7</v>
      </c>
      <c r="K309" s="2">
        <v>15130</v>
      </c>
      <c r="L309" s="2">
        <v>4387.7000000000007</v>
      </c>
      <c r="M309" s="3">
        <v>41944</v>
      </c>
      <c r="N309" s="4">
        <v>11</v>
      </c>
      <c r="O309" s="1" t="s">
        <v>45</v>
      </c>
      <c r="P309" s="5" t="s">
        <v>22</v>
      </c>
      <c r="Q309" s="2">
        <f>sales[[#This Row],[Profit]]/sales[[#This Row],[Units Sold]]</f>
        <v>2.9000000000000004</v>
      </c>
    </row>
    <row r="310" spans="1:17" x14ac:dyDescent="0.3">
      <c r="A310" t="s">
        <v>24</v>
      </c>
      <c r="B310" t="s">
        <v>18</v>
      </c>
      <c r="C310" s="1" t="s">
        <v>19</v>
      </c>
      <c r="D310" s="1" t="s">
        <v>47</v>
      </c>
      <c r="E310">
        <v>2300</v>
      </c>
      <c r="F310" s="2">
        <v>3</v>
      </c>
      <c r="G310" s="2">
        <v>15</v>
      </c>
      <c r="H310" s="2">
        <v>34500</v>
      </c>
      <c r="I310" s="2">
        <v>4830</v>
      </c>
      <c r="J310" s="2">
        <v>29670</v>
      </c>
      <c r="K310" s="2">
        <v>23000</v>
      </c>
      <c r="L310" s="2">
        <v>6670</v>
      </c>
      <c r="M310" s="3">
        <v>41974</v>
      </c>
      <c r="N310" s="4">
        <v>12</v>
      </c>
      <c r="O310" s="1" t="s">
        <v>28</v>
      </c>
      <c r="P310" s="5" t="s">
        <v>22</v>
      </c>
      <c r="Q310" s="2">
        <f>sales[[#This Row],[Profit]]/sales[[#This Row],[Units Sold]]</f>
        <v>2.9</v>
      </c>
    </row>
    <row r="311" spans="1:17" x14ac:dyDescent="0.3">
      <c r="A311" t="s">
        <v>17</v>
      </c>
      <c r="B311" t="s">
        <v>18</v>
      </c>
      <c r="C311" s="1" t="s">
        <v>29</v>
      </c>
      <c r="D311" s="1" t="s">
        <v>47</v>
      </c>
      <c r="E311">
        <v>2227.5</v>
      </c>
      <c r="F311" s="2">
        <v>5</v>
      </c>
      <c r="G311" s="2">
        <v>350</v>
      </c>
      <c r="H311" s="2">
        <v>779625</v>
      </c>
      <c r="I311" s="2">
        <v>109147.5</v>
      </c>
      <c r="J311" s="2">
        <v>670477.5</v>
      </c>
      <c r="K311" s="2">
        <v>579150</v>
      </c>
      <c r="L311" s="2">
        <v>91327.5</v>
      </c>
      <c r="M311" s="3">
        <v>41640</v>
      </c>
      <c r="N311" s="4">
        <v>1</v>
      </c>
      <c r="O311" s="1" t="s">
        <v>21</v>
      </c>
      <c r="P311" s="5" t="s">
        <v>22</v>
      </c>
      <c r="Q311" s="2">
        <f>sales[[#This Row],[Profit]]/sales[[#This Row],[Units Sold]]</f>
        <v>41</v>
      </c>
    </row>
    <row r="312" spans="1:17" x14ac:dyDescent="0.3">
      <c r="A312" t="s">
        <v>17</v>
      </c>
      <c r="B312" t="s">
        <v>23</v>
      </c>
      <c r="C312" s="1" t="s">
        <v>29</v>
      </c>
      <c r="D312" s="1" t="s">
        <v>47</v>
      </c>
      <c r="E312">
        <v>1199</v>
      </c>
      <c r="F312" s="2">
        <v>5</v>
      </c>
      <c r="G312" s="2">
        <v>350</v>
      </c>
      <c r="H312" s="2">
        <v>419650</v>
      </c>
      <c r="I312" s="2">
        <v>58751</v>
      </c>
      <c r="J312" s="2">
        <v>360899</v>
      </c>
      <c r="K312" s="2">
        <v>311740</v>
      </c>
      <c r="L312" s="2">
        <v>49159</v>
      </c>
      <c r="M312" s="3">
        <v>41730</v>
      </c>
      <c r="N312" s="4">
        <v>4</v>
      </c>
      <c r="O312" s="1" t="s">
        <v>42</v>
      </c>
      <c r="P312" s="5" t="s">
        <v>22</v>
      </c>
      <c r="Q312" s="2">
        <f>sales[[#This Row],[Profit]]/sales[[#This Row],[Units Sold]]</f>
        <v>41</v>
      </c>
    </row>
    <row r="313" spans="1:17" x14ac:dyDescent="0.3">
      <c r="A313" t="s">
        <v>17</v>
      </c>
      <c r="B313" t="s">
        <v>18</v>
      </c>
      <c r="C313" s="1" t="s">
        <v>29</v>
      </c>
      <c r="D313" s="1" t="s">
        <v>47</v>
      </c>
      <c r="E313">
        <v>200</v>
      </c>
      <c r="F313" s="2">
        <v>5</v>
      </c>
      <c r="G313" s="2">
        <v>350</v>
      </c>
      <c r="H313" s="2">
        <v>70000</v>
      </c>
      <c r="I313" s="2">
        <v>9800</v>
      </c>
      <c r="J313" s="2">
        <v>60200</v>
      </c>
      <c r="K313" s="2">
        <v>52000</v>
      </c>
      <c r="L313" s="2">
        <v>8200</v>
      </c>
      <c r="M313" s="3">
        <v>41760</v>
      </c>
      <c r="N313" s="4">
        <v>5</v>
      </c>
      <c r="O313" s="1" t="s">
        <v>44</v>
      </c>
      <c r="P313" s="5" t="s">
        <v>22</v>
      </c>
      <c r="Q313" s="2">
        <f>sales[[#This Row],[Profit]]/sales[[#This Row],[Units Sold]]</f>
        <v>41</v>
      </c>
    </row>
    <row r="314" spans="1:17" x14ac:dyDescent="0.3">
      <c r="A314" t="s">
        <v>17</v>
      </c>
      <c r="B314" t="s">
        <v>18</v>
      </c>
      <c r="C314" s="1" t="s">
        <v>29</v>
      </c>
      <c r="D314" s="1" t="s">
        <v>47</v>
      </c>
      <c r="E314">
        <v>388</v>
      </c>
      <c r="F314" s="2">
        <v>5</v>
      </c>
      <c r="G314" s="2">
        <v>7</v>
      </c>
      <c r="H314" s="2">
        <v>2716</v>
      </c>
      <c r="I314" s="2">
        <v>380.24</v>
      </c>
      <c r="J314" s="2">
        <v>2335.7600000000002</v>
      </c>
      <c r="K314" s="2">
        <v>1940</v>
      </c>
      <c r="L314" s="2">
        <v>395.76000000000022</v>
      </c>
      <c r="M314" s="3">
        <v>41883</v>
      </c>
      <c r="N314" s="4">
        <v>9</v>
      </c>
      <c r="O314" s="1" t="s">
        <v>36</v>
      </c>
      <c r="P314" s="5" t="s">
        <v>22</v>
      </c>
      <c r="Q314" s="2">
        <f>sales[[#This Row],[Profit]]/sales[[#This Row],[Units Sold]]</f>
        <v>1.0200000000000005</v>
      </c>
    </row>
    <row r="315" spans="1:17" x14ac:dyDescent="0.3">
      <c r="A315" t="s">
        <v>24</v>
      </c>
      <c r="B315" t="s">
        <v>18</v>
      </c>
      <c r="C315" s="1" t="s">
        <v>29</v>
      </c>
      <c r="D315" s="1" t="s">
        <v>47</v>
      </c>
      <c r="E315">
        <v>2300</v>
      </c>
      <c r="F315" s="2">
        <v>5</v>
      </c>
      <c r="G315" s="2">
        <v>15</v>
      </c>
      <c r="H315" s="2">
        <v>34500</v>
      </c>
      <c r="I315" s="2">
        <v>4830</v>
      </c>
      <c r="J315" s="2">
        <v>29670</v>
      </c>
      <c r="K315" s="2">
        <v>23000</v>
      </c>
      <c r="L315" s="2">
        <v>6670</v>
      </c>
      <c r="M315" s="3">
        <v>41974</v>
      </c>
      <c r="N315" s="4">
        <v>12</v>
      </c>
      <c r="O315" s="1" t="s">
        <v>28</v>
      </c>
      <c r="P315" s="5" t="s">
        <v>22</v>
      </c>
      <c r="Q315" s="2">
        <f>sales[[#This Row],[Profit]]/sales[[#This Row],[Units Sold]]</f>
        <v>2.9</v>
      </c>
    </row>
    <row r="316" spans="1:17" x14ac:dyDescent="0.3">
      <c r="A316" t="s">
        <v>17</v>
      </c>
      <c r="B316" t="s">
        <v>27</v>
      </c>
      <c r="C316" s="1" t="s">
        <v>38</v>
      </c>
      <c r="D316" s="1" t="s">
        <v>47</v>
      </c>
      <c r="E316">
        <v>260</v>
      </c>
      <c r="F316" s="2">
        <v>10</v>
      </c>
      <c r="G316" s="2">
        <v>20</v>
      </c>
      <c r="H316" s="2">
        <v>5200</v>
      </c>
      <c r="I316" s="2">
        <v>728</v>
      </c>
      <c r="J316" s="2">
        <v>4472</v>
      </c>
      <c r="K316" s="2">
        <v>2600</v>
      </c>
      <c r="L316" s="2">
        <v>1872</v>
      </c>
      <c r="M316" s="3">
        <v>41671</v>
      </c>
      <c r="N316" s="4">
        <v>2</v>
      </c>
      <c r="O316" s="1" t="s">
        <v>39</v>
      </c>
      <c r="P316" s="5" t="s">
        <v>22</v>
      </c>
      <c r="Q316" s="2">
        <f>sales[[#This Row],[Profit]]/sales[[#This Row],[Units Sold]]</f>
        <v>7.2</v>
      </c>
    </row>
    <row r="317" spans="1:17" x14ac:dyDescent="0.3">
      <c r="A317" t="s">
        <v>31</v>
      </c>
      <c r="B317" t="s">
        <v>37</v>
      </c>
      <c r="C317" s="1" t="s">
        <v>38</v>
      </c>
      <c r="D317" s="1" t="s">
        <v>47</v>
      </c>
      <c r="E317">
        <v>2914</v>
      </c>
      <c r="F317" s="2">
        <v>10</v>
      </c>
      <c r="G317" s="2">
        <v>12</v>
      </c>
      <c r="H317" s="2">
        <v>34968</v>
      </c>
      <c r="I317" s="2">
        <v>4895.5200000000004</v>
      </c>
      <c r="J317" s="2">
        <v>30072.48</v>
      </c>
      <c r="K317" s="2">
        <v>8742</v>
      </c>
      <c r="L317" s="2">
        <v>21330.48</v>
      </c>
      <c r="M317" s="3">
        <v>41913</v>
      </c>
      <c r="N317" s="4">
        <v>10</v>
      </c>
      <c r="O317" s="1" t="s">
        <v>40</v>
      </c>
      <c r="P317" s="5" t="s">
        <v>22</v>
      </c>
      <c r="Q317" s="2">
        <f>sales[[#This Row],[Profit]]/sales[[#This Row],[Units Sold]]</f>
        <v>7.32</v>
      </c>
    </row>
    <row r="318" spans="1:17" x14ac:dyDescent="0.3">
      <c r="A318" t="s">
        <v>17</v>
      </c>
      <c r="B318" t="s">
        <v>25</v>
      </c>
      <c r="C318" s="1" t="s">
        <v>38</v>
      </c>
      <c r="D318" s="1" t="s">
        <v>47</v>
      </c>
      <c r="E318">
        <v>1731</v>
      </c>
      <c r="F318" s="2">
        <v>10</v>
      </c>
      <c r="G318" s="2">
        <v>7</v>
      </c>
      <c r="H318" s="2">
        <v>12117</v>
      </c>
      <c r="I318" s="2">
        <v>1696.38</v>
      </c>
      <c r="J318" s="2">
        <v>10420.619999999999</v>
      </c>
      <c r="K318" s="2">
        <v>8655</v>
      </c>
      <c r="L318" s="2">
        <v>1765.619999999999</v>
      </c>
      <c r="M318" s="3">
        <v>41913</v>
      </c>
      <c r="N318" s="4">
        <v>10</v>
      </c>
      <c r="O318" s="1" t="s">
        <v>40</v>
      </c>
      <c r="P318" s="5" t="s">
        <v>22</v>
      </c>
      <c r="Q318" s="2">
        <f>sales[[#This Row],[Profit]]/sales[[#This Row],[Units Sold]]</f>
        <v>1.0199999999999994</v>
      </c>
    </row>
    <row r="319" spans="1:17" x14ac:dyDescent="0.3">
      <c r="A319" t="s">
        <v>17</v>
      </c>
      <c r="B319" t="s">
        <v>18</v>
      </c>
      <c r="C319" s="1" t="s">
        <v>38</v>
      </c>
      <c r="D319" s="1" t="s">
        <v>47</v>
      </c>
      <c r="E319">
        <v>700</v>
      </c>
      <c r="F319" s="2">
        <v>10</v>
      </c>
      <c r="G319" s="2">
        <v>350</v>
      </c>
      <c r="H319" s="2">
        <v>245000</v>
      </c>
      <c r="I319" s="2">
        <v>34300</v>
      </c>
      <c r="J319" s="2">
        <v>210700</v>
      </c>
      <c r="K319" s="2">
        <v>182000</v>
      </c>
      <c r="L319" s="2">
        <v>28700</v>
      </c>
      <c r="M319" s="3">
        <v>41944</v>
      </c>
      <c r="N319" s="4">
        <v>11</v>
      </c>
      <c r="O319" s="1" t="s">
        <v>45</v>
      </c>
      <c r="P319" s="5" t="s">
        <v>22</v>
      </c>
      <c r="Q319" s="2">
        <f>sales[[#This Row],[Profit]]/sales[[#This Row],[Units Sold]]</f>
        <v>41</v>
      </c>
    </row>
    <row r="320" spans="1:17" x14ac:dyDescent="0.3">
      <c r="A320" t="s">
        <v>17</v>
      </c>
      <c r="B320" t="s">
        <v>37</v>
      </c>
      <c r="C320" s="1" t="s">
        <v>38</v>
      </c>
      <c r="D320" s="1" t="s">
        <v>47</v>
      </c>
      <c r="E320">
        <v>1177</v>
      </c>
      <c r="F320" s="2">
        <v>10</v>
      </c>
      <c r="G320" s="2">
        <v>350</v>
      </c>
      <c r="H320" s="2">
        <v>411950</v>
      </c>
      <c r="I320" s="2">
        <v>57673</v>
      </c>
      <c r="J320" s="2">
        <v>354277</v>
      </c>
      <c r="K320" s="2">
        <v>306020</v>
      </c>
      <c r="L320" s="2">
        <v>48257</v>
      </c>
      <c r="M320" s="3">
        <v>41944</v>
      </c>
      <c r="N320" s="4">
        <v>11</v>
      </c>
      <c r="O320" s="1" t="s">
        <v>45</v>
      </c>
      <c r="P320" s="5" t="s">
        <v>22</v>
      </c>
      <c r="Q320" s="2">
        <f>sales[[#This Row],[Profit]]/sales[[#This Row],[Units Sold]]</f>
        <v>41</v>
      </c>
    </row>
    <row r="321" spans="1:17" x14ac:dyDescent="0.3">
      <c r="A321" t="s">
        <v>34</v>
      </c>
      <c r="B321" t="s">
        <v>18</v>
      </c>
      <c r="C321" s="1" t="s">
        <v>41</v>
      </c>
      <c r="D321" s="1" t="s">
        <v>47</v>
      </c>
      <c r="E321">
        <v>888</v>
      </c>
      <c r="F321" s="2">
        <v>260</v>
      </c>
      <c r="G321" s="2">
        <v>300</v>
      </c>
      <c r="H321" s="2">
        <v>266400</v>
      </c>
      <c r="I321" s="2">
        <v>37296</v>
      </c>
      <c r="J321" s="2">
        <v>229104</v>
      </c>
      <c r="K321" s="2">
        <v>222000</v>
      </c>
      <c r="L321" s="2">
        <v>7104</v>
      </c>
      <c r="M321" s="3">
        <v>41699</v>
      </c>
      <c r="N321" s="4">
        <v>3</v>
      </c>
      <c r="O321" s="1" t="s">
        <v>30</v>
      </c>
      <c r="P321" s="5" t="s">
        <v>22</v>
      </c>
      <c r="Q321" s="2">
        <f>sales[[#This Row],[Profit]]/sales[[#This Row],[Units Sold]]</f>
        <v>8</v>
      </c>
    </row>
    <row r="322" spans="1:17" x14ac:dyDescent="0.3">
      <c r="A322" t="s">
        <v>31</v>
      </c>
      <c r="B322" t="s">
        <v>25</v>
      </c>
      <c r="C322" s="1" t="s">
        <v>41</v>
      </c>
      <c r="D322" s="1" t="s">
        <v>47</v>
      </c>
      <c r="E322">
        <v>2475</v>
      </c>
      <c r="F322" s="2">
        <v>260</v>
      </c>
      <c r="G322" s="2">
        <v>12</v>
      </c>
      <c r="H322" s="2">
        <v>29700</v>
      </c>
      <c r="I322" s="2">
        <v>4158</v>
      </c>
      <c r="J322" s="2">
        <v>25542</v>
      </c>
      <c r="K322" s="2">
        <v>7425</v>
      </c>
      <c r="L322" s="2">
        <v>18117</v>
      </c>
      <c r="M322" s="3">
        <v>41852</v>
      </c>
      <c r="N322" s="4">
        <v>8</v>
      </c>
      <c r="O322" s="1" t="s">
        <v>35</v>
      </c>
      <c r="P322" s="5" t="s">
        <v>22</v>
      </c>
      <c r="Q322" s="2">
        <f>sales[[#This Row],[Profit]]/sales[[#This Row],[Units Sold]]</f>
        <v>7.32</v>
      </c>
    </row>
    <row r="323" spans="1:17" x14ac:dyDescent="0.3">
      <c r="A323" t="s">
        <v>31</v>
      </c>
      <c r="B323" t="s">
        <v>37</v>
      </c>
      <c r="C323" s="1" t="s">
        <v>41</v>
      </c>
      <c r="D323" s="1" t="s">
        <v>47</v>
      </c>
      <c r="E323">
        <v>2914</v>
      </c>
      <c r="F323" s="2">
        <v>260</v>
      </c>
      <c r="G323" s="2">
        <v>12</v>
      </c>
      <c r="H323" s="2">
        <v>34968</v>
      </c>
      <c r="I323" s="2">
        <v>4895.5200000000004</v>
      </c>
      <c r="J323" s="2">
        <v>30072.48</v>
      </c>
      <c r="K323" s="2">
        <v>8742</v>
      </c>
      <c r="L323" s="2">
        <v>21330.48</v>
      </c>
      <c r="M323" s="3">
        <v>41913</v>
      </c>
      <c r="N323" s="4">
        <v>10</v>
      </c>
      <c r="O323" s="1" t="s">
        <v>40</v>
      </c>
      <c r="P323" s="5" t="s">
        <v>22</v>
      </c>
      <c r="Q323" s="2">
        <f>sales[[#This Row],[Profit]]/sales[[#This Row],[Units Sold]]</f>
        <v>7.32</v>
      </c>
    </row>
    <row r="324" spans="1:17" x14ac:dyDescent="0.3">
      <c r="A324" t="s">
        <v>17</v>
      </c>
      <c r="B324" t="s">
        <v>25</v>
      </c>
      <c r="C324" s="1" t="s">
        <v>41</v>
      </c>
      <c r="D324" s="1" t="s">
        <v>47</v>
      </c>
      <c r="E324">
        <v>1731</v>
      </c>
      <c r="F324" s="2">
        <v>260</v>
      </c>
      <c r="G324" s="2">
        <v>7</v>
      </c>
      <c r="H324" s="2">
        <v>12117</v>
      </c>
      <c r="I324" s="2">
        <v>1696.38</v>
      </c>
      <c r="J324" s="2">
        <v>10420.619999999999</v>
      </c>
      <c r="K324" s="2">
        <v>8655</v>
      </c>
      <c r="L324" s="2">
        <v>1765.619999999999</v>
      </c>
      <c r="M324" s="3">
        <v>41913</v>
      </c>
      <c r="N324" s="4">
        <v>10</v>
      </c>
      <c r="O324" s="1" t="s">
        <v>40</v>
      </c>
      <c r="P324" s="5" t="s">
        <v>22</v>
      </c>
      <c r="Q324" s="2">
        <f>sales[[#This Row],[Profit]]/sales[[#This Row],[Units Sold]]</f>
        <v>1.0199999999999994</v>
      </c>
    </row>
    <row r="325" spans="1:17" x14ac:dyDescent="0.3">
      <c r="A325" t="s">
        <v>34</v>
      </c>
      <c r="B325" t="s">
        <v>27</v>
      </c>
      <c r="C325" s="1" t="s">
        <v>29</v>
      </c>
      <c r="D325" s="1" t="s">
        <v>47</v>
      </c>
      <c r="E325">
        <v>546</v>
      </c>
      <c r="F325" s="2">
        <v>5</v>
      </c>
      <c r="G325" s="2">
        <v>300</v>
      </c>
      <c r="H325" s="2">
        <v>163800</v>
      </c>
      <c r="I325" s="2">
        <v>24570</v>
      </c>
      <c r="J325" s="2">
        <v>139230</v>
      </c>
      <c r="K325" s="2">
        <v>136500</v>
      </c>
      <c r="L325" s="2">
        <v>2730</v>
      </c>
      <c r="M325" s="3">
        <v>41913</v>
      </c>
      <c r="N325" s="4">
        <v>10</v>
      </c>
      <c r="O325" s="1" t="s">
        <v>40</v>
      </c>
      <c r="P325" s="5" t="s">
        <v>22</v>
      </c>
      <c r="Q325" s="2">
        <f>sales[[#This Row],[Profit]]/sales[[#This Row],[Units Sold]]</f>
        <v>5</v>
      </c>
    </row>
    <row r="326" spans="1:17" x14ac:dyDescent="0.3">
      <c r="A326" t="s">
        <v>17</v>
      </c>
      <c r="B326" t="s">
        <v>23</v>
      </c>
      <c r="C326" s="1" t="s">
        <v>38</v>
      </c>
      <c r="D326" s="1" t="s">
        <v>47</v>
      </c>
      <c r="E326">
        <v>1158</v>
      </c>
      <c r="F326" s="2">
        <v>10</v>
      </c>
      <c r="G326" s="2">
        <v>20</v>
      </c>
      <c r="H326" s="2">
        <v>23160</v>
      </c>
      <c r="I326" s="2">
        <v>3474</v>
      </c>
      <c r="J326" s="2">
        <v>19686</v>
      </c>
      <c r="K326" s="2">
        <v>11580</v>
      </c>
      <c r="L326" s="2">
        <v>8106</v>
      </c>
      <c r="M326" s="3">
        <v>41699</v>
      </c>
      <c r="N326" s="4">
        <v>3</v>
      </c>
      <c r="O326" s="1" t="s">
        <v>30</v>
      </c>
      <c r="P326" s="5" t="s">
        <v>22</v>
      </c>
      <c r="Q326" s="2">
        <f>sales[[#This Row],[Profit]]/sales[[#This Row],[Units Sold]]</f>
        <v>7</v>
      </c>
    </row>
    <row r="327" spans="1:17" x14ac:dyDescent="0.3">
      <c r="A327" t="s">
        <v>24</v>
      </c>
      <c r="B327" t="s">
        <v>18</v>
      </c>
      <c r="C327" s="1" t="s">
        <v>38</v>
      </c>
      <c r="D327" s="1" t="s">
        <v>47</v>
      </c>
      <c r="E327">
        <v>2559</v>
      </c>
      <c r="F327" s="2">
        <v>10</v>
      </c>
      <c r="G327" s="2">
        <v>15</v>
      </c>
      <c r="H327" s="2">
        <f>sales[[#This Row],[Sale Price]]*sales[[#This Row],[Units Sold]]</f>
        <v>38385</v>
      </c>
      <c r="I327" s="2">
        <v>5757.75</v>
      </c>
      <c r="J327" s="2">
        <f>sales[[#This Row],[Gross Sales]]-sales[[#This Row],[Discounts]]</f>
        <v>32627.25</v>
      </c>
      <c r="K327" s="2">
        <v>25590</v>
      </c>
      <c r="L327" s="2">
        <f>sales[[#This Row],[ Sales]]-sales[[#This Row],[COGS]]</f>
        <v>7037.25</v>
      </c>
      <c r="M327" s="3">
        <v>41730</v>
      </c>
      <c r="N327" s="4">
        <v>4</v>
      </c>
      <c r="O327" s="1" t="s">
        <v>42</v>
      </c>
      <c r="P327" s="5" t="s">
        <v>22</v>
      </c>
      <c r="Q327" s="2">
        <f>sales[[#This Row],[Profit]]/sales[[#This Row],[Units Sold]]</f>
        <v>2.75</v>
      </c>
    </row>
    <row r="328" spans="1:17" x14ac:dyDescent="0.3">
      <c r="A328" t="s">
        <v>17</v>
      </c>
      <c r="B328" t="s">
        <v>27</v>
      </c>
      <c r="C328" s="1" t="s">
        <v>38</v>
      </c>
      <c r="D328" s="1" t="s">
        <v>47</v>
      </c>
      <c r="E328">
        <v>2535</v>
      </c>
      <c r="F328" s="2">
        <v>10</v>
      </c>
      <c r="G328" s="2">
        <v>7</v>
      </c>
      <c r="H328" s="2">
        <v>17745</v>
      </c>
      <c r="I328" s="2">
        <v>2661.75</v>
      </c>
      <c r="J328" s="2">
        <v>15083.25</v>
      </c>
      <c r="K328" s="2">
        <v>12675</v>
      </c>
      <c r="L328" s="2">
        <v>2408.25</v>
      </c>
      <c r="M328" s="3">
        <v>41730</v>
      </c>
      <c r="N328" s="4">
        <v>4</v>
      </c>
      <c r="O328" s="1" t="s">
        <v>42</v>
      </c>
      <c r="P328" s="5" t="s">
        <v>22</v>
      </c>
      <c r="Q328" s="2">
        <f>sales[[#This Row],[Profit]]/sales[[#This Row],[Units Sold]]</f>
        <v>0.95</v>
      </c>
    </row>
    <row r="329" spans="1:17" x14ac:dyDescent="0.3">
      <c r="A329" t="s">
        <v>17</v>
      </c>
      <c r="B329" t="s">
        <v>27</v>
      </c>
      <c r="C329" s="1" t="s">
        <v>38</v>
      </c>
      <c r="D329" s="1" t="s">
        <v>47</v>
      </c>
      <c r="E329">
        <v>2851</v>
      </c>
      <c r="F329" s="2">
        <v>10</v>
      </c>
      <c r="G329" s="2">
        <v>350</v>
      </c>
      <c r="H329" s="2">
        <v>997850</v>
      </c>
      <c r="I329" s="2">
        <v>149677.5</v>
      </c>
      <c r="J329" s="2">
        <v>848172.5</v>
      </c>
      <c r="K329" s="2">
        <v>741260</v>
      </c>
      <c r="L329" s="2">
        <v>106912.5</v>
      </c>
      <c r="M329" s="3">
        <v>41760</v>
      </c>
      <c r="N329" s="4">
        <v>5</v>
      </c>
      <c r="O329" s="1" t="s">
        <v>44</v>
      </c>
      <c r="P329" s="5" t="s">
        <v>22</v>
      </c>
      <c r="Q329" s="2">
        <f>sales[[#This Row],[Profit]]/sales[[#This Row],[Units Sold]]</f>
        <v>37.5</v>
      </c>
    </row>
    <row r="330" spans="1:17" x14ac:dyDescent="0.3">
      <c r="A330" t="s">
        <v>24</v>
      </c>
      <c r="B330" t="s">
        <v>18</v>
      </c>
      <c r="C330" s="1" t="s">
        <v>38</v>
      </c>
      <c r="D330" s="1" t="s">
        <v>47</v>
      </c>
      <c r="E330">
        <v>2559</v>
      </c>
      <c r="F330" s="2">
        <v>10</v>
      </c>
      <c r="G330" s="2">
        <v>15</v>
      </c>
      <c r="H330" s="2">
        <v>38385</v>
      </c>
      <c r="I330" s="2">
        <v>5757.75</v>
      </c>
      <c r="J330" s="2">
        <v>32627.25</v>
      </c>
      <c r="K330" s="2">
        <v>25590</v>
      </c>
      <c r="L330" s="2">
        <v>7037.25</v>
      </c>
      <c r="M330" s="3">
        <v>41852</v>
      </c>
      <c r="N330" s="4">
        <v>8</v>
      </c>
      <c r="O330" s="1" t="s">
        <v>35</v>
      </c>
      <c r="P330" s="5" t="s">
        <v>22</v>
      </c>
      <c r="Q330" s="2">
        <f>sales[[#This Row],[Profit]]/sales[[#This Row],[Units Sold]]</f>
        <v>2.75</v>
      </c>
    </row>
    <row r="331" spans="1:17" x14ac:dyDescent="0.3">
      <c r="A331" t="s">
        <v>24</v>
      </c>
      <c r="B331" t="s">
        <v>23</v>
      </c>
      <c r="C331" s="1" t="s">
        <v>38</v>
      </c>
      <c r="D331" s="1" t="s">
        <v>47</v>
      </c>
      <c r="E331">
        <v>1175</v>
      </c>
      <c r="F331" s="2">
        <v>10</v>
      </c>
      <c r="G331" s="2">
        <v>15</v>
      </c>
      <c r="H331" s="2">
        <v>17625</v>
      </c>
      <c r="I331" s="2">
        <v>2643.75</v>
      </c>
      <c r="J331" s="2">
        <v>14981.25</v>
      </c>
      <c r="K331" s="2">
        <v>11750</v>
      </c>
      <c r="L331" s="2">
        <v>3231.25</v>
      </c>
      <c r="M331" s="3">
        <v>41913</v>
      </c>
      <c r="N331" s="4">
        <v>10</v>
      </c>
      <c r="O331" s="1" t="s">
        <v>40</v>
      </c>
      <c r="P331" s="5" t="s">
        <v>22</v>
      </c>
      <c r="Q331" s="2">
        <f>sales[[#This Row],[Profit]]/sales[[#This Row],[Units Sold]]</f>
        <v>2.75</v>
      </c>
    </row>
    <row r="332" spans="1:17" x14ac:dyDescent="0.3">
      <c r="A332" t="s">
        <v>31</v>
      </c>
      <c r="B332" t="s">
        <v>37</v>
      </c>
      <c r="C332" s="1" t="s">
        <v>38</v>
      </c>
      <c r="D332" s="1" t="s">
        <v>47</v>
      </c>
      <c r="E332">
        <v>914</v>
      </c>
      <c r="F332" s="2">
        <v>10</v>
      </c>
      <c r="G332" s="2">
        <v>12</v>
      </c>
      <c r="H332" s="2">
        <v>10968</v>
      </c>
      <c r="I332" s="2">
        <v>1645.2</v>
      </c>
      <c r="J332" s="2">
        <v>9322.7999999999993</v>
      </c>
      <c r="K332" s="2">
        <v>2742</v>
      </c>
      <c r="L332" s="2">
        <v>6580.7999999999993</v>
      </c>
      <c r="M332" s="3">
        <v>41974</v>
      </c>
      <c r="N332" s="4">
        <v>12</v>
      </c>
      <c r="O332" s="1" t="s">
        <v>28</v>
      </c>
      <c r="P332" s="5" t="s">
        <v>22</v>
      </c>
      <c r="Q332" s="2">
        <f>sales[[#This Row],[Profit]]/sales[[#This Row],[Units Sold]]</f>
        <v>7.1999999999999993</v>
      </c>
    </row>
    <row r="333" spans="1:17" x14ac:dyDescent="0.3">
      <c r="A333" t="s">
        <v>17</v>
      </c>
      <c r="B333" t="s">
        <v>25</v>
      </c>
      <c r="C333" s="1" t="s">
        <v>38</v>
      </c>
      <c r="D333" s="1" t="s">
        <v>47</v>
      </c>
      <c r="E333">
        <v>293</v>
      </c>
      <c r="F333" s="2">
        <v>10</v>
      </c>
      <c r="G333" s="2">
        <v>20</v>
      </c>
      <c r="H333" s="2">
        <v>5860</v>
      </c>
      <c r="I333" s="2">
        <v>879</v>
      </c>
      <c r="J333" s="2">
        <v>4981</v>
      </c>
      <c r="K333" s="2">
        <v>2930</v>
      </c>
      <c r="L333" s="2">
        <v>2051</v>
      </c>
      <c r="M333" s="3">
        <v>41974</v>
      </c>
      <c r="N333" s="4">
        <v>12</v>
      </c>
      <c r="O333" s="1" t="s">
        <v>28</v>
      </c>
      <c r="P333" s="5" t="s">
        <v>22</v>
      </c>
      <c r="Q333" s="2">
        <f>sales[[#This Row],[Profit]]/sales[[#This Row],[Units Sold]]</f>
        <v>7</v>
      </c>
    </row>
    <row r="334" spans="1:17" x14ac:dyDescent="0.3">
      <c r="A334" t="s">
        <v>34</v>
      </c>
      <c r="B334" t="s">
        <v>25</v>
      </c>
      <c r="C334" s="1" t="s">
        <v>41</v>
      </c>
      <c r="D334" s="1" t="s">
        <v>47</v>
      </c>
      <c r="E334">
        <v>2475</v>
      </c>
      <c r="F334" s="2">
        <v>260</v>
      </c>
      <c r="G334" s="2">
        <v>300</v>
      </c>
      <c r="H334" s="2">
        <v>742500</v>
      </c>
      <c r="I334" s="2">
        <v>111375</v>
      </c>
      <c r="J334" s="2">
        <v>631125</v>
      </c>
      <c r="K334" s="2">
        <v>618750</v>
      </c>
      <c r="L334" s="2">
        <v>12375</v>
      </c>
      <c r="M334" s="3">
        <v>41699</v>
      </c>
      <c r="N334" s="4">
        <v>3</v>
      </c>
      <c r="O334" s="1" t="s">
        <v>30</v>
      </c>
      <c r="P334" s="5" t="s">
        <v>22</v>
      </c>
      <c r="Q334" s="2">
        <f>sales[[#This Row],[Profit]]/sales[[#This Row],[Units Sold]]</f>
        <v>5</v>
      </c>
    </row>
    <row r="335" spans="1:17" x14ac:dyDescent="0.3">
      <c r="A335" t="s">
        <v>34</v>
      </c>
      <c r="B335" t="s">
        <v>27</v>
      </c>
      <c r="C335" s="1" t="s">
        <v>41</v>
      </c>
      <c r="D335" s="1" t="s">
        <v>47</v>
      </c>
      <c r="E335">
        <v>546</v>
      </c>
      <c r="F335" s="2">
        <v>260</v>
      </c>
      <c r="G335" s="2">
        <v>300</v>
      </c>
      <c r="H335" s="2">
        <v>163800</v>
      </c>
      <c r="I335" s="2">
        <v>24570</v>
      </c>
      <c r="J335" s="2">
        <v>139230</v>
      </c>
      <c r="K335" s="2">
        <v>136500</v>
      </c>
      <c r="L335" s="2">
        <v>2730</v>
      </c>
      <c r="M335" s="3">
        <v>41913</v>
      </c>
      <c r="N335" s="4">
        <v>10</v>
      </c>
      <c r="O335" s="1" t="s">
        <v>40</v>
      </c>
      <c r="P335" s="5" t="s">
        <v>22</v>
      </c>
      <c r="Q335" s="2">
        <f>sales[[#This Row],[Profit]]/sales[[#This Row],[Units Sold]]</f>
        <v>5</v>
      </c>
    </row>
    <row r="336" spans="1:17" x14ac:dyDescent="0.3">
      <c r="A336" t="s">
        <v>17</v>
      </c>
      <c r="B336" t="s">
        <v>27</v>
      </c>
      <c r="C336" s="1" t="s">
        <v>29</v>
      </c>
      <c r="D336" s="1" t="s">
        <v>47</v>
      </c>
      <c r="E336">
        <v>1368</v>
      </c>
      <c r="F336" s="2">
        <v>5</v>
      </c>
      <c r="G336" s="2">
        <v>7</v>
      </c>
      <c r="H336" s="2">
        <v>9576</v>
      </c>
      <c r="I336" s="2">
        <v>1436.4</v>
      </c>
      <c r="J336" s="2">
        <v>8139.6</v>
      </c>
      <c r="K336" s="2">
        <v>6840</v>
      </c>
      <c r="L336" s="2">
        <v>1299.6000000000004</v>
      </c>
      <c r="M336" s="3">
        <v>41671</v>
      </c>
      <c r="N336" s="4">
        <v>2</v>
      </c>
      <c r="O336" s="1" t="s">
        <v>39</v>
      </c>
      <c r="P336" s="5" t="s">
        <v>22</v>
      </c>
      <c r="Q336" s="2">
        <f>sales[[#This Row],[Profit]]/sales[[#This Row],[Units Sold]]</f>
        <v>0.95000000000000029</v>
      </c>
    </row>
    <row r="337" spans="1:17" x14ac:dyDescent="0.3">
      <c r="A337" t="s">
        <v>17</v>
      </c>
      <c r="B337" t="s">
        <v>18</v>
      </c>
      <c r="C337" s="1" t="s">
        <v>38</v>
      </c>
      <c r="D337" s="1" t="s">
        <v>47</v>
      </c>
      <c r="E337">
        <v>723</v>
      </c>
      <c r="F337" s="2">
        <v>10</v>
      </c>
      <c r="G337" s="2">
        <v>7</v>
      </c>
      <c r="H337" s="2">
        <v>5061</v>
      </c>
      <c r="I337" s="2">
        <v>759.15000000000009</v>
      </c>
      <c r="J337" s="2">
        <v>4301.8500000000004</v>
      </c>
      <c r="K337" s="2">
        <v>3615</v>
      </c>
      <c r="L337" s="2">
        <v>686.85000000000014</v>
      </c>
      <c r="M337" s="3">
        <v>41730</v>
      </c>
      <c r="N337" s="4">
        <v>4</v>
      </c>
      <c r="O337" s="1" t="s">
        <v>42</v>
      </c>
      <c r="P337" s="5" t="s">
        <v>22</v>
      </c>
      <c r="Q337" s="2">
        <f>sales[[#This Row],[Profit]]/sales[[#This Row],[Units Sold]]</f>
        <v>0.95000000000000018</v>
      </c>
    </row>
  </sheetData>
  <pageMargins left="0.7" right="0.7" top="0.75" bottom="0.75" header="0.3" footer="0.3"/>
  <ignoredErrors>
    <ignoredError sqref="P2:P337" numberStoredAsText="1"/>
  </ignoredErrors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D79" workbookViewId="0">
      <selection activeCell="I84" sqref="I84"/>
    </sheetView>
  </sheetViews>
  <sheetFormatPr defaultRowHeight="14.4" x14ac:dyDescent="0.3"/>
  <cols>
    <col min="1" max="1" width="16.33203125" customWidth="1"/>
    <col min="2" max="2" width="12.5546875" bestFit="1" customWidth="1"/>
    <col min="3" max="3" width="12.5546875" style="10" bestFit="1" customWidth="1"/>
    <col min="4" max="4" width="16.6640625" style="10" customWidth="1"/>
    <col min="5" max="5" width="24.109375" bestFit="1" customWidth="1"/>
    <col min="8" max="8" width="17.5546875" customWidth="1"/>
    <col min="9" max="9" width="15.33203125" bestFit="1" customWidth="1"/>
    <col min="10" max="10" width="19" customWidth="1"/>
    <col min="11" max="12" width="16.6640625" customWidth="1"/>
    <col min="13" max="13" width="12.5546875" bestFit="1" customWidth="1"/>
    <col min="14" max="14" width="16.6640625" customWidth="1"/>
    <col min="15" max="15" width="24.109375" bestFit="1" customWidth="1"/>
  </cols>
  <sheetData>
    <row r="1" spans="1:15" x14ac:dyDescent="0.3">
      <c r="H1">
        <v>5</v>
      </c>
      <c r="I1" t="str">
        <f>VLOOKUP($H$1,List!A2:D6,2,FALSE)</f>
        <v>John Terry</v>
      </c>
    </row>
    <row r="3" spans="1:15" x14ac:dyDescent="0.3">
      <c r="A3" s="6" t="s">
        <v>48</v>
      </c>
      <c r="B3" s="10" t="s">
        <v>50</v>
      </c>
      <c r="C3" s="10" t="s">
        <v>51</v>
      </c>
      <c r="D3" s="10" t="s">
        <v>52</v>
      </c>
      <c r="E3" t="s">
        <v>67</v>
      </c>
      <c r="K3" s="6" t="s">
        <v>48</v>
      </c>
      <c r="L3" t="s">
        <v>50</v>
      </c>
      <c r="M3" t="s">
        <v>51</v>
      </c>
      <c r="N3" t="s">
        <v>67</v>
      </c>
      <c r="O3" t="s">
        <v>52</v>
      </c>
    </row>
    <row r="4" spans="1:15" x14ac:dyDescent="0.3">
      <c r="A4" s="7" t="s">
        <v>27</v>
      </c>
      <c r="B4" s="11">
        <v>11927281.800000003</v>
      </c>
      <c r="C4" s="11">
        <v>1889990.8</v>
      </c>
      <c r="D4" s="11">
        <v>18.419275362318839</v>
      </c>
      <c r="E4" s="9">
        <v>106754</v>
      </c>
      <c r="K4" s="7" t="s">
        <v>27</v>
      </c>
      <c r="L4" s="9">
        <v>11927281.800000001</v>
      </c>
      <c r="M4" s="9">
        <v>1889990.7999999996</v>
      </c>
      <c r="N4" s="9">
        <v>106754</v>
      </c>
      <c r="O4" s="11">
        <v>18.419275362318846</v>
      </c>
    </row>
    <row r="5" spans="1:15" x14ac:dyDescent="0.3">
      <c r="A5" s="8" t="s">
        <v>19</v>
      </c>
      <c r="B5" s="11">
        <v>1960387.5</v>
      </c>
      <c r="C5" s="11">
        <v>412965.5</v>
      </c>
      <c r="D5" s="11">
        <v>29.569090909090907</v>
      </c>
      <c r="E5" s="9">
        <v>15306</v>
      </c>
      <c r="H5" t="s">
        <v>64</v>
      </c>
      <c r="I5" s="20">
        <f>VLOOKUP(I1,A3:D28,2,FALSE)</f>
        <v>10594800.495000007</v>
      </c>
      <c r="K5" s="8" t="s">
        <v>31</v>
      </c>
      <c r="L5" s="9">
        <v>118879.08</v>
      </c>
      <c r="M5" s="9">
        <v>86563.08</v>
      </c>
      <c r="N5" s="9">
        <v>10772</v>
      </c>
      <c r="O5" s="11">
        <v>8.0399999999999991</v>
      </c>
    </row>
    <row r="6" spans="1:15" x14ac:dyDescent="0.3">
      <c r="A6" s="8" t="s">
        <v>41</v>
      </c>
      <c r="B6" s="11">
        <v>2815346.1</v>
      </c>
      <c r="C6" s="11">
        <v>470942.10000000003</v>
      </c>
      <c r="D6" s="11">
        <v>19.936</v>
      </c>
      <c r="E6" s="9">
        <v>22133</v>
      </c>
      <c r="H6" t="s">
        <v>65</v>
      </c>
      <c r="I6" s="11">
        <f>VLOOKUP(I1,A3:D28,3,FALSE)</f>
        <v>1815167.9950000001</v>
      </c>
      <c r="K6" s="8" t="s">
        <v>32</v>
      </c>
      <c r="L6" s="9">
        <v>708691.25</v>
      </c>
      <c r="M6" s="9">
        <v>8491.25</v>
      </c>
      <c r="N6" s="9">
        <v>5835</v>
      </c>
      <c r="O6" s="11">
        <v>1.25</v>
      </c>
    </row>
    <row r="7" spans="1:15" x14ac:dyDescent="0.3">
      <c r="A7" s="8" t="s">
        <v>29</v>
      </c>
      <c r="B7" s="11">
        <v>1144498.77</v>
      </c>
      <c r="C7" s="11">
        <v>228043.77000000002</v>
      </c>
      <c r="D7" s="11">
        <v>12.201999999999998</v>
      </c>
      <c r="E7" s="9">
        <v>24832</v>
      </c>
      <c r="H7" t="s">
        <v>66</v>
      </c>
      <c r="I7" s="11" t="str">
        <f>ROUND(VLOOKUP(I1,A3:D28,4,FALSE),0)&amp;"/Unit"</f>
        <v>18/Unit</v>
      </c>
      <c r="K7" s="8" t="s">
        <v>17</v>
      </c>
      <c r="L7" s="9">
        <v>6243898.7199999988</v>
      </c>
      <c r="M7" s="9">
        <v>1281633.7200000002</v>
      </c>
      <c r="N7" s="9">
        <v>49976</v>
      </c>
      <c r="O7" s="11">
        <v>27.559032258064526</v>
      </c>
    </row>
    <row r="8" spans="1:15" x14ac:dyDescent="0.3">
      <c r="A8" s="8" t="s">
        <v>38</v>
      </c>
      <c r="B8" s="11">
        <v>6007049.4300000006</v>
      </c>
      <c r="C8" s="11">
        <v>778039.42999999993</v>
      </c>
      <c r="D8" s="11">
        <v>16.557142857142857</v>
      </c>
      <c r="E8" s="9">
        <v>44483</v>
      </c>
      <c r="H8" t="s">
        <v>68</v>
      </c>
      <c r="I8" s="26">
        <f>VLOOKUP(I1,A3:E28,5,FALSE)</f>
        <v>110319</v>
      </c>
      <c r="K8" s="8" t="s">
        <v>24</v>
      </c>
      <c r="L8" s="9">
        <v>341010.75</v>
      </c>
      <c r="M8" s="9">
        <v>103500.75000000001</v>
      </c>
      <c r="N8" s="9">
        <v>23751</v>
      </c>
      <c r="O8" s="11">
        <v>4.3590909090909093</v>
      </c>
    </row>
    <row r="9" spans="1:15" x14ac:dyDescent="0.3">
      <c r="A9" s="7" t="s">
        <v>37</v>
      </c>
      <c r="B9" s="11">
        <v>10594800.495000007</v>
      </c>
      <c r="C9" s="11">
        <v>1815167.9950000001</v>
      </c>
      <c r="D9" s="11">
        <v>17.90746031746032</v>
      </c>
      <c r="E9" s="9">
        <v>110319</v>
      </c>
      <c r="K9" s="8" t="s">
        <v>34</v>
      </c>
      <c r="L9" s="9">
        <v>4514802</v>
      </c>
      <c r="M9" s="9">
        <v>409802</v>
      </c>
      <c r="N9" s="9">
        <v>16420</v>
      </c>
      <c r="O9" s="11">
        <v>23.5</v>
      </c>
    </row>
    <row r="10" spans="1:15" x14ac:dyDescent="0.3">
      <c r="A10" s="8" t="s">
        <v>19</v>
      </c>
      <c r="B10" s="11">
        <v>1387448.04</v>
      </c>
      <c r="C10" s="11">
        <v>256613.04</v>
      </c>
      <c r="D10" s="11">
        <v>19.0625</v>
      </c>
      <c r="E10" s="9">
        <v>18397.5</v>
      </c>
      <c r="G10" t="s">
        <v>69</v>
      </c>
      <c r="H10">
        <f>MATCH(I1,A1:A28,0)</f>
        <v>9</v>
      </c>
      <c r="K10" s="7" t="s">
        <v>37</v>
      </c>
      <c r="L10" s="9">
        <v>10594800.494999999</v>
      </c>
      <c r="M10" s="9">
        <v>1815167.9950000001</v>
      </c>
      <c r="N10" s="9">
        <v>110319</v>
      </c>
      <c r="O10" s="11">
        <v>17.90746031746032</v>
      </c>
    </row>
    <row r="11" spans="1:15" x14ac:dyDescent="0.3">
      <c r="A11" s="8" t="s">
        <v>41</v>
      </c>
      <c r="B11" s="11">
        <v>2139346.7849999997</v>
      </c>
      <c r="C11" s="11">
        <v>334837.78499999997</v>
      </c>
      <c r="D11" s="11">
        <v>16.200769230769229</v>
      </c>
      <c r="E11" s="9">
        <v>24096.5</v>
      </c>
      <c r="G11">
        <v>0</v>
      </c>
      <c r="H11" s="21" t="str">
        <f ca="1">OFFSET($A$1,$H$10+G11,0)</f>
        <v>Computer</v>
      </c>
      <c r="I11" s="23" t="str">
        <f ca="1">ROUND(OFFSET($B$1,$H$10+G11,0)/1000000,1) &amp; "M"</f>
        <v>1.4M</v>
      </c>
      <c r="K11" s="8" t="s">
        <v>31</v>
      </c>
      <c r="L11" s="9">
        <v>236848.14</v>
      </c>
      <c r="M11" s="9">
        <v>173795.64</v>
      </c>
      <c r="N11" s="9">
        <v>21017.5</v>
      </c>
      <c r="O11" s="11">
        <v>8.3454545454545457</v>
      </c>
    </row>
    <row r="12" spans="1:15" x14ac:dyDescent="0.3">
      <c r="A12" s="8" t="s">
        <v>29</v>
      </c>
      <c r="B12" s="11">
        <v>1850323.6300000001</v>
      </c>
      <c r="C12" s="11">
        <v>347118.63</v>
      </c>
      <c r="D12" s="11">
        <v>17.466363636363635</v>
      </c>
      <c r="E12" s="9">
        <v>17227.5</v>
      </c>
      <c r="G12">
        <v>1</v>
      </c>
      <c r="H12" s="21" t="str">
        <f t="shared" ref="H12:H14" ca="1" si="0">OFFSET($A$1,$H$10+G12,0)</f>
        <v>Phone</v>
      </c>
      <c r="I12" s="23" t="str">
        <f t="shared" ref="I12:I14" ca="1" si="1">ROUND(OFFSET($B$1,$H$10+G12,0)/1000000,1) &amp; "M"</f>
        <v>2.1M</v>
      </c>
      <c r="K12" s="8" t="s">
        <v>32</v>
      </c>
      <c r="L12" s="9">
        <v>89966.25</v>
      </c>
      <c r="M12" s="9">
        <v>2726.25</v>
      </c>
      <c r="N12" s="9">
        <v>727</v>
      </c>
      <c r="O12" s="11">
        <v>3.75</v>
      </c>
    </row>
    <row r="13" spans="1:15" x14ac:dyDescent="0.3">
      <c r="A13" s="8" t="s">
        <v>38</v>
      </c>
      <c r="B13" s="11">
        <v>5217682.04</v>
      </c>
      <c r="C13" s="11">
        <v>876598.54</v>
      </c>
      <c r="D13" s="11">
        <v>18.39555555555555</v>
      </c>
      <c r="E13" s="9">
        <v>50597.5</v>
      </c>
      <c r="G13">
        <v>2</v>
      </c>
      <c r="H13" s="21" t="str">
        <f t="shared" ca="1" si="0"/>
        <v>Printer</v>
      </c>
      <c r="I13" s="23" t="str">
        <f t="shared" ca="1" si="1"/>
        <v>1.9M</v>
      </c>
      <c r="K13" s="8" t="s">
        <v>17</v>
      </c>
      <c r="L13" s="9">
        <v>4667479.9800000004</v>
      </c>
      <c r="M13" s="9">
        <v>982244.98</v>
      </c>
      <c r="N13" s="9">
        <v>49588</v>
      </c>
      <c r="O13" s="11">
        <v>23.10709677419355</v>
      </c>
    </row>
    <row r="14" spans="1:15" x14ac:dyDescent="0.3">
      <c r="A14" s="7" t="s">
        <v>25</v>
      </c>
      <c r="B14" s="11">
        <v>12741889.214999998</v>
      </c>
      <c r="C14" s="11">
        <v>2123677.2150000003</v>
      </c>
      <c r="D14" s="11">
        <v>17.181343283582088</v>
      </c>
      <c r="E14" s="9">
        <v>124696.5</v>
      </c>
      <c r="G14">
        <v>3</v>
      </c>
      <c r="H14" s="21" t="str">
        <f t="shared" ca="1" si="0"/>
        <v>Projector</v>
      </c>
      <c r="I14" s="23" t="str">
        <f t="shared" ca="1" si="1"/>
        <v>5.2M</v>
      </c>
      <c r="K14" s="8" t="s">
        <v>24</v>
      </c>
      <c r="L14" s="9">
        <v>274912.125</v>
      </c>
      <c r="M14" s="9">
        <v>74807.125</v>
      </c>
      <c r="N14" s="9">
        <v>20010.5</v>
      </c>
      <c r="O14" s="11">
        <v>3.936363636363637</v>
      </c>
    </row>
    <row r="15" spans="1:15" x14ac:dyDescent="0.3">
      <c r="A15" s="8" t="s">
        <v>19</v>
      </c>
      <c r="B15" s="11">
        <v>2722816.3050000002</v>
      </c>
      <c r="C15" s="11">
        <v>437078.30499999999</v>
      </c>
      <c r="D15" s="11">
        <v>19.548333333333336</v>
      </c>
      <c r="E15" s="9">
        <v>24593</v>
      </c>
      <c r="K15" s="8" t="s">
        <v>34</v>
      </c>
      <c r="L15" s="9">
        <v>5325594</v>
      </c>
      <c r="M15" s="9">
        <v>581594</v>
      </c>
      <c r="N15" s="9">
        <v>18976</v>
      </c>
      <c r="O15" s="11">
        <v>30.333333333333332</v>
      </c>
    </row>
    <row r="16" spans="1:15" x14ac:dyDescent="0.3">
      <c r="A16" s="8" t="s">
        <v>41</v>
      </c>
      <c r="B16" s="11">
        <v>2923130.52</v>
      </c>
      <c r="C16" s="11">
        <v>535934.02</v>
      </c>
      <c r="D16" s="11">
        <v>18.459166666666665</v>
      </c>
      <c r="E16" s="9">
        <v>24076.5</v>
      </c>
      <c r="G16" t="s">
        <v>69</v>
      </c>
      <c r="H16">
        <f>MATCH(I1,A1:A28,0)</f>
        <v>9</v>
      </c>
      <c r="K16" s="7" t="s">
        <v>25</v>
      </c>
      <c r="L16" s="9">
        <v>12741889.215</v>
      </c>
      <c r="M16" s="9">
        <v>2123677.2150000008</v>
      </c>
      <c r="N16" s="9">
        <v>124696.5</v>
      </c>
      <c r="O16" s="11">
        <v>17.181343283582091</v>
      </c>
    </row>
    <row r="17" spans="1:15" x14ac:dyDescent="0.3">
      <c r="A17" s="8" t="s">
        <v>29</v>
      </c>
      <c r="B17" s="11">
        <v>2872875.28</v>
      </c>
      <c r="C17" s="11">
        <v>431156.27999999997</v>
      </c>
      <c r="D17" s="11">
        <v>17.103999999999999</v>
      </c>
      <c r="E17" s="9">
        <v>24757</v>
      </c>
      <c r="G17" s="9">
        <v>0</v>
      </c>
      <c r="H17" s="21" t="str">
        <f ca="1">OFFSET($A$1,$H$16+G11,0)</f>
        <v>Computer</v>
      </c>
      <c r="I17" s="22" t="str">
        <f ca="1">ROUND(OFFSET($C$1,$H$16+G11,0)/1000000,1) &amp; "M"</f>
        <v>0.3M</v>
      </c>
      <c r="K17" s="8" t="s">
        <v>31</v>
      </c>
      <c r="L17" s="9">
        <v>215989.14</v>
      </c>
      <c r="M17" s="9">
        <v>157724.63999999998</v>
      </c>
      <c r="N17" s="9">
        <v>19421.5</v>
      </c>
      <c r="O17" s="11">
        <v>8.1120000000000001</v>
      </c>
    </row>
    <row r="18" spans="1:15" x14ac:dyDescent="0.3">
      <c r="A18" s="8" t="s">
        <v>38</v>
      </c>
      <c r="B18" s="11">
        <v>4223067.1100000003</v>
      </c>
      <c r="C18" s="11">
        <v>719508.61</v>
      </c>
      <c r="D18" s="11">
        <v>15.660714285714286</v>
      </c>
      <c r="E18" s="9">
        <v>51270</v>
      </c>
      <c r="G18" s="9">
        <v>1</v>
      </c>
      <c r="H18" s="21" t="str">
        <f t="shared" ref="H18:H20" ca="1" si="2">OFFSET($A$1,$H$16+G12,0)</f>
        <v>Phone</v>
      </c>
      <c r="I18" s="22" t="str">
        <f t="shared" ref="I18:I20" ca="1" si="3">ROUND(OFFSET($C$1,$H$16+G12,0)/1000000,1) &amp; "M"</f>
        <v>0.3M</v>
      </c>
      <c r="K18" s="8" t="s">
        <v>32</v>
      </c>
      <c r="L18" s="9">
        <v>1282573.125</v>
      </c>
      <c r="M18" s="9">
        <v>11473.125</v>
      </c>
      <c r="N18" s="9">
        <v>10592.5</v>
      </c>
      <c r="O18" s="11">
        <v>1.5</v>
      </c>
    </row>
    <row r="19" spans="1:15" x14ac:dyDescent="0.3">
      <c r="A19" s="7" t="s">
        <v>18</v>
      </c>
      <c r="B19" s="11">
        <v>12815883.715</v>
      </c>
      <c r="C19" s="11">
        <v>2034092.2150000001</v>
      </c>
      <c r="D19" s="11">
        <v>16.441408450704227</v>
      </c>
      <c r="E19" s="9">
        <v>125357</v>
      </c>
      <c r="G19" s="9">
        <v>2</v>
      </c>
      <c r="H19" s="21" t="str">
        <f t="shared" ca="1" si="2"/>
        <v>Printer</v>
      </c>
      <c r="I19" s="22" t="str">
        <f t="shared" ca="1" si="3"/>
        <v>0.3M</v>
      </c>
      <c r="K19" s="8" t="s">
        <v>17</v>
      </c>
      <c r="L19" s="9">
        <v>6374970.4500000011</v>
      </c>
      <c r="M19" s="9">
        <v>1449077.9500000004</v>
      </c>
      <c r="N19" s="9">
        <v>56727</v>
      </c>
      <c r="O19" s="11">
        <v>23.64935483870968</v>
      </c>
    </row>
    <row r="20" spans="1:15" x14ac:dyDescent="0.3">
      <c r="A20" s="8" t="s">
        <v>19</v>
      </c>
      <c r="B20" s="11">
        <v>2267957.7799999998</v>
      </c>
      <c r="C20" s="11">
        <v>423254.78</v>
      </c>
      <c r="D20" s="11">
        <v>15.030000000000001</v>
      </c>
      <c r="E20" s="9">
        <v>24770</v>
      </c>
      <c r="G20" s="9">
        <v>3</v>
      </c>
      <c r="H20" s="21" t="str">
        <f t="shared" ca="1" si="2"/>
        <v>Projector</v>
      </c>
      <c r="I20" s="22" t="str">
        <f t="shared" ca="1" si="3"/>
        <v>0.9M</v>
      </c>
      <c r="K20" s="8" t="s">
        <v>24</v>
      </c>
      <c r="L20" s="9">
        <v>300972</v>
      </c>
      <c r="M20" s="9">
        <v>87392</v>
      </c>
      <c r="N20" s="9">
        <v>21358</v>
      </c>
      <c r="O20" s="11">
        <v>4.04</v>
      </c>
    </row>
    <row r="21" spans="1:15" x14ac:dyDescent="0.3">
      <c r="A21" s="8" t="s">
        <v>41</v>
      </c>
      <c r="B21" s="11">
        <v>2426759.5150000001</v>
      </c>
      <c r="C21" s="11">
        <v>421608.01500000007</v>
      </c>
      <c r="D21" s="11">
        <v>27.01</v>
      </c>
      <c r="E21" s="9">
        <v>18418</v>
      </c>
      <c r="K21" s="8" t="s">
        <v>34</v>
      </c>
      <c r="L21" s="9">
        <v>4567384.5</v>
      </c>
      <c r="M21" s="9">
        <v>418009.5</v>
      </c>
      <c r="N21" s="9">
        <v>16597.5</v>
      </c>
      <c r="O21" s="11">
        <v>26.272727272727273</v>
      </c>
    </row>
    <row r="22" spans="1:15" x14ac:dyDescent="0.3">
      <c r="A22" s="8" t="s">
        <v>29</v>
      </c>
      <c r="B22" s="11">
        <v>2285265.2400000002</v>
      </c>
      <c r="C22" s="11">
        <v>279673.24</v>
      </c>
      <c r="D22" s="11">
        <v>11.112142857142858</v>
      </c>
      <c r="E22" s="9">
        <v>25398.5</v>
      </c>
      <c r="G22" t="s">
        <v>70</v>
      </c>
      <c r="H22">
        <f>MATCH(I1,A1:A28,0)</f>
        <v>9</v>
      </c>
      <c r="K22" s="7" t="s">
        <v>18</v>
      </c>
      <c r="L22" s="9">
        <v>12815883.715</v>
      </c>
      <c r="M22" s="9">
        <v>2034092.2150000003</v>
      </c>
      <c r="N22" s="9">
        <v>125357</v>
      </c>
      <c r="O22" s="11">
        <v>16.441408450704223</v>
      </c>
    </row>
    <row r="23" spans="1:15" x14ac:dyDescent="0.3">
      <c r="A23" s="8" t="s">
        <v>38</v>
      </c>
      <c r="B23" s="11">
        <v>5835901.1799999988</v>
      </c>
      <c r="C23" s="11">
        <v>909556.17999999993</v>
      </c>
      <c r="D23" s="11">
        <v>15.406666666666666</v>
      </c>
      <c r="E23" s="9">
        <v>56770.5</v>
      </c>
      <c r="G23" s="9">
        <v>0</v>
      </c>
      <c r="H23" s="21" t="str">
        <f ca="1">OFFSET($A$1,$H$22+G23,0)</f>
        <v>Computer</v>
      </c>
      <c r="I23" s="22" t="str">
        <f ca="1">ROUND(OFFSET($D$1,$H$22+G23,0),0)&amp;"/Unit"</f>
        <v>19/Unit</v>
      </c>
      <c r="K23" s="8" t="s">
        <v>31</v>
      </c>
      <c r="L23" s="9">
        <v>283847.40000000002</v>
      </c>
      <c r="M23" s="9">
        <v>208275.9</v>
      </c>
      <c r="N23" s="9">
        <v>25190.5</v>
      </c>
      <c r="O23" s="11">
        <v>8.3672727272727272</v>
      </c>
    </row>
    <row r="24" spans="1:15" x14ac:dyDescent="0.3">
      <c r="A24" s="7" t="s">
        <v>23</v>
      </c>
      <c r="B24" s="11">
        <v>10844572.280000001</v>
      </c>
      <c r="C24" s="11">
        <v>1711620.28</v>
      </c>
      <c r="D24" s="11">
        <v>19.708181818181814</v>
      </c>
      <c r="E24" s="9">
        <v>89526</v>
      </c>
      <c r="G24" s="9">
        <v>1</v>
      </c>
      <c r="H24" s="21" t="str">
        <f t="shared" ref="H24:H26" ca="1" si="4">OFFSET($A$1,$H$22+G24,0)</f>
        <v>Phone</v>
      </c>
      <c r="I24" s="22" t="str">
        <f t="shared" ref="I24:I26" ca="1" si="5">ROUND(OFFSET($D$1,$H$22+G24,0),0)&amp;"/Unit"</f>
        <v>16/Unit</v>
      </c>
      <c r="K24" s="8" t="s">
        <v>32</v>
      </c>
      <c r="L24" s="9">
        <v>1217135</v>
      </c>
      <c r="M24" s="9">
        <v>26735</v>
      </c>
      <c r="N24" s="9">
        <v>9920</v>
      </c>
      <c r="O24" s="11">
        <v>2.5</v>
      </c>
    </row>
    <row r="25" spans="1:15" x14ac:dyDescent="0.3">
      <c r="A25" s="8" t="s">
        <v>19</v>
      </c>
      <c r="B25" s="11">
        <v>2462379.9000000004</v>
      </c>
      <c r="C25" s="11">
        <v>403691.89999999997</v>
      </c>
      <c r="D25" s="11">
        <v>22.333846153846146</v>
      </c>
      <c r="E25" s="9">
        <v>17767</v>
      </c>
      <c r="G25" s="9">
        <v>2</v>
      </c>
      <c r="H25" s="21" t="str">
        <f t="shared" ca="1" si="4"/>
        <v>Printer</v>
      </c>
      <c r="I25" s="22" t="str">
        <f t="shared" ca="1" si="5"/>
        <v>17/Unit</v>
      </c>
      <c r="K25" s="8" t="s">
        <v>17</v>
      </c>
      <c r="L25" s="9">
        <v>6556074.4399999995</v>
      </c>
      <c r="M25" s="9">
        <v>1307074.4400000002</v>
      </c>
      <c r="N25" s="9">
        <v>51104.5</v>
      </c>
      <c r="O25" s="11">
        <v>23.17647058823529</v>
      </c>
    </row>
    <row r="26" spans="1:15" x14ac:dyDescent="0.3">
      <c r="A26" s="8" t="s">
        <v>41</v>
      </c>
      <c r="B26" s="11">
        <v>2435826.86</v>
      </c>
      <c r="C26" s="11">
        <v>378758.86000000004</v>
      </c>
      <c r="D26" s="11">
        <v>22.756666666666671</v>
      </c>
      <c r="E26" s="9">
        <v>19590.5</v>
      </c>
      <c r="G26" s="9">
        <v>3</v>
      </c>
      <c r="H26" s="21" t="str">
        <f t="shared" ca="1" si="4"/>
        <v>Projector</v>
      </c>
      <c r="I26" s="22" t="str">
        <f t="shared" ca="1" si="5"/>
        <v>18/Unit</v>
      </c>
      <c r="K26" s="8" t="s">
        <v>24</v>
      </c>
      <c r="L26" s="9">
        <v>309069.375</v>
      </c>
      <c r="M26" s="9">
        <v>79124.375</v>
      </c>
      <c r="N26" s="9">
        <v>22994.5</v>
      </c>
      <c r="O26" s="11">
        <v>3.5272727272727269</v>
      </c>
    </row>
    <row r="27" spans="1:15" x14ac:dyDescent="0.3">
      <c r="A27" s="8" t="s">
        <v>29</v>
      </c>
      <c r="B27" s="11">
        <v>2513190.92</v>
      </c>
      <c r="C27" s="11">
        <v>393019.92</v>
      </c>
      <c r="D27" s="11">
        <v>21.318461538461538</v>
      </c>
      <c r="E27" s="9">
        <v>19279</v>
      </c>
      <c r="K27" s="8" t="s">
        <v>34</v>
      </c>
      <c r="L27" s="9">
        <v>4449757.5</v>
      </c>
      <c r="M27" s="9">
        <v>412882.5</v>
      </c>
      <c r="N27" s="9">
        <v>16147.5</v>
      </c>
      <c r="O27" s="11">
        <v>23.6</v>
      </c>
    </row>
    <row r="28" spans="1:15" x14ac:dyDescent="0.3">
      <c r="A28" s="8" t="s">
        <v>38</v>
      </c>
      <c r="B28" s="11">
        <v>3433174.6000000006</v>
      </c>
      <c r="C28" s="11">
        <v>536149.6</v>
      </c>
      <c r="D28" s="11">
        <v>16.434999999999999</v>
      </c>
      <c r="E28" s="9">
        <v>32889.5</v>
      </c>
      <c r="G28" t="s">
        <v>70</v>
      </c>
      <c r="H28">
        <f>MATCH(I1,A1:A34,0)</f>
        <v>9</v>
      </c>
      <c r="K28" s="7" t="s">
        <v>23</v>
      </c>
      <c r="L28" s="9">
        <v>10844572.279999997</v>
      </c>
      <c r="M28" s="9">
        <v>1711620.28</v>
      </c>
      <c r="N28" s="9">
        <v>89526</v>
      </c>
      <c r="O28" s="11">
        <v>19.708181818181817</v>
      </c>
    </row>
    <row r="29" spans="1:15" x14ac:dyDescent="0.3">
      <c r="A29" s="7" t="s">
        <v>49</v>
      </c>
      <c r="B29" s="11">
        <v>58924427.50500001</v>
      </c>
      <c r="C29" s="11">
        <v>9574548.504999999</v>
      </c>
      <c r="D29" s="11">
        <v>17.91169642857141</v>
      </c>
      <c r="E29" s="9">
        <v>556652.5</v>
      </c>
      <c r="G29" s="9">
        <v>0</v>
      </c>
      <c r="H29" s="24" t="str">
        <f ca="1">OFFSET($A$1,$H$22+G29,0)</f>
        <v>Computer</v>
      </c>
      <c r="I29" s="25">
        <f ca="1">ROUND(OFFSET($E$1,$H$28+G29,0),0)</f>
        <v>18398</v>
      </c>
      <c r="K29" s="8" t="s">
        <v>31</v>
      </c>
      <c r="L29" s="9">
        <v>123034.68</v>
      </c>
      <c r="M29" s="9">
        <v>90007.680000000008</v>
      </c>
      <c r="N29" s="9">
        <v>11009</v>
      </c>
      <c r="O29" s="11">
        <v>8.2050000000000001</v>
      </c>
    </row>
    <row r="30" spans="1:15" x14ac:dyDescent="0.3">
      <c r="G30" s="9">
        <v>1</v>
      </c>
      <c r="H30" s="24" t="str">
        <f t="shared" ref="H30:H32" ca="1" si="6">OFFSET($A$1,$H$22+G30,0)</f>
        <v>Phone</v>
      </c>
      <c r="I30" s="25">
        <f t="shared" ref="I30:I32" ca="1" si="7">ROUND(OFFSET($E$1,$H$28+G30,0),0)</f>
        <v>24097</v>
      </c>
      <c r="K30" s="8" t="s">
        <v>32</v>
      </c>
      <c r="L30" s="9">
        <v>1505715</v>
      </c>
      <c r="M30" s="9">
        <v>33015</v>
      </c>
      <c r="N30" s="9">
        <v>12272.5</v>
      </c>
      <c r="O30" s="11">
        <v>1.875</v>
      </c>
    </row>
    <row r="31" spans="1:15" x14ac:dyDescent="0.3">
      <c r="G31" s="9">
        <v>2</v>
      </c>
      <c r="H31" s="24" t="str">
        <f t="shared" ca="1" si="6"/>
        <v>Printer</v>
      </c>
      <c r="I31" s="25">
        <f t="shared" ca="1" si="7"/>
        <v>17228</v>
      </c>
      <c r="K31" s="8" t="s">
        <v>17</v>
      </c>
      <c r="L31" s="9">
        <v>4327079.6000000006</v>
      </c>
      <c r="M31" s="9">
        <v>1013599.6</v>
      </c>
      <c r="N31" s="9">
        <v>40650</v>
      </c>
      <c r="O31" s="11">
        <v>25.475806451612904</v>
      </c>
    </row>
    <row r="32" spans="1:15" x14ac:dyDescent="0.3">
      <c r="G32" s="9">
        <v>3</v>
      </c>
      <c r="H32" s="24" t="str">
        <f t="shared" ca="1" si="6"/>
        <v>Projector</v>
      </c>
      <c r="I32" s="25">
        <f t="shared" ca="1" si="7"/>
        <v>50598</v>
      </c>
      <c r="K32" s="8" t="s">
        <v>24</v>
      </c>
      <c r="L32" s="9">
        <v>120513</v>
      </c>
      <c r="M32" s="9">
        <v>33643</v>
      </c>
      <c r="N32" s="9">
        <v>8687</v>
      </c>
      <c r="O32" s="11">
        <v>3.8999999999999995</v>
      </c>
    </row>
    <row r="33" spans="1:15" x14ac:dyDescent="0.3">
      <c r="H33" s="7"/>
      <c r="K33" s="8" t="s">
        <v>34</v>
      </c>
      <c r="L33" s="9">
        <v>4768230</v>
      </c>
      <c r="M33" s="9">
        <v>541355</v>
      </c>
      <c r="N33" s="9">
        <v>16907.5</v>
      </c>
      <c r="O33" s="11">
        <v>33.25</v>
      </c>
    </row>
    <row r="34" spans="1:15" x14ac:dyDescent="0.3">
      <c r="K34" s="7" t="s">
        <v>49</v>
      </c>
      <c r="L34" s="9">
        <v>58924427.505000018</v>
      </c>
      <c r="M34" s="9">
        <v>9574548.5049999971</v>
      </c>
      <c r="N34" s="9">
        <v>556652.5</v>
      </c>
      <c r="O34" s="11">
        <v>17.91169642857141</v>
      </c>
    </row>
    <row r="35" spans="1:15" x14ac:dyDescent="0.3">
      <c r="A35" s="6" t="s">
        <v>48</v>
      </c>
      <c r="B35" t="s">
        <v>50</v>
      </c>
      <c r="C35" t="s">
        <v>51</v>
      </c>
      <c r="D35" t="s">
        <v>67</v>
      </c>
      <c r="E35" t="s">
        <v>52</v>
      </c>
      <c r="G35" t="s">
        <v>69</v>
      </c>
      <c r="H35">
        <f>MATCH(I1,A35:A100,0)</f>
        <v>15</v>
      </c>
      <c r="I35" s="28" t="s">
        <v>71</v>
      </c>
      <c r="J35" t="s">
        <v>72</v>
      </c>
      <c r="K35" s="8" t="s">
        <v>73</v>
      </c>
    </row>
    <row r="36" spans="1:15" x14ac:dyDescent="0.3">
      <c r="A36" s="7" t="s">
        <v>27</v>
      </c>
      <c r="B36" s="9">
        <v>11927281.799999999</v>
      </c>
      <c r="C36" s="9">
        <v>1889990.7999999996</v>
      </c>
      <c r="D36" s="9">
        <v>106754</v>
      </c>
      <c r="E36" s="11">
        <v>18.419275362318839</v>
      </c>
      <c r="G36">
        <v>0</v>
      </c>
      <c r="H36" t="str">
        <f ca="1">OFFSET($A$35,$H$35+G36,0)</f>
        <v>January</v>
      </c>
      <c r="I36">
        <f ca="1">OFFSET($D$35,$H$35+G36,0)</f>
        <v>7033.5</v>
      </c>
      <c r="J36" s="27">
        <f ca="1">(OFFSET($C$35,$H$35+G36,0)/OFFSET($B$35,$H$35+G36,0))</f>
        <v>8.3134781769731242E-2</v>
      </c>
      <c r="K36">
        <f ca="1">OFFSET($E$35,$H$35+G36,0)</f>
        <v>17.0975</v>
      </c>
    </row>
    <row r="37" spans="1:15" x14ac:dyDescent="0.3">
      <c r="A37" s="8" t="s">
        <v>21</v>
      </c>
      <c r="B37" s="9">
        <v>1542970.0999999999</v>
      </c>
      <c r="C37" s="9">
        <v>239990.09999999998</v>
      </c>
      <c r="D37" s="9">
        <v>9951</v>
      </c>
      <c r="E37" s="11">
        <v>24.364999999999998</v>
      </c>
      <c r="G37">
        <v>1</v>
      </c>
      <c r="H37" t="str">
        <f t="shared" ref="H37:H47" ca="1" si="8">OFFSET($A$35,$H$35+G37,0)</f>
        <v>February</v>
      </c>
      <c r="I37">
        <f t="shared" ref="I37:I47" ca="1" si="9">OFFSET($D$35,$H$35+G37,0)</f>
        <v>7581</v>
      </c>
      <c r="J37" s="27">
        <f t="shared" ref="J37:J47" ca="1" si="10">(OFFSET($C$35,$H$35+G37,0)/OFFSET($B$35,$H$35+G37,0))</f>
        <v>0.31810781886585626</v>
      </c>
      <c r="K37">
        <f t="shared" ref="K37:K47" ca="1" si="11">OFFSET($E$35,$H$35+G37,0)</f>
        <v>14.044000000000002</v>
      </c>
    </row>
    <row r="38" spans="1:15" x14ac:dyDescent="0.3">
      <c r="A38" s="8" t="s">
        <v>39</v>
      </c>
      <c r="B38" s="9">
        <v>661974.91999999993</v>
      </c>
      <c r="C38" s="9">
        <v>155713.92000000001</v>
      </c>
      <c r="D38" s="9">
        <v>5194</v>
      </c>
      <c r="E38" s="11">
        <v>19.462</v>
      </c>
      <c r="G38">
        <v>2</v>
      </c>
      <c r="H38" t="str">
        <f t="shared" ca="1" si="8"/>
        <v>March</v>
      </c>
      <c r="I38">
        <f t="shared" ca="1" si="9"/>
        <v>6404</v>
      </c>
      <c r="J38" s="27">
        <f t="shared" ca="1" si="10"/>
        <v>0.13164467327030838</v>
      </c>
      <c r="K38">
        <f t="shared" ca="1" si="11"/>
        <v>24.225000000000001</v>
      </c>
    </row>
    <row r="39" spans="1:15" x14ac:dyDescent="0.3">
      <c r="A39" s="8" t="s">
        <v>30</v>
      </c>
      <c r="B39" s="9">
        <v>795808.5</v>
      </c>
      <c r="C39" s="9">
        <v>172598.5</v>
      </c>
      <c r="D39" s="9">
        <v>5647</v>
      </c>
      <c r="E39" s="11">
        <v>35.787500000000001</v>
      </c>
      <c r="G39">
        <v>3</v>
      </c>
      <c r="H39" t="str">
        <f t="shared" ca="1" si="8"/>
        <v>April</v>
      </c>
      <c r="I39">
        <f t="shared" ca="1" si="9"/>
        <v>12421.5</v>
      </c>
      <c r="J39" s="27">
        <f t="shared" ca="1" si="10"/>
        <v>0.18754306674938145</v>
      </c>
      <c r="K39">
        <f t="shared" ca="1" si="11"/>
        <v>15.395</v>
      </c>
      <c r="M39" t="str">
        <f ca="1">ROUND(MAX(K36:K47),0)&amp;"/Unit"</f>
        <v>26/Unit</v>
      </c>
    </row>
    <row r="40" spans="1:15" x14ac:dyDescent="0.3">
      <c r="A40" s="8" t="s">
        <v>42</v>
      </c>
      <c r="B40" s="9">
        <v>968737.05</v>
      </c>
      <c r="C40" s="9">
        <v>144842.04999999999</v>
      </c>
      <c r="D40" s="9">
        <v>8775</v>
      </c>
      <c r="E40" s="11">
        <v>22.43</v>
      </c>
      <c r="G40">
        <v>4</v>
      </c>
      <c r="H40" t="str">
        <f t="shared" ca="1" si="8"/>
        <v>May</v>
      </c>
      <c r="I40">
        <f t="shared" ca="1" si="9"/>
        <v>9301</v>
      </c>
      <c r="J40" s="27">
        <f t="shared" ca="1" si="10"/>
        <v>0.15763312962199766</v>
      </c>
      <c r="K40">
        <f t="shared" ca="1" si="11"/>
        <v>25.462500000000002</v>
      </c>
      <c r="M40">
        <f ca="1">ROUND(MAX(I36:I47),0)</f>
        <v>13633</v>
      </c>
    </row>
    <row r="41" spans="1:15" x14ac:dyDescent="0.3">
      <c r="A41" s="8" t="s">
        <v>44</v>
      </c>
      <c r="B41" s="9">
        <v>1072544.6599999999</v>
      </c>
      <c r="C41" s="9">
        <v>155161.66</v>
      </c>
      <c r="D41" s="9">
        <v>8142</v>
      </c>
      <c r="E41" s="11">
        <v>18.265000000000001</v>
      </c>
      <c r="G41">
        <v>5</v>
      </c>
      <c r="H41" t="str">
        <f t="shared" ca="1" si="8"/>
        <v>June</v>
      </c>
      <c r="I41">
        <f t="shared" ca="1" si="9"/>
        <v>13633</v>
      </c>
      <c r="J41" s="27">
        <f t="shared" ca="1" si="10"/>
        <v>0.17253558876476988</v>
      </c>
      <c r="K41">
        <f t="shared" ca="1" si="11"/>
        <v>18.506</v>
      </c>
    </row>
    <row r="42" spans="1:15" x14ac:dyDescent="0.3">
      <c r="A42" s="8" t="s">
        <v>26</v>
      </c>
      <c r="B42" s="9">
        <v>2102979.96</v>
      </c>
      <c r="C42" s="9">
        <v>260847.96000000002</v>
      </c>
      <c r="D42" s="9">
        <v>14974</v>
      </c>
      <c r="E42" s="11">
        <v>18.434000000000001</v>
      </c>
      <c r="G42">
        <v>6</v>
      </c>
      <c r="H42" t="str">
        <f t="shared" ca="1" si="8"/>
        <v>July</v>
      </c>
      <c r="I42">
        <f t="shared" ca="1" si="9"/>
        <v>10548</v>
      </c>
      <c r="J42" s="27">
        <f t="shared" ca="1" si="10"/>
        <v>0.23444746598370292</v>
      </c>
      <c r="K42">
        <f t="shared" ca="1" si="11"/>
        <v>22.479999999999997</v>
      </c>
    </row>
    <row r="43" spans="1:15" x14ac:dyDescent="0.3">
      <c r="A43" s="8" t="s">
        <v>33</v>
      </c>
      <c r="B43" s="9">
        <v>488644.44</v>
      </c>
      <c r="C43" s="9">
        <v>36956.44</v>
      </c>
      <c r="D43" s="9">
        <v>7133</v>
      </c>
      <c r="E43" s="11">
        <v>5.6480000000000006</v>
      </c>
      <c r="G43">
        <v>7</v>
      </c>
      <c r="H43" t="str">
        <f t="shared" ca="1" si="8"/>
        <v>August</v>
      </c>
      <c r="I43">
        <f t="shared" ca="1" si="9"/>
        <v>5017</v>
      </c>
      <c r="J43" s="27">
        <f t="shared" ca="1" si="10"/>
        <v>0.4792311628543891</v>
      </c>
      <c r="K43">
        <f t="shared" ca="1" si="11"/>
        <v>4.8466666666666667</v>
      </c>
    </row>
    <row r="44" spans="1:15" x14ac:dyDescent="0.3">
      <c r="A44" s="8" t="s">
        <v>35</v>
      </c>
      <c r="B44" s="9">
        <v>332869.60000000003</v>
      </c>
      <c r="C44" s="9">
        <v>65745.600000000006</v>
      </c>
      <c r="D44" s="9">
        <v>4948</v>
      </c>
      <c r="E44" s="11">
        <v>15.9375</v>
      </c>
      <c r="G44">
        <v>8</v>
      </c>
      <c r="H44" t="str">
        <f t="shared" ca="1" si="8"/>
        <v>September</v>
      </c>
      <c r="I44">
        <f t="shared" ca="1" si="9"/>
        <v>9169</v>
      </c>
      <c r="J44" s="27">
        <f t="shared" ca="1" si="10"/>
        <v>0.21059304297138334</v>
      </c>
      <c r="K44">
        <f t="shared" ca="1" si="11"/>
        <v>16.108000000000001</v>
      </c>
    </row>
    <row r="45" spans="1:15" x14ac:dyDescent="0.3">
      <c r="A45" s="8" t="s">
        <v>36</v>
      </c>
      <c r="B45" s="9">
        <v>665788.75999999989</v>
      </c>
      <c r="C45" s="9">
        <v>160812.76</v>
      </c>
      <c r="D45" s="9">
        <v>10126</v>
      </c>
      <c r="E45" s="11">
        <v>18.368000000000002</v>
      </c>
      <c r="G45">
        <v>9</v>
      </c>
      <c r="H45" t="str">
        <f t="shared" ca="1" si="8"/>
        <v>October</v>
      </c>
      <c r="I45">
        <f t="shared" ca="1" si="9"/>
        <v>11843</v>
      </c>
      <c r="J45" s="27">
        <f t="shared" ca="1" si="10"/>
        <v>0.19566899169006</v>
      </c>
      <c r="K45">
        <f t="shared" ca="1" si="11"/>
        <v>5.7628571428571425</v>
      </c>
    </row>
    <row r="46" spans="1:15" x14ac:dyDescent="0.3">
      <c r="A46" s="8" t="s">
        <v>40</v>
      </c>
      <c r="B46" s="9">
        <v>859103.55</v>
      </c>
      <c r="C46" s="9">
        <v>158538.54999999999</v>
      </c>
      <c r="D46" s="9">
        <v>10555</v>
      </c>
      <c r="E46" s="11">
        <v>15.248750000000001</v>
      </c>
      <c r="G46">
        <v>10</v>
      </c>
      <c r="H46" t="str">
        <f t="shared" ca="1" si="8"/>
        <v>November</v>
      </c>
      <c r="I46">
        <f t="shared" ca="1" si="9"/>
        <v>10071</v>
      </c>
      <c r="J46" s="27">
        <f t="shared" ca="1" si="10"/>
        <v>0.17493655593732385</v>
      </c>
      <c r="K46">
        <f t="shared" ca="1" si="11"/>
        <v>21.996000000000002</v>
      </c>
    </row>
    <row r="47" spans="1:15" x14ac:dyDescent="0.3">
      <c r="A47" s="8" t="s">
        <v>45</v>
      </c>
      <c r="B47" s="9">
        <v>1014992.95</v>
      </c>
      <c r="C47" s="9">
        <v>119352.95</v>
      </c>
      <c r="D47" s="9">
        <v>8522</v>
      </c>
      <c r="E47" s="11">
        <v>16.642000000000003</v>
      </c>
      <c r="G47">
        <v>11</v>
      </c>
      <c r="H47" t="str">
        <f t="shared" ca="1" si="8"/>
        <v>December</v>
      </c>
      <c r="I47">
        <f t="shared" ca="1" si="9"/>
        <v>7297</v>
      </c>
      <c r="J47" s="27">
        <f t="shared" ca="1" si="10"/>
        <v>0.18345193007355221</v>
      </c>
      <c r="K47">
        <f t="shared" ca="1" si="11"/>
        <v>26.106249999999999</v>
      </c>
    </row>
    <row r="48" spans="1:15" x14ac:dyDescent="0.3">
      <c r="A48" s="8" t="s">
        <v>28</v>
      </c>
      <c r="B48" s="9">
        <v>1420867.3099999998</v>
      </c>
      <c r="C48" s="9">
        <v>219430.31</v>
      </c>
      <c r="D48" s="9">
        <v>12787</v>
      </c>
      <c r="E48" s="11">
        <v>17.442999999999998</v>
      </c>
      <c r="K48">
        <f ca="1">ROUND(AVERAGE(K36:K47),0)</f>
        <v>18</v>
      </c>
    </row>
    <row r="49" spans="1:11" x14ac:dyDescent="0.3">
      <c r="A49" s="7" t="s">
        <v>37</v>
      </c>
      <c r="B49" s="9">
        <v>10594800.495000001</v>
      </c>
      <c r="C49" s="9">
        <v>1815167.9950000003</v>
      </c>
      <c r="D49" s="9">
        <v>110319</v>
      </c>
      <c r="E49" s="11">
        <v>17.907460317460323</v>
      </c>
    </row>
    <row r="50" spans="1:11" x14ac:dyDescent="0.3">
      <c r="A50" s="8" t="s">
        <v>21</v>
      </c>
      <c r="B50" s="9">
        <v>1251620.7150000001</v>
      </c>
      <c r="C50" s="9">
        <v>104053.215</v>
      </c>
      <c r="D50" s="9">
        <v>7033.5</v>
      </c>
      <c r="E50" s="11">
        <v>17.0975</v>
      </c>
      <c r="G50" t="s">
        <v>69</v>
      </c>
      <c r="H50">
        <f>MATCH(I1,A35:A100,0)</f>
        <v>15</v>
      </c>
      <c r="I50" s="28" t="s">
        <v>64</v>
      </c>
      <c r="J50" t="s">
        <v>72</v>
      </c>
      <c r="K50" t="s">
        <v>11</v>
      </c>
    </row>
    <row r="51" spans="1:11" x14ac:dyDescent="0.3">
      <c r="A51" s="8" t="s">
        <v>39</v>
      </c>
      <c r="B51" s="9">
        <v>181574.16</v>
      </c>
      <c r="C51" s="9">
        <v>57760.160000000003</v>
      </c>
      <c r="D51" s="9">
        <v>7581</v>
      </c>
      <c r="E51" s="11">
        <v>14.044000000000002</v>
      </c>
      <c r="G51">
        <v>0</v>
      </c>
      <c r="H51" t="str">
        <f ca="1">OFFSET($A$35,$H$35+G51,0)</f>
        <v>January</v>
      </c>
      <c r="I51" s="29">
        <f ca="1">OFFSET($B$35,$H$35+G51,0)</f>
        <v>1251620.7150000001</v>
      </c>
      <c r="J51" s="27">
        <f ca="1">(OFFSET($C$35,$H$35+G51,0)/OFFSET($B$35,$H$35+G51,0))</f>
        <v>8.3134781769731242E-2</v>
      </c>
      <c r="K51">
        <f ca="1">OFFSET($C$35,$H$35+G51,0)</f>
        <v>104053.215</v>
      </c>
    </row>
    <row r="52" spans="1:11" x14ac:dyDescent="0.3">
      <c r="A52" s="8" t="s">
        <v>30</v>
      </c>
      <c r="B52" s="9">
        <v>1407960.5</v>
      </c>
      <c r="C52" s="9">
        <v>185350.5</v>
      </c>
      <c r="D52" s="9">
        <v>6404</v>
      </c>
      <c r="E52" s="11">
        <v>24.225000000000001</v>
      </c>
      <c r="G52">
        <v>1</v>
      </c>
      <c r="H52" t="str">
        <f t="shared" ref="H52:H62" ca="1" si="12">OFFSET($A$35,$H$35+G52,0)</f>
        <v>February</v>
      </c>
      <c r="I52" s="29">
        <f t="shared" ref="I52:I62" ca="1" si="13">OFFSET($B$35,$H$35+G52,0)</f>
        <v>181574.16</v>
      </c>
      <c r="J52" s="27">
        <f t="shared" ref="J52:J62" ca="1" si="14">(OFFSET($C$35,$H$35+G52,0)/OFFSET($B$35,$H$35+G52,0))</f>
        <v>0.31810781886585626</v>
      </c>
      <c r="K52">
        <f t="shared" ref="K52:K62" ca="1" si="15">OFFSET($C$35,$H$35+G52,0)</f>
        <v>57760.160000000003</v>
      </c>
    </row>
    <row r="53" spans="1:11" x14ac:dyDescent="0.3">
      <c r="A53" s="8" t="s">
        <v>42</v>
      </c>
      <c r="B53" s="9">
        <v>788129.77500000002</v>
      </c>
      <c r="C53" s="9">
        <v>147808.27499999999</v>
      </c>
      <c r="D53" s="9">
        <v>12421.5</v>
      </c>
      <c r="E53" s="11">
        <v>15.395</v>
      </c>
      <c r="G53">
        <v>2</v>
      </c>
      <c r="H53" t="str">
        <f t="shared" ca="1" si="12"/>
        <v>March</v>
      </c>
      <c r="I53" s="29">
        <f t="shared" ca="1" si="13"/>
        <v>1407960.5</v>
      </c>
      <c r="J53" s="27">
        <f t="shared" ca="1" si="14"/>
        <v>0.13164467327030838</v>
      </c>
      <c r="K53">
        <f t="shared" ca="1" si="15"/>
        <v>185350.5</v>
      </c>
    </row>
    <row r="54" spans="1:11" x14ac:dyDescent="0.3">
      <c r="A54" s="8" t="s">
        <v>44</v>
      </c>
      <c r="B54" s="9">
        <v>1614433.1500000001</v>
      </c>
      <c r="C54" s="9">
        <v>254488.15</v>
      </c>
      <c r="D54" s="9">
        <v>9301</v>
      </c>
      <c r="E54" s="11">
        <v>25.462500000000002</v>
      </c>
      <c r="G54">
        <v>3</v>
      </c>
      <c r="H54" t="str">
        <f t="shared" ca="1" si="12"/>
        <v>April</v>
      </c>
      <c r="I54" s="29">
        <f t="shared" ca="1" si="13"/>
        <v>788129.77500000002</v>
      </c>
      <c r="J54" s="27">
        <f t="shared" ca="1" si="14"/>
        <v>0.18754306674938145</v>
      </c>
      <c r="K54">
        <f t="shared" ca="1" si="15"/>
        <v>147808.27499999999</v>
      </c>
    </row>
    <row r="55" spans="1:11" x14ac:dyDescent="0.3">
      <c r="A55" s="8" t="s">
        <v>26</v>
      </c>
      <c r="B55" s="9">
        <v>981259.12</v>
      </c>
      <c r="C55" s="9">
        <v>169302.11999999997</v>
      </c>
      <c r="D55" s="9">
        <v>13633</v>
      </c>
      <c r="E55" s="11">
        <v>18.506</v>
      </c>
      <c r="G55">
        <v>4</v>
      </c>
      <c r="H55" t="str">
        <f t="shared" ca="1" si="12"/>
        <v>May</v>
      </c>
      <c r="I55" s="29">
        <f t="shared" ca="1" si="13"/>
        <v>1614433.1500000001</v>
      </c>
      <c r="J55" s="27">
        <f t="shared" ca="1" si="14"/>
        <v>0.15763312962199766</v>
      </c>
      <c r="K55">
        <f t="shared" ca="1" si="15"/>
        <v>254488.15</v>
      </c>
    </row>
    <row r="56" spans="1:11" x14ac:dyDescent="0.3">
      <c r="A56" s="8" t="s">
        <v>33</v>
      </c>
      <c r="B56" s="9">
        <v>1235380.2749999999</v>
      </c>
      <c r="C56" s="9">
        <v>289631.77500000002</v>
      </c>
      <c r="D56" s="9">
        <v>10548</v>
      </c>
      <c r="E56" s="11">
        <v>22.479999999999997</v>
      </c>
      <c r="G56">
        <v>5</v>
      </c>
      <c r="H56" t="str">
        <f t="shared" ca="1" si="12"/>
        <v>June</v>
      </c>
      <c r="I56" s="29">
        <f t="shared" ca="1" si="13"/>
        <v>981259.12</v>
      </c>
      <c r="J56" s="27">
        <f t="shared" ca="1" si="14"/>
        <v>0.17253558876476988</v>
      </c>
      <c r="K56">
        <f t="shared" ca="1" si="15"/>
        <v>169302.11999999997</v>
      </c>
    </row>
    <row r="57" spans="1:11" x14ac:dyDescent="0.3">
      <c r="A57" s="8" t="s">
        <v>35</v>
      </c>
      <c r="B57" s="9">
        <v>61050.12</v>
      </c>
      <c r="C57" s="9">
        <v>29257.119999999999</v>
      </c>
      <c r="D57" s="9">
        <v>5017</v>
      </c>
      <c r="E57" s="11">
        <v>4.8466666666666667</v>
      </c>
      <c r="G57">
        <v>6</v>
      </c>
      <c r="H57" t="str">
        <f t="shared" ca="1" si="12"/>
        <v>July</v>
      </c>
      <c r="I57" s="29">
        <f t="shared" ca="1" si="13"/>
        <v>1235380.2749999999</v>
      </c>
      <c r="J57" s="27">
        <f t="shared" ca="1" si="14"/>
        <v>0.23444746598370292</v>
      </c>
      <c r="K57">
        <f t="shared" ca="1" si="15"/>
        <v>289631.77500000002</v>
      </c>
    </row>
    <row r="58" spans="1:11" x14ac:dyDescent="0.3">
      <c r="A58" s="8" t="s">
        <v>36</v>
      </c>
      <c r="B58" s="9">
        <v>740012.4800000001</v>
      </c>
      <c r="C58" s="9">
        <v>155841.47999999998</v>
      </c>
      <c r="D58" s="9">
        <v>9169</v>
      </c>
      <c r="E58" s="11">
        <v>16.108000000000001</v>
      </c>
      <c r="G58">
        <v>7</v>
      </c>
      <c r="H58" t="str">
        <f t="shared" ca="1" si="12"/>
        <v>August</v>
      </c>
      <c r="I58" s="29">
        <f t="shared" ca="1" si="13"/>
        <v>61050.12</v>
      </c>
      <c r="J58" s="27">
        <f t="shared" ca="1" si="14"/>
        <v>0.4792311628543891</v>
      </c>
      <c r="K58">
        <f t="shared" ca="1" si="15"/>
        <v>29257.119999999999</v>
      </c>
    </row>
    <row r="59" spans="1:11" x14ac:dyDescent="0.3">
      <c r="A59" s="8" t="s">
        <v>40</v>
      </c>
      <c r="B59" s="9">
        <v>383677.86</v>
      </c>
      <c r="C59" s="9">
        <v>75073.86</v>
      </c>
      <c r="D59" s="9">
        <v>11843</v>
      </c>
      <c r="E59" s="11">
        <v>5.7628571428571425</v>
      </c>
      <c r="G59">
        <v>8</v>
      </c>
      <c r="H59" t="str">
        <f t="shared" ca="1" si="12"/>
        <v>September</v>
      </c>
      <c r="I59" s="29">
        <f t="shared" ca="1" si="13"/>
        <v>740012.4800000001</v>
      </c>
      <c r="J59" s="27">
        <f t="shared" ca="1" si="14"/>
        <v>0.21059304297138334</v>
      </c>
      <c r="K59">
        <f t="shared" ca="1" si="15"/>
        <v>155841.47999999998</v>
      </c>
    </row>
    <row r="60" spans="1:11" x14ac:dyDescent="0.3">
      <c r="A60" s="8" t="s">
        <v>45</v>
      </c>
      <c r="B60" s="9">
        <v>1300626.04</v>
      </c>
      <c r="C60" s="9">
        <v>227527.04000000001</v>
      </c>
      <c r="D60" s="9">
        <v>10071</v>
      </c>
      <c r="E60" s="11">
        <v>21.996000000000002</v>
      </c>
      <c r="G60">
        <v>9</v>
      </c>
      <c r="H60" t="str">
        <f t="shared" ca="1" si="12"/>
        <v>October</v>
      </c>
      <c r="I60" s="29">
        <f t="shared" ca="1" si="13"/>
        <v>383677.86</v>
      </c>
      <c r="J60" s="27">
        <f t="shared" ca="1" si="14"/>
        <v>0.19566899169006</v>
      </c>
      <c r="K60">
        <f t="shared" ca="1" si="15"/>
        <v>75073.86</v>
      </c>
    </row>
    <row r="61" spans="1:11" x14ac:dyDescent="0.3">
      <c r="A61" s="8" t="s">
        <v>28</v>
      </c>
      <c r="B61" s="9">
        <v>649076.30000000005</v>
      </c>
      <c r="C61" s="9">
        <v>119074.3</v>
      </c>
      <c r="D61" s="9">
        <v>7297</v>
      </c>
      <c r="E61" s="11">
        <v>26.106249999999999</v>
      </c>
      <c r="G61">
        <v>10</v>
      </c>
      <c r="H61" t="str">
        <f t="shared" ca="1" si="12"/>
        <v>November</v>
      </c>
      <c r="I61" s="29">
        <f t="shared" ca="1" si="13"/>
        <v>1300626.04</v>
      </c>
      <c r="J61" s="27">
        <f t="shared" ca="1" si="14"/>
        <v>0.17493655593732385</v>
      </c>
      <c r="K61">
        <f t="shared" ca="1" si="15"/>
        <v>227527.04000000001</v>
      </c>
    </row>
    <row r="62" spans="1:11" x14ac:dyDescent="0.3">
      <c r="A62" s="7" t="s">
        <v>25</v>
      </c>
      <c r="B62" s="9">
        <v>12741889.215</v>
      </c>
      <c r="C62" s="9">
        <v>2123677.2150000003</v>
      </c>
      <c r="D62" s="9">
        <v>124696.5</v>
      </c>
      <c r="E62" s="11">
        <v>17.181343283582095</v>
      </c>
      <c r="G62">
        <v>11</v>
      </c>
      <c r="H62" t="str">
        <f t="shared" ca="1" si="12"/>
        <v>December</v>
      </c>
      <c r="I62" s="29">
        <f t="shared" ca="1" si="13"/>
        <v>649076.30000000005</v>
      </c>
      <c r="J62" s="27">
        <f t="shared" ca="1" si="14"/>
        <v>0.18345193007355221</v>
      </c>
      <c r="K62">
        <f t="shared" ca="1" si="15"/>
        <v>119074.3</v>
      </c>
    </row>
    <row r="63" spans="1:11" x14ac:dyDescent="0.3">
      <c r="A63" s="8" t="s">
        <v>21</v>
      </c>
      <c r="B63" s="9">
        <v>1240503</v>
      </c>
      <c r="C63" s="9">
        <v>226968</v>
      </c>
      <c r="D63" s="9">
        <v>10285.5</v>
      </c>
      <c r="E63" s="11">
        <v>30.7575</v>
      </c>
      <c r="I63" s="29">
        <f ca="1">SUM(I51:I62)</f>
        <v>10594800.495000001</v>
      </c>
      <c r="J63" s="27">
        <f ca="1">K63/I63</f>
        <v>0.17132630301595875</v>
      </c>
      <c r="K63">
        <f ca="1" xml:space="preserve"> ROUND(SUM(K51:K62),0)</f>
        <v>1815168</v>
      </c>
    </row>
    <row r="64" spans="1:11" x14ac:dyDescent="0.3">
      <c r="A64" s="8" t="s">
        <v>39</v>
      </c>
      <c r="B64" s="9">
        <v>1044377.46</v>
      </c>
      <c r="C64" s="9">
        <v>286327.45999999996</v>
      </c>
      <c r="D64" s="9">
        <v>8507</v>
      </c>
      <c r="E64" s="11">
        <v>22.654</v>
      </c>
    </row>
    <row r="65" spans="1:10" x14ac:dyDescent="0.3">
      <c r="A65" s="8" t="s">
        <v>30</v>
      </c>
      <c r="B65" s="9">
        <v>1245865.8</v>
      </c>
      <c r="C65" s="9">
        <v>117165.8</v>
      </c>
      <c r="D65" s="9">
        <v>8720</v>
      </c>
      <c r="E65" s="11">
        <v>15.324999999999999</v>
      </c>
    </row>
    <row r="66" spans="1:10" x14ac:dyDescent="0.3">
      <c r="A66" s="8" t="s">
        <v>42</v>
      </c>
      <c r="B66" s="9">
        <v>1051964.835</v>
      </c>
      <c r="C66" s="9">
        <v>48824.835000000006</v>
      </c>
      <c r="D66" s="9">
        <v>12349.5</v>
      </c>
      <c r="E66" s="11">
        <v>5.1449999999999996</v>
      </c>
    </row>
    <row r="67" spans="1:10" x14ac:dyDescent="0.3">
      <c r="A67" s="8" t="s">
        <v>44</v>
      </c>
      <c r="B67" s="9">
        <v>837347.9</v>
      </c>
      <c r="C67" s="9">
        <v>153907.9</v>
      </c>
      <c r="D67" s="9">
        <v>5177</v>
      </c>
      <c r="E67" s="11">
        <v>28.357500000000002</v>
      </c>
    </row>
    <row r="68" spans="1:10" x14ac:dyDescent="0.3">
      <c r="A68" s="8" t="s">
        <v>26</v>
      </c>
      <c r="B68" s="9">
        <v>999691.63</v>
      </c>
      <c r="C68" s="9">
        <v>215175.63</v>
      </c>
      <c r="D68" s="9">
        <v>14147</v>
      </c>
      <c r="E68" s="11">
        <v>17.411999999999999</v>
      </c>
    </row>
    <row r="69" spans="1:10" x14ac:dyDescent="0.3">
      <c r="A69" s="8" t="s">
        <v>33</v>
      </c>
      <c r="B69" s="9">
        <v>432775.68000000005</v>
      </c>
      <c r="C69" s="9">
        <v>36076.68</v>
      </c>
      <c r="D69" s="9">
        <v>10210.5</v>
      </c>
      <c r="E69" s="11">
        <v>4.66</v>
      </c>
    </row>
    <row r="70" spans="1:10" x14ac:dyDescent="0.3">
      <c r="A70" s="8" t="s">
        <v>35</v>
      </c>
      <c r="B70" s="9">
        <v>502381.59</v>
      </c>
      <c r="C70" s="9">
        <v>69966.59</v>
      </c>
      <c r="D70" s="9">
        <v>8834</v>
      </c>
      <c r="E70" s="11">
        <v>9.59</v>
      </c>
    </row>
    <row r="71" spans="1:10" x14ac:dyDescent="0.3">
      <c r="A71" s="8" t="s">
        <v>36</v>
      </c>
      <c r="B71" s="9">
        <v>1037449.24</v>
      </c>
      <c r="C71" s="9">
        <v>237406.24</v>
      </c>
      <c r="D71" s="9">
        <v>10246</v>
      </c>
      <c r="E71" s="11">
        <v>17.803999999999998</v>
      </c>
    </row>
    <row r="72" spans="1:10" x14ac:dyDescent="0.3">
      <c r="A72" s="8" t="s">
        <v>40</v>
      </c>
      <c r="B72" s="9">
        <v>1320092.9100000004</v>
      </c>
      <c r="C72" s="9">
        <v>171894.91</v>
      </c>
      <c r="D72" s="9">
        <v>13813</v>
      </c>
      <c r="E72" s="11">
        <v>10.866249999999997</v>
      </c>
    </row>
    <row r="73" spans="1:10" x14ac:dyDescent="0.3">
      <c r="A73" s="8" t="s">
        <v>45</v>
      </c>
      <c r="B73" s="9">
        <v>903746.32000000007</v>
      </c>
      <c r="C73" s="9">
        <v>136970.32</v>
      </c>
      <c r="D73" s="9">
        <v>6691</v>
      </c>
      <c r="E73" s="11">
        <v>18.512</v>
      </c>
    </row>
    <row r="74" spans="1:10" x14ac:dyDescent="0.3">
      <c r="A74" s="8" t="s">
        <v>28</v>
      </c>
      <c r="B74" s="9">
        <v>2125692.85</v>
      </c>
      <c r="C74" s="9">
        <v>422992.85</v>
      </c>
      <c r="D74" s="9">
        <v>15716</v>
      </c>
      <c r="E74" s="11">
        <v>21.991</v>
      </c>
    </row>
    <row r="75" spans="1:10" x14ac:dyDescent="0.3">
      <c r="A75" s="7" t="s">
        <v>18</v>
      </c>
      <c r="B75" s="9">
        <v>12815883.715000004</v>
      </c>
      <c r="C75" s="9">
        <v>2034092.2149999999</v>
      </c>
      <c r="D75" s="9">
        <v>125357</v>
      </c>
      <c r="E75" s="11">
        <v>16.441408450704223</v>
      </c>
    </row>
    <row r="76" spans="1:10" x14ac:dyDescent="0.3">
      <c r="A76" s="8" t="s">
        <v>21</v>
      </c>
      <c r="B76" s="9">
        <v>964505.22</v>
      </c>
      <c r="C76" s="9">
        <v>129665.22</v>
      </c>
      <c r="D76" s="9">
        <v>8970</v>
      </c>
      <c r="E76" s="11">
        <v>17.43</v>
      </c>
      <c r="I76" t="s">
        <v>1</v>
      </c>
      <c r="J76" t="s">
        <v>74</v>
      </c>
    </row>
    <row r="77" spans="1:10" ht="90" customHeight="1" x14ac:dyDescent="0.3">
      <c r="A77" s="8" t="s">
        <v>39</v>
      </c>
      <c r="B77" s="9">
        <v>770005.98</v>
      </c>
      <c r="C77" s="9">
        <v>152804.98000000001</v>
      </c>
      <c r="D77" s="9">
        <v>7320</v>
      </c>
      <c r="E77" s="11">
        <v>15.763999999999999</v>
      </c>
      <c r="I77" s="7" t="s">
        <v>18</v>
      </c>
    </row>
    <row r="78" spans="1:10" ht="99.75" customHeight="1" x14ac:dyDescent="0.3">
      <c r="A78" s="8" t="s">
        <v>30</v>
      </c>
      <c r="B78" s="9">
        <v>795341.4</v>
      </c>
      <c r="C78" s="9">
        <v>76531.399999999994</v>
      </c>
      <c r="D78" s="9">
        <v>7980</v>
      </c>
      <c r="E78" s="11">
        <v>13.069999999999999</v>
      </c>
      <c r="I78" s="7" t="s">
        <v>23</v>
      </c>
    </row>
    <row r="79" spans="1:10" ht="89.25" customHeight="1" x14ac:dyDescent="0.3">
      <c r="A79" s="8" t="s">
        <v>42</v>
      </c>
      <c r="B79" s="9">
        <v>1203989.25</v>
      </c>
      <c r="C79" s="9">
        <v>124497.75</v>
      </c>
      <c r="D79" s="9">
        <v>11347.5</v>
      </c>
      <c r="E79" s="11">
        <v>7.4</v>
      </c>
      <c r="I79" s="7" t="s">
        <v>25</v>
      </c>
    </row>
    <row r="80" spans="1:10" ht="94.5" customHeight="1" x14ac:dyDescent="0.3">
      <c r="A80" s="8" t="s">
        <v>44</v>
      </c>
      <c r="B80" s="9">
        <v>552834.48</v>
      </c>
      <c r="C80" s="9">
        <v>65739.48000000001</v>
      </c>
      <c r="D80" s="9">
        <v>2990</v>
      </c>
      <c r="E80" s="11">
        <v>20.21</v>
      </c>
      <c r="I80" s="7" t="s">
        <v>27</v>
      </c>
    </row>
    <row r="81" spans="1:9" ht="100.5" customHeight="1" x14ac:dyDescent="0.3">
      <c r="A81" s="8" t="s">
        <v>26</v>
      </c>
      <c r="B81" s="9">
        <v>1532743.65</v>
      </c>
      <c r="C81" s="9">
        <v>238040.65</v>
      </c>
      <c r="D81" s="9">
        <v>15251</v>
      </c>
      <c r="E81" s="11">
        <v>14.545555555555556</v>
      </c>
      <c r="I81" s="7" t="s">
        <v>37</v>
      </c>
    </row>
    <row r="82" spans="1:9" x14ac:dyDescent="0.3">
      <c r="A82" s="8" t="s">
        <v>33</v>
      </c>
      <c r="B82" s="9">
        <v>1059210.2849999999</v>
      </c>
      <c r="C82" s="9">
        <v>159702.285</v>
      </c>
      <c r="D82" s="9">
        <v>11245.5</v>
      </c>
      <c r="E82" s="11">
        <v>13.839999999999998</v>
      </c>
    </row>
    <row r="83" spans="1:9" x14ac:dyDescent="0.3">
      <c r="A83" s="8" t="s">
        <v>35</v>
      </c>
      <c r="B83" s="9">
        <v>292487.78999999998</v>
      </c>
      <c r="C83" s="9">
        <v>84635.79</v>
      </c>
      <c r="D83" s="9">
        <v>9219</v>
      </c>
      <c r="E83" s="11">
        <v>18.628</v>
      </c>
    </row>
    <row r="84" spans="1:9" x14ac:dyDescent="0.3">
      <c r="A84" s="8" t="s">
        <v>36</v>
      </c>
      <c r="B84" s="9">
        <v>285167.35999999999</v>
      </c>
      <c r="C84" s="9">
        <v>72152.36</v>
      </c>
      <c r="D84" s="9">
        <v>4832</v>
      </c>
      <c r="E84" s="11">
        <v>15.699999999999998</v>
      </c>
    </row>
    <row r="85" spans="1:9" x14ac:dyDescent="0.3">
      <c r="A85" s="8" t="s">
        <v>40</v>
      </c>
      <c r="B85" s="9">
        <v>1161765.48</v>
      </c>
      <c r="C85" s="9">
        <v>141005.48000000001</v>
      </c>
      <c r="D85" s="9">
        <v>16895</v>
      </c>
      <c r="E85" s="11">
        <v>10.543999999999997</v>
      </c>
    </row>
    <row r="86" spans="1:9" x14ac:dyDescent="0.3">
      <c r="A86" s="8" t="s">
        <v>45</v>
      </c>
      <c r="B86" s="9">
        <v>657056.91999999993</v>
      </c>
      <c r="C86" s="9">
        <v>88523.92</v>
      </c>
      <c r="D86" s="9">
        <v>8194</v>
      </c>
      <c r="E86" s="11">
        <v>15.544</v>
      </c>
    </row>
    <row r="87" spans="1:9" x14ac:dyDescent="0.3">
      <c r="A87" s="8" t="s">
        <v>28</v>
      </c>
      <c r="B87" s="9">
        <v>3540775.9</v>
      </c>
      <c r="C87" s="9">
        <v>700792.9</v>
      </c>
      <c r="D87" s="9">
        <v>21113</v>
      </c>
      <c r="E87" s="11">
        <v>31.188888888888883</v>
      </c>
    </row>
    <row r="88" spans="1:9" x14ac:dyDescent="0.3">
      <c r="A88" s="7" t="s">
        <v>23</v>
      </c>
      <c r="B88" s="9">
        <v>10844572.280000001</v>
      </c>
      <c r="C88" s="9">
        <v>1711620.2800000003</v>
      </c>
      <c r="D88" s="9">
        <v>89526</v>
      </c>
      <c r="E88" s="11">
        <v>19.708181818181814</v>
      </c>
    </row>
    <row r="89" spans="1:9" x14ac:dyDescent="0.3">
      <c r="A89" s="8" t="s">
        <v>21</v>
      </c>
      <c r="B89" s="9">
        <v>484779.8</v>
      </c>
      <c r="C89" s="9">
        <v>63799.8</v>
      </c>
      <c r="D89" s="9">
        <v>4266</v>
      </c>
      <c r="E89" s="11">
        <v>18.537500000000001</v>
      </c>
    </row>
    <row r="90" spans="1:9" x14ac:dyDescent="0.3">
      <c r="A90" s="8" t="s">
        <v>39</v>
      </c>
      <c r="B90" s="9">
        <v>525597.62</v>
      </c>
      <c r="C90" s="9">
        <v>131599.62</v>
      </c>
      <c r="D90" s="9">
        <v>7410</v>
      </c>
      <c r="E90" s="11">
        <v>18.598000000000003</v>
      </c>
    </row>
    <row r="91" spans="1:9" x14ac:dyDescent="0.3">
      <c r="A91" s="8" t="s">
        <v>30</v>
      </c>
      <c r="B91" s="9">
        <v>451755</v>
      </c>
      <c r="C91" s="9">
        <v>64895</v>
      </c>
      <c r="D91" s="9">
        <v>3925</v>
      </c>
      <c r="E91" s="11">
        <v>21.5</v>
      </c>
    </row>
    <row r="92" spans="1:9" x14ac:dyDescent="0.3">
      <c r="A92" s="8" t="s">
        <v>42</v>
      </c>
      <c r="B92" s="9">
        <v>1353872.46</v>
      </c>
      <c r="C92" s="9">
        <v>150072.46000000002</v>
      </c>
      <c r="D92" s="9">
        <v>10672</v>
      </c>
      <c r="E92" s="11">
        <v>18.968</v>
      </c>
    </row>
    <row r="93" spans="1:9" x14ac:dyDescent="0.3">
      <c r="A93" s="8" t="s">
        <v>44</v>
      </c>
      <c r="B93" s="9">
        <v>1286300.4000000001</v>
      </c>
      <c r="C93" s="9">
        <v>189475.4</v>
      </c>
      <c r="D93" s="9">
        <v>7222</v>
      </c>
      <c r="E93" s="11">
        <v>25.027999999999999</v>
      </c>
    </row>
    <row r="94" spans="1:9" x14ac:dyDescent="0.3">
      <c r="A94" s="8" t="s">
        <v>26</v>
      </c>
      <c r="B94" s="9">
        <v>1025589.3</v>
      </c>
      <c r="C94" s="9">
        <v>190294.3</v>
      </c>
      <c r="D94" s="9">
        <v>9119</v>
      </c>
      <c r="E94" s="11">
        <v>25.506250000000001</v>
      </c>
    </row>
    <row r="95" spans="1:9" x14ac:dyDescent="0.3">
      <c r="A95" s="8" t="s">
        <v>33</v>
      </c>
      <c r="B95" s="9">
        <v>778611</v>
      </c>
      <c r="C95" s="9">
        <v>59880</v>
      </c>
      <c r="D95" s="9">
        <v>5509</v>
      </c>
      <c r="E95" s="11">
        <v>9.1</v>
      </c>
    </row>
    <row r="96" spans="1:9" x14ac:dyDescent="0.3">
      <c r="A96" s="8" t="s">
        <v>35</v>
      </c>
      <c r="B96" s="9">
        <v>598058.62</v>
      </c>
      <c r="C96" s="9">
        <v>100166.62</v>
      </c>
      <c r="D96" s="9">
        <v>7774</v>
      </c>
      <c r="E96" s="11">
        <v>12.835000000000001</v>
      </c>
    </row>
    <row r="97" spans="1:5" x14ac:dyDescent="0.3">
      <c r="A97" s="8" t="s">
        <v>36</v>
      </c>
      <c r="B97" s="9">
        <v>719706.14999999991</v>
      </c>
      <c r="C97" s="9">
        <v>181606.15000000002</v>
      </c>
      <c r="D97" s="9">
        <v>8314</v>
      </c>
      <c r="E97" s="11">
        <v>19.834</v>
      </c>
    </row>
    <row r="98" spans="1:5" x14ac:dyDescent="0.3">
      <c r="A98" s="8" t="s">
        <v>40</v>
      </c>
      <c r="B98" s="9">
        <v>1190749.4099999999</v>
      </c>
      <c r="C98" s="9">
        <v>162873.41</v>
      </c>
      <c r="D98" s="9">
        <v>6290</v>
      </c>
      <c r="E98" s="11">
        <v>15.966666666666669</v>
      </c>
    </row>
    <row r="99" spans="1:5" x14ac:dyDescent="0.3">
      <c r="A99" s="8" t="s">
        <v>45</v>
      </c>
      <c r="B99" s="9">
        <v>541667</v>
      </c>
      <c r="C99" s="9">
        <v>71741</v>
      </c>
      <c r="D99" s="9">
        <v>7091</v>
      </c>
      <c r="E99" s="11">
        <v>15.64</v>
      </c>
    </row>
    <row r="100" spans="1:5" x14ac:dyDescent="0.3">
      <c r="A100" s="8" t="s">
        <v>28</v>
      </c>
      <c r="B100" s="9">
        <v>1887885.5200000003</v>
      </c>
      <c r="C100" s="9">
        <v>345216.5199999999</v>
      </c>
      <c r="D100" s="9">
        <v>11934</v>
      </c>
      <c r="E100" s="11">
        <v>24.116000000000003</v>
      </c>
    </row>
    <row r="101" spans="1:5" x14ac:dyDescent="0.3">
      <c r="A101" s="7" t="s">
        <v>49</v>
      </c>
      <c r="B101" s="9">
        <v>58924427.505000018</v>
      </c>
      <c r="C101" s="9">
        <v>9574548.5050000008</v>
      </c>
      <c r="D101" s="9">
        <v>556652.5</v>
      </c>
      <c r="E101" s="11">
        <v>17.911696428571414</v>
      </c>
    </row>
  </sheetData>
  <pageMargins left="0.7" right="0.7" top="0.75" bottom="0.75" header="0.3" footer="0.3"/>
  <pageSetup orientation="portrait" r:id="rId4"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Analysis!C37:C48</xm:f>
              <xm:sqref>H69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Analysis!I51:I62</xm:f>
              <xm:sqref>L54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Analysis!K51:K62</xm:f>
              <xm:sqref>L55</xm:sqref>
            </x14:sparkline>
          </x14:sparklines>
        </x14:sparklineGroup>
        <x14:sparklineGroup lineWeight="1" displayEmptyCellsAs="gap">
          <x14:colorSeries rgb="FF00B0F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Analysis!K36:K47</xm:f>
              <xm:sqref>L43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4.4" x14ac:dyDescent="0.3"/>
  <sheetData>
    <row r="1" spans="1:10" x14ac:dyDescent="0.3">
      <c r="A1" s="12"/>
      <c r="B1" s="13" t="s">
        <v>53</v>
      </c>
      <c r="C1" s="13" t="s">
        <v>54</v>
      </c>
      <c r="D1" s="13" t="s">
        <v>55</v>
      </c>
      <c r="E1" s="14" t="s">
        <v>56</v>
      </c>
      <c r="F1" s="15">
        <f>MAX(A:A)</f>
        <v>5</v>
      </c>
      <c r="I1" s="16" t="s">
        <v>57</v>
      </c>
      <c r="J1" s="17">
        <v>1</v>
      </c>
    </row>
    <row r="2" spans="1:10" x14ac:dyDescent="0.3">
      <c r="A2">
        <v>1</v>
      </c>
      <c r="B2" s="7" t="s">
        <v>18</v>
      </c>
      <c r="C2" t="s">
        <v>19</v>
      </c>
      <c r="D2" t="s">
        <v>17</v>
      </c>
      <c r="E2" s="18" t="s">
        <v>58</v>
      </c>
      <c r="I2" s="16" t="s">
        <v>59</v>
      </c>
      <c r="J2" s="19" t="s">
        <v>37</v>
      </c>
    </row>
    <row r="3" spans="1:10" x14ac:dyDescent="0.3">
      <c r="A3">
        <v>2</v>
      </c>
      <c r="B3" s="7" t="s">
        <v>23</v>
      </c>
      <c r="C3" t="s">
        <v>29</v>
      </c>
      <c r="D3" t="s">
        <v>24</v>
      </c>
      <c r="E3" t="s">
        <v>60</v>
      </c>
    </row>
    <row r="4" spans="1:10" x14ac:dyDescent="0.3">
      <c r="A4">
        <v>3</v>
      </c>
      <c r="B4" s="7" t="s">
        <v>25</v>
      </c>
      <c r="C4" t="s">
        <v>38</v>
      </c>
      <c r="D4" t="s">
        <v>31</v>
      </c>
      <c r="E4" t="s">
        <v>61</v>
      </c>
    </row>
    <row r="5" spans="1:10" x14ac:dyDescent="0.3">
      <c r="A5">
        <v>4</v>
      </c>
      <c r="B5" s="7" t="s">
        <v>27</v>
      </c>
      <c r="C5" t="s">
        <v>41</v>
      </c>
      <c r="D5" t="s">
        <v>32</v>
      </c>
      <c r="E5" t="s">
        <v>62</v>
      </c>
    </row>
    <row r="6" spans="1:10" x14ac:dyDescent="0.3">
      <c r="A6">
        <v>5</v>
      </c>
      <c r="B6" s="7" t="s">
        <v>37</v>
      </c>
      <c r="D6" t="s">
        <v>34</v>
      </c>
      <c r="E6" t="s">
        <v>63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L26" sqref="L26"/>
    </sheetView>
  </sheetViews>
  <sheetFormatPr defaultRowHeight="14.4" x14ac:dyDescent="0.3"/>
  <sheetData>
    <row r="1" spans="1:8" x14ac:dyDescent="0.3">
      <c r="A1" t="s">
        <v>48</v>
      </c>
      <c r="B1" t="s">
        <v>31</v>
      </c>
      <c r="C1" t="s">
        <v>32</v>
      </c>
      <c r="D1" t="s">
        <v>17</v>
      </c>
      <c r="E1" t="s">
        <v>24</v>
      </c>
      <c r="F1" t="s">
        <v>34</v>
      </c>
      <c r="G1" t="s">
        <v>49</v>
      </c>
    </row>
    <row r="2" spans="1:8" x14ac:dyDescent="0.3">
      <c r="A2" s="7" t="s">
        <v>27</v>
      </c>
      <c r="B2" s="9">
        <v>10</v>
      </c>
      <c r="C2" s="9">
        <v>5</v>
      </c>
      <c r="D2" s="9">
        <v>31</v>
      </c>
      <c r="E2" s="9">
        <v>11</v>
      </c>
      <c r="F2" s="9">
        <v>12</v>
      </c>
      <c r="G2" s="9">
        <v>69</v>
      </c>
    </row>
    <row r="3" spans="1:8" x14ac:dyDescent="0.3">
      <c r="A3" s="7" t="s">
        <v>37</v>
      </c>
      <c r="B3" s="9">
        <v>11</v>
      </c>
      <c r="C3" s="9">
        <v>1</v>
      </c>
      <c r="D3" s="9">
        <v>31</v>
      </c>
      <c r="E3" s="9">
        <v>11</v>
      </c>
      <c r="F3" s="9">
        <v>9</v>
      </c>
      <c r="G3" s="9">
        <v>63</v>
      </c>
    </row>
    <row r="4" spans="1:8" x14ac:dyDescent="0.3">
      <c r="A4" s="7" t="s">
        <v>25</v>
      </c>
      <c r="B4" s="9">
        <v>10</v>
      </c>
      <c r="C4" s="9">
        <v>5</v>
      </c>
      <c r="D4" s="9">
        <v>31</v>
      </c>
      <c r="E4" s="9">
        <v>10</v>
      </c>
      <c r="F4" s="9">
        <v>11</v>
      </c>
      <c r="G4" s="9">
        <v>67</v>
      </c>
    </row>
    <row r="5" spans="1:8" x14ac:dyDescent="0.3">
      <c r="A5" s="7" t="s">
        <v>18</v>
      </c>
      <c r="B5" s="9">
        <v>11</v>
      </c>
      <c r="C5" s="9">
        <v>5</v>
      </c>
      <c r="D5" s="9">
        <v>34</v>
      </c>
      <c r="E5" s="9">
        <v>11</v>
      </c>
      <c r="F5" s="9">
        <v>10</v>
      </c>
      <c r="G5" s="9">
        <v>71</v>
      </c>
    </row>
    <row r="6" spans="1:8" x14ac:dyDescent="0.3">
      <c r="A6" s="7" t="s">
        <v>23</v>
      </c>
      <c r="B6" s="9">
        <v>8</v>
      </c>
      <c r="C6" s="9">
        <v>6</v>
      </c>
      <c r="D6" s="9">
        <v>31</v>
      </c>
      <c r="E6" s="9">
        <v>9</v>
      </c>
      <c r="F6" s="9">
        <v>12</v>
      </c>
      <c r="G6" s="9">
        <v>66</v>
      </c>
    </row>
    <row r="7" spans="1:8" x14ac:dyDescent="0.3">
      <c r="A7" s="7" t="s">
        <v>49</v>
      </c>
      <c r="B7" s="9">
        <v>50</v>
      </c>
      <c r="C7" s="9">
        <v>22</v>
      </c>
      <c r="D7" s="9">
        <v>158</v>
      </c>
      <c r="E7" s="9">
        <v>52</v>
      </c>
      <c r="F7" s="9">
        <v>54</v>
      </c>
      <c r="G7" s="9">
        <v>336</v>
      </c>
    </row>
    <row r="9" spans="1:8" x14ac:dyDescent="0.3">
      <c r="B9" s="30" t="e">
        <f>VLOOKUP(#REF!,A13:F17,6,FALSE)</f>
        <v>#REF!</v>
      </c>
    </row>
    <row r="11" spans="1:8" x14ac:dyDescent="0.3">
      <c r="A11" s="6" t="s">
        <v>52</v>
      </c>
      <c r="B11" s="6" t="s">
        <v>75</v>
      </c>
      <c r="G11" s="31" t="s">
        <v>19</v>
      </c>
      <c r="H11" s="32" t="e">
        <f>VLOOKUP($D$1,$A$52:$F$56,2,FALSE)</f>
        <v>#N/A</v>
      </c>
    </row>
    <row r="12" spans="1:8" x14ac:dyDescent="0.3">
      <c r="A12" s="6" t="s">
        <v>48</v>
      </c>
      <c r="B12" t="s">
        <v>19</v>
      </c>
      <c r="C12" t="s">
        <v>41</v>
      </c>
      <c r="D12" t="s">
        <v>29</v>
      </c>
      <c r="E12" t="s">
        <v>38</v>
      </c>
      <c r="F12" t="s">
        <v>49</v>
      </c>
      <c r="G12" s="31" t="s">
        <v>41</v>
      </c>
      <c r="H12" s="32" t="e">
        <f>VLOOKUP($D$1,$A$52:$F$56,3,FALSE)</f>
        <v>#N/A</v>
      </c>
    </row>
    <row r="13" spans="1:8" x14ac:dyDescent="0.3">
      <c r="A13" s="7" t="s">
        <v>27</v>
      </c>
      <c r="B13" s="30">
        <v>29.569090909090907</v>
      </c>
      <c r="C13" s="30">
        <v>19.936</v>
      </c>
      <c r="D13" s="30">
        <v>12.201999999999998</v>
      </c>
      <c r="E13" s="30">
        <v>16.557142857142857</v>
      </c>
      <c r="F13" s="30">
        <v>18.419275362318842</v>
      </c>
      <c r="G13" s="31" t="s">
        <v>29</v>
      </c>
      <c r="H13" s="32" t="e">
        <f>VLOOKUP($D$1,$A$52:$F$56,4,FALSE)</f>
        <v>#N/A</v>
      </c>
    </row>
    <row r="14" spans="1:8" x14ac:dyDescent="0.3">
      <c r="A14" s="7" t="s">
        <v>37</v>
      </c>
      <c r="B14" s="30">
        <v>19.0625</v>
      </c>
      <c r="C14" s="30">
        <v>16.200769230769229</v>
      </c>
      <c r="D14" s="30">
        <v>17.466363636363635</v>
      </c>
      <c r="E14" s="30">
        <v>18.39555555555555</v>
      </c>
      <c r="F14" s="30">
        <v>17.90746031746032</v>
      </c>
      <c r="G14" s="31" t="s">
        <v>38</v>
      </c>
      <c r="H14" s="32" t="e">
        <f>VLOOKUP($D$1,$A$52:$F$56,5,FALSE)</f>
        <v>#N/A</v>
      </c>
    </row>
    <row r="15" spans="1:8" x14ac:dyDescent="0.3">
      <c r="A15" s="7" t="s">
        <v>25</v>
      </c>
      <c r="B15" s="30">
        <v>19.548333333333336</v>
      </c>
      <c r="C15" s="30">
        <v>18.459166666666665</v>
      </c>
      <c r="D15" s="30">
        <v>17.103999999999999</v>
      </c>
      <c r="E15" s="30">
        <v>15.660714285714286</v>
      </c>
      <c r="F15" s="30">
        <v>17.181343283582081</v>
      </c>
    </row>
    <row r="16" spans="1:8" x14ac:dyDescent="0.3">
      <c r="A16" s="7" t="s">
        <v>18</v>
      </c>
      <c r="B16" s="30">
        <v>15.030000000000001</v>
      </c>
      <c r="C16" s="30">
        <v>27.01</v>
      </c>
      <c r="D16" s="30">
        <v>11.112142857142858</v>
      </c>
      <c r="E16" s="30">
        <v>15.406666666666666</v>
      </c>
      <c r="F16" s="30">
        <v>16.44140845070422</v>
      </c>
      <c r="G16" s="31" t="s">
        <v>76</v>
      </c>
      <c r="H16" s="33">
        <f>MAX(F13:F17)</f>
        <v>19.708181818181817</v>
      </c>
    </row>
    <row r="17" spans="1:8" x14ac:dyDescent="0.3">
      <c r="A17" s="7" t="s">
        <v>23</v>
      </c>
      <c r="B17" s="30">
        <v>22.333846153846146</v>
      </c>
      <c r="C17" s="30">
        <v>22.756666666666671</v>
      </c>
      <c r="D17" s="30">
        <v>21.318461538461538</v>
      </c>
      <c r="E17" s="30">
        <v>16.434999999999999</v>
      </c>
      <c r="F17" s="30">
        <v>19.708181818181817</v>
      </c>
      <c r="G17" s="31" t="s">
        <v>77</v>
      </c>
      <c r="H17" s="33">
        <f>AVERAGE(F13:F17)</f>
        <v>17.931533846449454</v>
      </c>
    </row>
    <row r="18" spans="1:8" x14ac:dyDescent="0.3">
      <c r="A18" s="7" t="s">
        <v>49</v>
      </c>
      <c r="B18" s="30">
        <v>20.704444444444441</v>
      </c>
      <c r="C18" s="30">
        <v>20.755624999999995</v>
      </c>
      <c r="D18" s="30">
        <v>15.653382352941174</v>
      </c>
      <c r="E18" s="30">
        <v>16.46212765957447</v>
      </c>
      <c r="F18" s="30">
        <v>17.911696428571425</v>
      </c>
      <c r="G18" s="31" t="s">
        <v>78</v>
      </c>
      <c r="H18" s="33">
        <f>MIN(F13:F17)</f>
        <v>16.44140845070422</v>
      </c>
    </row>
  </sheetData>
  <conditionalFormatting pivot="1" sqref="B13:B17">
    <cfRule type="top10" dxfId="8" priority="8" rank="1"/>
  </conditionalFormatting>
  <conditionalFormatting pivot="1" sqref="B13:B17">
    <cfRule type="top10" dxfId="7" priority="7" bottom="1" rank="1"/>
  </conditionalFormatting>
  <conditionalFormatting pivot="1" sqref="C13:C17">
    <cfRule type="top10" dxfId="6" priority="6" rank="1"/>
  </conditionalFormatting>
  <conditionalFormatting pivot="1" sqref="C13:C17">
    <cfRule type="top10" dxfId="5" priority="5" bottom="1" rank="1"/>
  </conditionalFormatting>
  <conditionalFormatting pivot="1" sqref="D13:D17">
    <cfRule type="top10" dxfId="4" priority="4" rank="1"/>
  </conditionalFormatting>
  <conditionalFormatting pivot="1" sqref="D13:D17">
    <cfRule type="top10" dxfId="3" priority="3" bottom="1" rank="1"/>
  </conditionalFormatting>
  <conditionalFormatting pivot="1" sqref="E13:E17">
    <cfRule type="top10" dxfId="2" priority="2" rank="1"/>
  </conditionalFormatting>
  <conditionalFormatting pivot="1" sqref="E13:E17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</vt:lpstr>
      <vt:lpstr>Analysis</vt:lpstr>
      <vt:lpstr>List</vt:lpstr>
      <vt:lpstr>Pivot Table</vt:lpstr>
    </vt:vector>
  </TitlesOfParts>
  <Company>IIT Patna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SHAHRUKH</dc:creator>
  <cp:lastModifiedBy>SHAHRUK</cp:lastModifiedBy>
  <dcterms:created xsi:type="dcterms:W3CDTF">2022-04-15T13:09:17Z</dcterms:created>
  <dcterms:modified xsi:type="dcterms:W3CDTF">2022-04-16T06:43:49Z</dcterms:modified>
</cp:coreProperties>
</file>