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x Onsite\Tex_reff\shernof\thread-gage\"/>
    </mc:Choice>
  </mc:AlternateContent>
  <xr:revisionPtr revIDLastSave="0" documentId="13_ncr:1_{0EB2F11E-3A86-4C62-B8D9-DAD73AB82B3A}" xr6:coauthVersionLast="47" xr6:coauthVersionMax="47" xr10:uidLastSave="{00000000-0000-0000-0000-000000000000}"/>
  <bookViews>
    <workbookView xWindow="-108" yWindow="-108" windowWidth="23256" windowHeight="12456" xr2:uid="{D196C7CE-3B66-484B-A6CF-130CD7535210}"/>
  </bookViews>
  <sheets>
    <sheet name="metric" sheetId="1" r:id="rId1"/>
    <sheet name="imperial" sheetId="2" r:id="rId2"/>
  </sheets>
  <externalReferences>
    <externalReference r:id="rId3"/>
  </externalReferences>
  <definedNames>
    <definedName name="gauge">imperial!$Q$8</definedName>
    <definedName name="go">imperial!$P$18:$W$24</definedName>
    <definedName name="majorD">imperial!$Q$5</definedName>
    <definedName name="majorDImp">imperial!$P$5</definedName>
    <definedName name="noGo">imperial!$P$29:$W$35</definedName>
    <definedName name="pitchD">imperial!$Q$6</definedName>
    <definedName name="threadProfiles">imperial!$Z$42:$AA$65</definedName>
    <definedName name="Units">'[1]Test Data'!$D$9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F4" i="1"/>
  <c r="F5" i="1" s="1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O4" i="2"/>
  <c r="N4" i="2"/>
  <c r="M4" i="2"/>
  <c r="L4" i="2"/>
  <c r="K4" i="2"/>
  <c r="J4" i="2"/>
  <c r="I4" i="2"/>
  <c r="H4" i="2"/>
  <c r="G4" i="2"/>
  <c r="G5" i="2" s="1"/>
</calcChain>
</file>

<file path=xl/sharedStrings.xml><?xml version="1.0" encoding="utf-8"?>
<sst xmlns="http://schemas.openxmlformats.org/spreadsheetml/2006/main" count="195" uniqueCount="127">
  <si>
    <t>?</t>
  </si>
  <si>
    <t>M10X1.25-6H</t>
  </si>
  <si>
    <t>M10X1.50-6G</t>
  </si>
  <si>
    <t>M10X1.50-6H</t>
  </si>
  <si>
    <t>M10X1.50-8G</t>
  </si>
  <si>
    <t>M125X2.00-6H</t>
  </si>
  <si>
    <t>M12X1.00-6H</t>
  </si>
  <si>
    <t>M12X1.75-6H</t>
  </si>
  <si>
    <t>M12X1.75-8G</t>
  </si>
  <si>
    <t>M140X2.00-6H</t>
  </si>
  <si>
    <t>M14X2.00-6H</t>
  </si>
  <si>
    <t>M16X2.00-6G</t>
  </si>
  <si>
    <t>M16X2.00-6H</t>
  </si>
  <si>
    <t>M16X2.00-8G</t>
  </si>
  <si>
    <t>M20X1.50-6H</t>
  </si>
  <si>
    <t>M20X2.50-6H</t>
  </si>
  <si>
    <t>M20X2.50-8G</t>
  </si>
  <si>
    <t>M24X3.00-6G</t>
  </si>
  <si>
    <t>M24X3.00-6H</t>
  </si>
  <si>
    <t>M24X3.00-8G</t>
  </si>
  <si>
    <t>M25X1.50-6H</t>
  </si>
  <si>
    <t>M30X3.50-6H</t>
  </si>
  <si>
    <t>M32X1.50-6H</t>
  </si>
  <si>
    <t>M345X4.00-8G</t>
  </si>
  <si>
    <t>M36X1.50-6H</t>
  </si>
  <si>
    <t>M36X3.00-4H</t>
  </si>
  <si>
    <t>M36X4.00-6G</t>
  </si>
  <si>
    <t>M36X4.00-6H</t>
  </si>
  <si>
    <t>M3X0.50-6H</t>
  </si>
  <si>
    <t>M48X1.50-6H</t>
  </si>
  <si>
    <t>M48X5.00-6G</t>
  </si>
  <si>
    <t>M4X0.70-6H</t>
  </si>
  <si>
    <t>M5X0.80-6H</t>
  </si>
  <si>
    <t>M60X1.50-6H</t>
  </si>
  <si>
    <t>M6X1.00-6H</t>
  </si>
  <si>
    <t>M75X1.50-6H</t>
  </si>
  <si>
    <t>M8X1.25-6H</t>
  </si>
  <si>
    <t>M90X2.00-6H</t>
  </si>
  <si>
    <t>M150X6.00-6H</t>
  </si>
  <si>
    <t>M16X2.50-6H</t>
  </si>
  <si>
    <t>M50X1.5-6H</t>
  </si>
  <si>
    <t>M24X2.00-6H</t>
  </si>
  <si>
    <t>M140X2.00-7H</t>
  </si>
  <si>
    <t>7/16X20 UNF-2B</t>
  </si>
  <si>
    <t>7/16X20 UNC-2B</t>
  </si>
  <si>
    <t>5/8X18 UNF-2B</t>
  </si>
  <si>
    <t>5/8X11 UNF-2B</t>
  </si>
  <si>
    <t>5/16X24 UNF-2B</t>
  </si>
  <si>
    <t>5/16X18 UNC-2B</t>
  </si>
  <si>
    <t>3/8X24 UNF-2B</t>
  </si>
  <si>
    <t>3/8X16 UNC-2B</t>
  </si>
  <si>
    <t>3/4X16 UNF-2B</t>
  </si>
  <si>
    <t>3/4X10 UNC-2B</t>
  </si>
  <si>
    <t>1X8 UNC-2B</t>
  </si>
  <si>
    <t>1X14 UNS-2B</t>
  </si>
  <si>
    <t>1/4X28 UNF-2B</t>
  </si>
  <si>
    <t>1/4X20 UNC-2B</t>
  </si>
  <si>
    <t>1/2X20 UNF-2B</t>
  </si>
  <si>
    <t>1/2X28 UNF-2B</t>
  </si>
  <si>
    <t>1/2X13 UNF-2B</t>
  </si>
  <si>
    <t>1/2X16 UNF-2B</t>
  </si>
  <si>
    <t>1 3/8X12 UNF-2B</t>
  </si>
  <si>
    <t>1 1/4X7 UNF-2B</t>
  </si>
  <si>
    <t>1 1/2X12 UNF-2B</t>
  </si>
  <si>
    <t>3/8X32 UNEF-2B</t>
  </si>
  <si>
    <t>15/16X20 UNEF-2B</t>
  </si>
  <si>
    <t>1/2X13 UNC-2B</t>
  </si>
  <si>
    <t>3/4X24 UNF-2B</t>
  </si>
  <si>
    <t>3/8X28 UNF-2B</t>
  </si>
  <si>
    <t>2 1/16X12 UNF-2B</t>
  </si>
  <si>
    <t>hreads Per Inch</t>
  </si>
  <si>
    <t>MAJOR or MINOR DIAMETERS</t>
  </si>
  <si>
    <t>PITCH DIAMETER</t>
  </si>
  <si>
    <t>LEAD</t>
  </si>
  <si>
    <t>HALF ANGLE</t>
  </si>
  <si>
    <t>To and Incl. 4"</t>
  </si>
  <si>
    <t>Above 4" Diam.</t>
  </si>
  <si>
    <t>To and Incl. 1½"</t>
  </si>
  <si>
    <t>Above 1½" to 4" Incl.</t>
  </si>
  <si>
    <t>Above 4" to 8" Incl.</t>
  </si>
  <si>
    <t>Plus or Minus</t>
  </si>
  <si>
    <t>30 min.</t>
  </si>
  <si>
    <t>30 min</t>
  </si>
  <si>
    <t>20 min.</t>
  </si>
  <si>
    <t>15 min.</t>
  </si>
  <si>
    <t>10 min.</t>
  </si>
  <si>
    <t>10 min</t>
  </si>
  <si>
    <t>5 min.</t>
  </si>
  <si>
    <t>4½</t>
  </si>
  <si>
    <t>Table 4.2 of AS 1721</t>
  </si>
  <si>
    <r>
      <t xml:space="preserve">Basic Major </t>
    </r>
    <r>
      <rPr>
        <sz val="10"/>
        <color theme="1"/>
        <rFont val="Aptos Narrow"/>
        <family val="2"/>
      </rPr>
      <t>Ø</t>
    </r>
    <r>
      <rPr>
        <sz val="10"/>
        <color theme="1"/>
        <rFont val="Arial Narrow"/>
        <family val="2"/>
      </rPr>
      <t xml:space="preserve">
mm</t>
    </r>
  </si>
  <si>
    <t>Pitch
mm</t>
  </si>
  <si>
    <r>
      <t xml:space="preserve">Tolerance, </t>
    </r>
    <r>
      <rPr>
        <sz val="10"/>
        <color theme="1"/>
        <rFont val="Aptos Narrow"/>
        <family val="2"/>
      </rPr>
      <t>µ</t>
    </r>
    <r>
      <rPr>
        <sz val="10"/>
        <color theme="1"/>
        <rFont val="Arial Narrow"/>
        <family val="2"/>
      </rPr>
      <t>m</t>
    </r>
  </si>
  <si>
    <t>Tolerance, grade</t>
  </si>
  <si>
    <t>Table 4.6 of AS1014 - Deviations for Go Screw Plug Gages</t>
  </si>
  <si>
    <r>
      <t>P</t>
    </r>
    <r>
      <rPr>
        <sz val="10"/>
        <color theme="1"/>
        <rFont val="Aptos Narrow"/>
        <family val="2"/>
      </rPr>
      <t>Ø</t>
    </r>
    <r>
      <rPr>
        <sz val="10"/>
        <color theme="1"/>
        <rFont val="Arial Narrow"/>
        <family val="2"/>
      </rPr>
      <t xml:space="preserve"> tolerances for Internal thread</t>
    </r>
  </si>
  <si>
    <t>Deviation</t>
  </si>
  <si>
    <t>Worn</t>
  </si>
  <si>
    <r>
      <t xml:space="preserve">Major </t>
    </r>
    <r>
      <rPr>
        <sz val="10"/>
        <color theme="1"/>
        <rFont val="Aptos Narrow"/>
        <family val="2"/>
      </rPr>
      <t>Ø</t>
    </r>
  </si>
  <si>
    <t>Upper</t>
  </si>
  <si>
    <t>Lower</t>
  </si>
  <si>
    <t>lower</t>
  </si>
  <si>
    <t>Table 4.7 of AS1014 - Deviations for No-Go Screw Plug Gages</t>
  </si>
  <si>
    <t>3H/4
Table 3.1 of AS1014</t>
  </si>
  <si>
    <r>
      <t xml:space="preserve">Minor </t>
    </r>
    <r>
      <rPr>
        <sz val="10"/>
        <color theme="1"/>
        <rFont val="Aptos Narrow"/>
        <family val="2"/>
      </rPr>
      <t>Ø</t>
    </r>
    <r>
      <rPr>
        <sz val="10"/>
        <color theme="1"/>
        <rFont val="Arial Narrow"/>
        <family val="2"/>
      </rPr>
      <t xml:space="preserve"> Tolerances for Internal threads
Table 4.4 of AS 1721</t>
    </r>
  </si>
  <si>
    <t>Tolerance</t>
  </si>
  <si>
    <t>Index</t>
  </si>
  <si>
    <r>
      <t xml:space="preserve">Pitch </t>
    </r>
    <r>
      <rPr>
        <sz val="10"/>
        <color theme="0"/>
        <rFont val="Aptos Narrow"/>
        <family val="2"/>
      </rPr>
      <t>Ø</t>
    </r>
  </si>
  <si>
    <t>Pitch Diameter Go</t>
  </si>
  <si>
    <t>Pitch Diameter No-Go</t>
  </si>
  <si>
    <t>Major Diameter Go</t>
  </si>
  <si>
    <t>Major Diameter No-Go</t>
  </si>
  <si>
    <r>
      <t xml:space="preserve">Minor </t>
    </r>
    <r>
      <rPr>
        <sz val="10"/>
        <color theme="1"/>
        <rFont val="Aptos Narrow"/>
        <family val="2"/>
      </rPr>
      <t>Ø</t>
    </r>
  </si>
  <si>
    <t>Wear</t>
  </si>
  <si>
    <t xml:space="preserve">Go </t>
  </si>
  <si>
    <t>No-Go</t>
  </si>
  <si>
    <t>Go</t>
  </si>
  <si>
    <t>Min</t>
  </si>
  <si>
    <t>2B</t>
  </si>
  <si>
    <t>Max</t>
  </si>
  <si>
    <t>No</t>
  </si>
  <si>
    <t>H</t>
  </si>
  <si>
    <t>Deviations</t>
  </si>
  <si>
    <t>Md Go</t>
  </si>
  <si>
    <t>Md No-Go</t>
  </si>
  <si>
    <t>Worn Go</t>
  </si>
  <si>
    <t>Worn No-Go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</si>
</sst>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"/>
    <numFmt numFmtId="167" formatCode="0.0000"/>
  </numFmts>
  <fonts count="8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0"/>
      <name val="Aptos Narrow"/>
      <family val="2"/>
    </font>
    <font>
      <sz val="10"/>
      <name val="Arial Narrow"/>
      <family val="2"/>
    </font>
    <font>
      <sz val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mediumGray">
        <fgColor theme="0" tint="-0.149967955565050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mediumGray">
        <fgColor theme="0" tint="-0.2499465926084170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/>
      <diagonal/>
    </border>
    <border>
      <left style="thin">
        <color rgb="FF111111"/>
      </left>
      <right/>
      <top style="thin">
        <color rgb="FF111111"/>
      </top>
      <bottom style="thin">
        <color rgb="FF111111"/>
      </bottom>
      <diagonal/>
    </border>
    <border>
      <left/>
      <right style="thin">
        <color rgb="FF111111"/>
      </right>
      <top style="thin">
        <color rgb="FF111111"/>
      </top>
      <bottom style="thin">
        <color rgb="FF111111"/>
      </bottom>
      <diagonal/>
    </border>
    <border>
      <left/>
      <right/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/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9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" fontId="1" fillId="0" borderId="0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" fontId="1" fillId="0" borderId="1" xfId="1" applyNumberFormat="1" applyFont="1" applyBorder="1" applyAlignment="1">
      <alignment vertical="center"/>
    </xf>
    <xf numFmtId="1" fontId="1" fillId="0" borderId="1" xfId="1" applyNumberFormat="1" applyFont="1" applyBorder="1" applyAlignment="1">
      <alignment horizontal="left" vertical="center"/>
    </xf>
    <xf numFmtId="0" fontId="1" fillId="3" borderId="9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1" fontId="1" fillId="0" borderId="9" xfId="1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left" vertical="center"/>
    </xf>
    <xf numFmtId="2" fontId="1" fillId="0" borderId="1" xfId="1" applyNumberFormat="1" applyFont="1" applyBorder="1" applyAlignment="1">
      <alignment horizontal="left" vertical="center"/>
    </xf>
    <xf numFmtId="0" fontId="1" fillId="0" borderId="17" xfId="1" applyFont="1" applyBorder="1" applyAlignment="1">
      <alignment horizontal="left" vertical="center"/>
    </xf>
    <xf numFmtId="164" fontId="2" fillId="4" borderId="1" xfId="1" applyNumberFormat="1" applyFont="1" applyFill="1" applyBorder="1" applyAlignment="1">
      <alignment horizontal="right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6" fillId="6" borderId="1" xfId="1" applyFont="1" applyFill="1" applyBorder="1" applyAlignment="1">
      <alignment vertical="center"/>
    </xf>
    <xf numFmtId="0" fontId="6" fillId="0" borderId="0" xfId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164" fontId="1" fillId="0" borderId="1" xfId="1" applyNumberFormat="1" applyFont="1" applyBorder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1" fillId="0" borderId="1" xfId="1" applyNumberFormat="1" applyFont="1" applyBorder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2" fillId="7" borderId="0" xfId="1" applyFont="1" applyFill="1" applyAlignment="1">
      <alignment vertical="center"/>
    </xf>
    <xf numFmtId="0" fontId="1" fillId="0" borderId="14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/>
    </xf>
    <xf numFmtId="164" fontId="6" fillId="0" borderId="17" xfId="1" applyNumberFormat="1" applyFont="1" applyBorder="1" applyAlignment="1">
      <alignment horizontal="center" vertical="center"/>
    </xf>
  </cellXfs>
  <cellStyles count="2">
    <cellStyle name="Normal" xfId="0" builtinId="0"/>
    <cellStyle name="Normal 3 2 4" xfId="1" xr:uid="{3F82D998-40F3-49D1-9222-BC9149207A37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x%20Onsite\Tex_reff\shernof\thread-gage\Tex%20At%20Site%20Thread%20Gage%20Worksheet.xlsm" TargetMode="External"/><Relationship Id="rId1" Type="http://schemas.openxmlformats.org/officeDocument/2006/relationships/externalLinkPath" Target="Tex%20At%20Site%20Thread%20Gage%20Work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up Data"/>
      <sheetName val="Test Data"/>
      <sheetName val="Worksheet"/>
      <sheetName val="Uncert"/>
      <sheetName val="Report"/>
      <sheetName val="Variables"/>
      <sheetName val="Sheet1"/>
      <sheetName val="Uncertainty"/>
      <sheetName val="Scope"/>
      <sheetName val="Notes"/>
      <sheetName val="shernof"/>
      <sheetName val="Mods"/>
      <sheetName val="Variables (2)"/>
    </sheetNames>
    <sheetDataSet>
      <sheetData sheetId="0"/>
      <sheetData sheetId="1">
        <row r="9">
          <cell r="D9" t="str">
            <v>mm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E376-456E-4419-900A-3DC7805102C2}">
  <dimension ref="B2:AA63"/>
  <sheetViews>
    <sheetView showGridLines="0" tabSelected="1" topLeftCell="A4" workbookViewId="0">
      <selection activeCell="E16" sqref="E16:F18"/>
    </sheetView>
  </sheetViews>
  <sheetFormatPr defaultRowHeight="13.8" x14ac:dyDescent="0.3"/>
  <cols>
    <col min="2" max="2" width="13.25" bestFit="1" customWidth="1"/>
    <col min="3" max="3" width="15.125" customWidth="1"/>
    <col min="6" max="10" width="11.125" customWidth="1"/>
    <col min="12" max="12" width="14" customWidth="1"/>
    <col min="19" max="19" width="11.75" customWidth="1"/>
    <col min="21" max="28" width="11.875" customWidth="1"/>
  </cols>
  <sheetData>
    <row r="2" spans="2:27" x14ac:dyDescent="0.3">
      <c r="B2" s="33" t="s">
        <v>1</v>
      </c>
      <c r="C2" s="23" t="s">
        <v>105</v>
      </c>
      <c r="D2" s="23" t="s">
        <v>106</v>
      </c>
      <c r="E2" s="68"/>
      <c r="F2" s="71" t="s">
        <v>107</v>
      </c>
      <c r="G2" s="71" t="s">
        <v>108</v>
      </c>
      <c r="H2" s="71" t="s">
        <v>109</v>
      </c>
      <c r="I2" s="71" t="s">
        <v>110</v>
      </c>
      <c r="J2" s="71" t="s">
        <v>111</v>
      </c>
      <c r="K2" s="1" t="s">
        <v>112</v>
      </c>
      <c r="L2" s="37">
        <v>265</v>
      </c>
      <c r="M2" s="66" t="s">
        <v>113</v>
      </c>
      <c r="N2" s="67"/>
    </row>
    <row r="3" spans="2:27" x14ac:dyDescent="0.3">
      <c r="B3" s="38">
        <v>10</v>
      </c>
      <c r="C3" s="16">
        <v>160</v>
      </c>
      <c r="D3" s="16">
        <v>3</v>
      </c>
      <c r="E3" s="69"/>
      <c r="F3" s="72"/>
      <c r="G3" s="72"/>
      <c r="H3" s="72"/>
      <c r="I3" s="72"/>
      <c r="J3" s="72"/>
      <c r="K3" s="2" t="s">
        <v>114</v>
      </c>
      <c r="L3" s="41" t="s">
        <v>115</v>
      </c>
      <c r="M3" s="1" t="s">
        <v>116</v>
      </c>
      <c r="N3" s="1" t="s">
        <v>115</v>
      </c>
    </row>
    <row r="4" spans="2:27" x14ac:dyDescent="0.3">
      <c r="B4" s="43">
        <v>1.25</v>
      </c>
      <c r="C4" s="70"/>
      <c r="D4" s="70"/>
      <c r="E4" s="44" t="s">
        <v>117</v>
      </c>
      <c r="F4" s="45">
        <f>IF(Units="mm",IF(gauge="G",majorD-(pitchD*0.6495)+C6,majorD-(pitchD*0.6495)),J16+(2*J15))</f>
        <v>0</v>
      </c>
      <c r="G4" s="46" t="e">
        <f>ROUND(IF(Units="mm",IF(gauge="G",F4,$U$6+(VLOOKUP($S$5,go,5,FALSE)/1000)),$U$6),(IF(Units="mm",3,4)))</f>
        <v>#N/A</v>
      </c>
      <c r="H4" s="47" t="e">
        <f>ROUND(IF(Units="mm",IF(gauge="G",($V$7+(VLOOKUP($S$5,noGo,5,FALSE)/1000)),$U$7+(VLOOKUP($S$5,noGo,5,FALSE)/1000)),H5-C3),IF(Units="mm",3,4))</f>
        <v>#N/A</v>
      </c>
      <c r="I4" s="46" t="e">
        <f>ROUND(IF(Units="mm",IF(gauge="G",majorD+C6+I10,$U$6+VLOOKUP(1*pitchD,threadProfiles,2,FALSE)+(VLOOKUP($S$5,go,8,FALSE)/1000)),majorDImp),IF(Units="mm",3,4))</f>
        <v>#N/A</v>
      </c>
      <c r="J4" s="47" t="e">
        <f>ROUND(IF(Units="mm",IF(gauge="G",J5-J11-J10,$U$7+(0.2*pitchD)+(VLOOKUP($S$5,noGo,8,FALSE)/1000)),J5-D3),IF(Units="mm",3,4))</f>
        <v>#N/A</v>
      </c>
      <c r="K4" s="48">
        <f>ROUND(IF(Units="mm",IF(gauge="G",majorD-(1.0825*pitchD)+C6,majorD-(1.0825*pitchD)),J16),IF(Units="mm",3,4))</f>
        <v>0</v>
      </c>
      <c r="L4" s="49">
        <f>ROUND(IF(Units="mm",IF(gauge="G",K5,$Y$6-(1.0825*pitchD)),L5-D3),IF(Units="mm",3,4))</f>
        <v>0</v>
      </c>
      <c r="M4" s="50" t="str">
        <f>IFERROR(IF(Units="mm",VLOOKUP($S$5,go,6,FALSE),"")/1000,"")</f>
        <v/>
      </c>
      <c r="N4" s="50" t="str">
        <f>IFERROR(IF(Units="mm",VLOOKUP($S$5,noGo,6,FALSE),"")/1000,"")</f>
        <v/>
      </c>
    </row>
    <row r="5" spans="2:27" x14ac:dyDescent="0.3">
      <c r="B5" s="38">
        <v>6</v>
      </c>
      <c r="C5" s="17"/>
      <c r="D5" s="17"/>
      <c r="E5" s="44" t="s">
        <v>119</v>
      </c>
      <c r="F5" s="45">
        <f>IF(Units="mm",IF(gauge="G",F4+($R$5/1000),F4+($R$5/1000)),$U$6+$R$5)</f>
        <v>0</v>
      </c>
      <c r="G5" s="47" t="e">
        <f>ROUND(IF(Units="mm",IF(gauge="G",F5,$U$6+(VLOOKUP($S$5,go,4,FALSE)/1000)),$U$7),IF(Units="mm",3,4))</f>
        <v>#N/A</v>
      </c>
      <c r="H5" s="46" t="e">
        <f>ROUND(IF(Units="mm",IF(gauge="G",$V$7+(VLOOKUP($S$5,noGo,4,FALSE)/1000),$U$7+(VLOOKUP($S$5,noGo,4,FALSE)/1000)),J25),IF(Units="mm",3,4))</f>
        <v>#N/A</v>
      </c>
      <c r="I5" s="47" t="e">
        <f>ROUND(IF(Units="mm",IF(gauge="G",I4+I11,$U$6+VLOOKUP(1*pitchD,threadProfiles,2,FALSE)+(VLOOKUP($S$5,go,7,FALSE)/1000)),
$X$6+$S$5),IF(Units="mm",3,4))</f>
        <v>#N/A</v>
      </c>
      <c r="J5" s="47" t="e">
        <f>ROUND(IF(Units="mm",IF(gauge="G",$U$7+(0.2*pitchD),$U$7+(0.2*pitchD)+(VLOOKUP($S$5,noGo,7,FALSE)/1000)),$W$7+(K13/2)),IF(Units="mm",3,4))</f>
        <v>#N/A</v>
      </c>
      <c r="K5" s="49">
        <f>ROUND(IF(Units="mm",$Z$6+(L2/1000),K4+D3),IF(Units="mm",3,4))</f>
        <v>0.26500000000000001</v>
      </c>
      <c r="L5" s="48">
        <f>ROUND(IF(Units="mm",$AA$6+($AA$4/1000),J22),IF(Units="mm",3,4))</f>
        <v>0</v>
      </c>
      <c r="M5" s="51"/>
      <c r="N5" s="51"/>
    </row>
    <row r="6" spans="2:27" x14ac:dyDescent="0.3">
      <c r="B6" s="52" t="s">
        <v>121</v>
      </c>
      <c r="C6" s="53"/>
      <c r="D6" s="54"/>
      <c r="E6" s="54"/>
      <c r="F6" s="54"/>
      <c r="G6" s="47" t="e">
        <f>IF(Units="mm",$V$7-AVERAGE($V$6:$V$7),C3)</f>
        <v>#DIV/0!</v>
      </c>
      <c r="H6" s="47" t="e">
        <f>IF(Units="mm",$W$7-AVERAGE($W$6:$W$7),C3)</f>
        <v>#DIV/0!</v>
      </c>
      <c r="I6" s="47" t="e">
        <f>IF(Units="mm",$X$7-AVERAGE($X$6:$X$7),D3)</f>
        <v>#DIV/0!</v>
      </c>
      <c r="J6" s="47" t="e">
        <f>IF(Units="mm",$Y$7-AVERAGE($Y$6:$Y$7),D3)</f>
        <v>#DIV/0!</v>
      </c>
      <c r="K6" s="55" t="e">
        <f>IF(Units="mm",$Z$7-AVERAGE($Z$6:$Z$7),D3)</f>
        <v>#DIV/0!</v>
      </c>
      <c r="L6" s="55" t="e">
        <f>IF(Units="mm",$AA$7-AVERAGE($AA$6:$AA$7),D3)</f>
        <v>#DIV/0!</v>
      </c>
      <c r="M6" s="56"/>
      <c r="N6" s="56"/>
    </row>
    <row r="7" spans="2:27" x14ac:dyDescent="0.3">
      <c r="B7" s="54"/>
      <c r="C7" s="54"/>
      <c r="D7" s="54"/>
      <c r="E7" s="54"/>
      <c r="F7" s="54"/>
      <c r="G7" s="47" t="e">
        <f>IF(Units="mm",AVERAGE($V$6:$V$7)-$V$6,C3)</f>
        <v>#DIV/0!</v>
      </c>
      <c r="H7" s="47" t="e">
        <f>IF(Units="mm",AVERAGE($W$6:$W$7)-$W$6,C3)</f>
        <v>#DIV/0!</v>
      </c>
      <c r="I7" s="47" t="e">
        <f>IF(Units="mm",AVERAGE($X$6:$X$7)-$X$6,D3)</f>
        <v>#DIV/0!</v>
      </c>
      <c r="J7" s="47" t="e">
        <f>IF(Units="mm",AVERAGE($Y$6:$Y$7)-$Y$6,D3)</f>
        <v>#DIV/0!</v>
      </c>
      <c r="K7" s="55" t="e">
        <f>IF(Units="mm",AVERAGE($Z$6:$Z$7)-$Z$6,D3)</f>
        <v>#DIV/0!</v>
      </c>
      <c r="L7" s="55" t="e">
        <f>IF(Units="mm",AVERAGE($AA$6:$AA$7)-$AA$6,D3)</f>
        <v>#DIV/0!</v>
      </c>
      <c r="M7" s="56"/>
      <c r="N7" s="56"/>
    </row>
    <row r="8" spans="2:27" x14ac:dyDescent="0.3">
      <c r="B8" s="57"/>
      <c r="C8" s="57"/>
      <c r="D8" s="57"/>
      <c r="E8" s="57"/>
      <c r="F8" s="58"/>
      <c r="G8" s="73" t="s">
        <v>122</v>
      </c>
      <c r="H8" s="74"/>
      <c r="I8" s="73" t="s">
        <v>122</v>
      </c>
      <c r="J8" s="74"/>
      <c r="K8" s="73" t="s">
        <v>122</v>
      </c>
      <c r="L8" s="74"/>
      <c r="M8" s="60"/>
      <c r="N8" s="60"/>
    </row>
    <row r="9" spans="2:27" x14ac:dyDescent="0.3">
      <c r="B9" s="65"/>
      <c r="C9" s="65"/>
      <c r="D9" s="65"/>
      <c r="E9" s="65"/>
      <c r="F9" s="2"/>
      <c r="G9" s="61" t="s">
        <v>116</v>
      </c>
      <c r="H9" s="61" t="s">
        <v>115</v>
      </c>
      <c r="I9" s="61" t="s">
        <v>123</v>
      </c>
      <c r="J9" s="61" t="s">
        <v>124</v>
      </c>
      <c r="K9" s="61" t="s">
        <v>125</v>
      </c>
      <c r="L9" s="61" t="s">
        <v>126</v>
      </c>
      <c r="M9" s="19"/>
      <c r="N9" s="19"/>
    </row>
    <row r="10" spans="2:27" x14ac:dyDescent="0.3">
      <c r="B10" s="2"/>
      <c r="C10" s="2"/>
      <c r="D10" s="62"/>
      <c r="E10" s="62"/>
      <c r="F10" s="2"/>
      <c r="G10" s="63">
        <v>6.0000000000000001E-3</v>
      </c>
      <c r="H10" s="63">
        <v>0</v>
      </c>
      <c r="I10" s="63">
        <v>1E-3</v>
      </c>
      <c r="J10" s="63">
        <v>-6.0000000000000001E-3</v>
      </c>
      <c r="K10" s="1">
        <v>-5.0000000000000001E-3</v>
      </c>
      <c r="L10" s="1">
        <v>-6.0000000000000001E-3</v>
      </c>
      <c r="M10" s="19"/>
      <c r="N10" s="19"/>
    </row>
    <row r="11" spans="2:27" x14ac:dyDescent="0.3">
      <c r="B11" s="2"/>
      <c r="C11" s="2"/>
      <c r="D11" s="62"/>
      <c r="E11" s="62"/>
      <c r="F11" s="2"/>
      <c r="G11" s="63">
        <v>1.7999999999999999E-2</v>
      </c>
      <c r="H11" s="63">
        <v>1.0999999999999999E-2</v>
      </c>
      <c r="I11" s="63">
        <v>2.3E-2</v>
      </c>
      <c r="J11" s="63">
        <v>1.6E-2</v>
      </c>
      <c r="K11" s="1"/>
      <c r="L11" s="63"/>
      <c r="M11" s="19"/>
      <c r="N11" s="19"/>
    </row>
    <row r="15" spans="2:27" ht="13.8" customHeight="1" x14ac:dyDescent="0.3">
      <c r="B15" s="1" t="s">
        <v>0</v>
      </c>
      <c r="D15" s="2"/>
      <c r="E15" s="10" t="s">
        <v>89</v>
      </c>
      <c r="F15" s="10"/>
      <c r="G15" s="10"/>
      <c r="H15" s="10"/>
      <c r="I15" s="10"/>
      <c r="J15" s="10"/>
      <c r="K15" s="10"/>
      <c r="L15" s="10"/>
      <c r="M15" s="24" t="s">
        <v>104</v>
      </c>
      <c r="N15" s="26"/>
      <c r="O15" s="26"/>
      <c r="P15" s="26"/>
      <c r="Q15" s="26"/>
      <c r="R15" s="30" t="s">
        <v>103</v>
      </c>
      <c r="S15" s="21"/>
      <c r="T15" s="2"/>
      <c r="U15" s="10" t="s">
        <v>94</v>
      </c>
      <c r="V15" s="10"/>
      <c r="W15" s="10"/>
      <c r="X15" s="10"/>
      <c r="Y15" s="10"/>
      <c r="Z15" s="10"/>
      <c r="AA15" s="10"/>
    </row>
    <row r="16" spans="2:27" x14ac:dyDescent="0.3">
      <c r="B16" s="1" t="s">
        <v>1</v>
      </c>
      <c r="D16" s="2"/>
      <c r="E16" s="11" t="s">
        <v>90</v>
      </c>
      <c r="F16" s="11"/>
      <c r="G16" s="12" t="s">
        <v>91</v>
      </c>
      <c r="H16" s="13" t="s">
        <v>92</v>
      </c>
      <c r="I16" s="13"/>
      <c r="J16" s="13"/>
      <c r="K16" s="13"/>
      <c r="L16" s="13"/>
      <c r="M16" s="25"/>
      <c r="N16" s="29"/>
      <c r="O16" s="29"/>
      <c r="P16" s="29"/>
      <c r="Q16" s="29"/>
      <c r="R16" s="31"/>
      <c r="S16" s="22"/>
      <c r="T16" s="2"/>
      <c r="U16" s="11" t="s">
        <v>95</v>
      </c>
      <c r="V16" s="11"/>
      <c r="W16" s="10" t="s">
        <v>96</v>
      </c>
      <c r="X16" s="10"/>
      <c r="Y16" s="16" t="s">
        <v>97</v>
      </c>
      <c r="Z16" s="10" t="s">
        <v>98</v>
      </c>
      <c r="AA16" s="10"/>
    </row>
    <row r="17" spans="2:27" x14ac:dyDescent="0.3">
      <c r="B17" s="1" t="s">
        <v>2</v>
      </c>
      <c r="D17" s="2"/>
      <c r="E17" s="11"/>
      <c r="F17" s="11"/>
      <c r="G17" s="12"/>
      <c r="H17" s="13" t="s">
        <v>93</v>
      </c>
      <c r="I17" s="13"/>
      <c r="J17" s="13"/>
      <c r="K17" s="13"/>
      <c r="L17" s="13"/>
      <c r="M17" s="28"/>
      <c r="N17" s="27"/>
      <c r="O17" s="27"/>
      <c r="P17" s="27"/>
      <c r="Q17" s="27"/>
      <c r="R17" s="31"/>
      <c r="S17" s="22"/>
      <c r="T17" s="2"/>
      <c r="U17" s="11"/>
      <c r="V17" s="11"/>
      <c r="W17" s="1" t="s">
        <v>99</v>
      </c>
      <c r="X17" s="1" t="s">
        <v>100</v>
      </c>
      <c r="Y17" s="17"/>
      <c r="Z17" s="1" t="s">
        <v>99</v>
      </c>
      <c r="AA17" s="1" t="s">
        <v>101</v>
      </c>
    </row>
    <row r="18" spans="2:27" x14ac:dyDescent="0.3">
      <c r="B18" s="1" t="s">
        <v>3</v>
      </c>
      <c r="D18" s="2"/>
      <c r="E18" s="11"/>
      <c r="F18" s="11"/>
      <c r="G18" s="12"/>
      <c r="H18" s="14">
        <v>4</v>
      </c>
      <c r="I18" s="14">
        <v>5</v>
      </c>
      <c r="J18" s="14">
        <v>6</v>
      </c>
      <c r="K18" s="14">
        <v>7</v>
      </c>
      <c r="L18" s="14">
        <v>8</v>
      </c>
      <c r="M18" s="1">
        <v>4</v>
      </c>
      <c r="N18" s="1">
        <v>5</v>
      </c>
      <c r="O18" s="1">
        <v>6</v>
      </c>
      <c r="P18" s="1">
        <v>7</v>
      </c>
      <c r="Q18" s="1">
        <v>8</v>
      </c>
      <c r="R18" s="31"/>
      <c r="S18" s="22"/>
      <c r="T18" s="18">
        <v>0</v>
      </c>
      <c r="U18" s="14">
        <v>24</v>
      </c>
      <c r="V18" s="14">
        <v>51</v>
      </c>
      <c r="W18" s="14">
        <v>3</v>
      </c>
      <c r="X18" s="14">
        <v>-3</v>
      </c>
      <c r="Y18" s="14">
        <v>-8</v>
      </c>
      <c r="Z18" s="14">
        <v>6</v>
      </c>
      <c r="AA18" s="14">
        <v>-6</v>
      </c>
    </row>
    <row r="19" spans="2:27" x14ac:dyDescent="0.3">
      <c r="B19" s="1" t="s">
        <v>2</v>
      </c>
      <c r="D19" s="2">
        <v>0</v>
      </c>
      <c r="E19" s="1">
        <v>0.99</v>
      </c>
      <c r="F19" s="1">
        <v>1.41</v>
      </c>
      <c r="G19" s="15">
        <v>0.2</v>
      </c>
      <c r="H19" s="14">
        <v>40</v>
      </c>
      <c r="I19" s="14"/>
      <c r="J19" s="14"/>
      <c r="K19" s="14"/>
      <c r="L19" s="14"/>
      <c r="M19" s="20">
        <v>38</v>
      </c>
      <c r="N19" s="20"/>
      <c r="O19" s="20"/>
      <c r="P19" s="20"/>
      <c r="Q19" s="20"/>
      <c r="R19" s="20">
        <v>0.13</v>
      </c>
      <c r="S19" s="22"/>
      <c r="T19" s="18">
        <v>1</v>
      </c>
      <c r="U19" s="14">
        <v>51</v>
      </c>
      <c r="V19" s="14">
        <v>81</v>
      </c>
      <c r="W19" s="14">
        <v>6</v>
      </c>
      <c r="X19" s="14">
        <v>-1</v>
      </c>
      <c r="Y19" s="14">
        <v>-7</v>
      </c>
      <c r="Z19" s="14">
        <v>9</v>
      </c>
      <c r="AA19" s="14">
        <v>-5</v>
      </c>
    </row>
    <row r="20" spans="2:27" x14ac:dyDescent="0.3">
      <c r="B20" s="1" t="s">
        <v>4</v>
      </c>
      <c r="D20" s="2">
        <v>1</v>
      </c>
      <c r="E20" s="1">
        <v>0.99</v>
      </c>
      <c r="F20" s="1">
        <v>1.41</v>
      </c>
      <c r="G20" s="15">
        <v>0.25</v>
      </c>
      <c r="H20" s="14">
        <v>45</v>
      </c>
      <c r="I20" s="14">
        <v>56</v>
      </c>
      <c r="J20" s="14"/>
      <c r="K20" s="14"/>
      <c r="L20" s="14"/>
      <c r="M20" s="1">
        <v>45</v>
      </c>
      <c r="N20" s="1">
        <v>56</v>
      </c>
      <c r="O20" s="1"/>
      <c r="P20" s="1"/>
      <c r="Q20" s="1"/>
      <c r="R20" s="1">
        <v>0.16200000000000001</v>
      </c>
      <c r="S20" s="22"/>
      <c r="T20" s="18">
        <v>2</v>
      </c>
      <c r="U20" s="14">
        <v>81</v>
      </c>
      <c r="V20" s="14">
        <v>126</v>
      </c>
      <c r="W20" s="14">
        <v>11</v>
      </c>
      <c r="X20" s="14">
        <v>2</v>
      </c>
      <c r="Y20" s="14">
        <v>-6</v>
      </c>
      <c r="Z20" s="14">
        <v>15</v>
      </c>
      <c r="AA20" s="14">
        <v>-3</v>
      </c>
    </row>
    <row r="21" spans="2:27" x14ac:dyDescent="0.3">
      <c r="B21" s="1" t="s">
        <v>5</v>
      </c>
      <c r="D21" s="2">
        <v>2</v>
      </c>
      <c r="E21" s="1">
        <v>0.99</v>
      </c>
      <c r="F21" s="1">
        <v>1.41</v>
      </c>
      <c r="G21" s="15">
        <v>0.3</v>
      </c>
      <c r="H21" s="14">
        <v>48</v>
      </c>
      <c r="I21" s="14">
        <v>60</v>
      </c>
      <c r="J21" s="14">
        <v>75</v>
      </c>
      <c r="K21" s="14"/>
      <c r="L21" s="14"/>
      <c r="M21" s="1">
        <v>53</v>
      </c>
      <c r="N21" s="1">
        <v>67</v>
      </c>
      <c r="O21" s="1">
        <v>85</v>
      </c>
      <c r="P21" s="1"/>
      <c r="Q21" s="1"/>
      <c r="R21" s="1">
        <v>0.19500000000000001</v>
      </c>
      <c r="S21" s="22"/>
      <c r="T21" s="18">
        <v>3</v>
      </c>
      <c r="U21" s="14">
        <v>126</v>
      </c>
      <c r="V21" s="14">
        <v>201</v>
      </c>
      <c r="W21" s="14">
        <v>18</v>
      </c>
      <c r="X21" s="14">
        <v>6</v>
      </c>
      <c r="Y21" s="14">
        <v>-5</v>
      </c>
      <c r="Z21" s="14">
        <v>23</v>
      </c>
      <c r="AA21" s="14">
        <v>1</v>
      </c>
    </row>
    <row r="22" spans="2:27" x14ac:dyDescent="0.3">
      <c r="B22" s="1" t="s">
        <v>6</v>
      </c>
      <c r="D22" s="2">
        <v>3</v>
      </c>
      <c r="E22" s="1">
        <v>1.41</v>
      </c>
      <c r="F22" s="1">
        <v>2.8</v>
      </c>
      <c r="G22" s="15">
        <v>0.2</v>
      </c>
      <c r="H22" s="1">
        <v>42</v>
      </c>
      <c r="I22" s="1"/>
      <c r="J22" s="1"/>
      <c r="K22" s="1"/>
      <c r="L22" s="1"/>
      <c r="M22" s="1">
        <v>63</v>
      </c>
      <c r="N22" s="1">
        <v>80</v>
      </c>
      <c r="O22" s="1">
        <v>100</v>
      </c>
      <c r="P22" s="1"/>
      <c r="Q22" s="1"/>
      <c r="R22" s="1">
        <v>0.22700000000000001</v>
      </c>
      <c r="S22" s="21"/>
      <c r="T22" s="18">
        <v>4</v>
      </c>
      <c r="U22" s="14">
        <v>201</v>
      </c>
      <c r="V22" s="14">
        <v>316</v>
      </c>
      <c r="W22" s="14">
        <v>23</v>
      </c>
      <c r="X22" s="14">
        <v>9</v>
      </c>
      <c r="Y22" s="14">
        <v>-5</v>
      </c>
      <c r="Z22" s="14">
        <v>30</v>
      </c>
      <c r="AA22" s="14">
        <v>2</v>
      </c>
    </row>
    <row r="23" spans="2:27" x14ac:dyDescent="0.3">
      <c r="B23" s="1" t="s">
        <v>7</v>
      </c>
      <c r="D23" s="2">
        <v>4</v>
      </c>
      <c r="E23" s="1">
        <v>1.41</v>
      </c>
      <c r="F23" s="1">
        <v>2.81</v>
      </c>
      <c r="G23" s="15">
        <v>0.25</v>
      </c>
      <c r="H23" s="1">
        <v>48</v>
      </c>
      <c r="I23" s="1">
        <v>60</v>
      </c>
      <c r="J23" s="1"/>
      <c r="K23" s="1"/>
      <c r="L23" s="1"/>
      <c r="M23" s="1">
        <v>71</v>
      </c>
      <c r="N23" s="1">
        <v>90</v>
      </c>
      <c r="O23" s="1">
        <v>112</v>
      </c>
      <c r="P23" s="1"/>
      <c r="Q23" s="1"/>
      <c r="R23" s="1">
        <v>0.26</v>
      </c>
      <c r="S23" s="21"/>
      <c r="T23" s="18">
        <v>5</v>
      </c>
      <c r="U23" s="14">
        <v>315</v>
      </c>
      <c r="V23" s="14">
        <v>501</v>
      </c>
      <c r="W23" s="14">
        <v>33</v>
      </c>
      <c r="X23" s="14">
        <v>15</v>
      </c>
      <c r="Y23" s="14">
        <v>-3</v>
      </c>
      <c r="Z23" s="14">
        <v>42</v>
      </c>
      <c r="AA23" s="14">
        <v>6</v>
      </c>
    </row>
    <row r="24" spans="2:27" x14ac:dyDescent="0.3">
      <c r="B24" s="1" t="s">
        <v>8</v>
      </c>
      <c r="D24" s="2">
        <v>5</v>
      </c>
      <c r="E24" s="1">
        <v>1.41</v>
      </c>
      <c r="F24" s="1">
        <v>2.81</v>
      </c>
      <c r="G24" s="15">
        <v>0.35</v>
      </c>
      <c r="H24" s="1">
        <v>53</v>
      </c>
      <c r="I24" s="1">
        <v>67</v>
      </c>
      <c r="J24" s="1">
        <v>85</v>
      </c>
      <c r="K24" s="1"/>
      <c r="L24" s="1"/>
      <c r="M24" s="1">
        <v>80</v>
      </c>
      <c r="N24" s="1">
        <v>100</v>
      </c>
      <c r="O24" s="1">
        <v>125</v>
      </c>
      <c r="P24" s="1"/>
      <c r="Q24" s="1"/>
      <c r="R24" s="1">
        <v>0.29199999999999998</v>
      </c>
      <c r="S24" s="21"/>
      <c r="T24" s="18">
        <v>6</v>
      </c>
      <c r="U24" s="14">
        <v>501</v>
      </c>
      <c r="V24" s="14">
        <v>671</v>
      </c>
      <c r="W24" s="14">
        <v>43</v>
      </c>
      <c r="X24" s="14">
        <v>21</v>
      </c>
      <c r="Y24" s="14">
        <v>-1</v>
      </c>
      <c r="Z24" s="14">
        <v>54</v>
      </c>
      <c r="AA24" s="14">
        <v>10</v>
      </c>
    </row>
    <row r="25" spans="2:27" x14ac:dyDescent="0.3">
      <c r="B25" s="1" t="s">
        <v>9</v>
      </c>
      <c r="D25" s="2">
        <v>6</v>
      </c>
      <c r="E25" s="1">
        <v>1.41</v>
      </c>
      <c r="F25" s="1">
        <v>2.81</v>
      </c>
      <c r="G25" s="15">
        <v>0.4</v>
      </c>
      <c r="H25" s="1">
        <v>56</v>
      </c>
      <c r="I25" s="1">
        <v>71</v>
      </c>
      <c r="J25" s="1">
        <v>90</v>
      </c>
      <c r="K25" s="1"/>
      <c r="L25" s="1"/>
      <c r="M25" s="1">
        <v>90</v>
      </c>
      <c r="N25" s="1">
        <v>112</v>
      </c>
      <c r="O25" s="1">
        <v>140</v>
      </c>
      <c r="P25" s="1">
        <v>180</v>
      </c>
      <c r="Q25" s="1"/>
      <c r="R25" s="1">
        <v>0.32500000000000001</v>
      </c>
      <c r="S25" s="21"/>
      <c r="T25" s="2"/>
      <c r="U25" s="2"/>
      <c r="V25" s="2"/>
      <c r="W25" s="18"/>
      <c r="X25" s="18"/>
      <c r="Y25" s="18"/>
      <c r="Z25" s="18"/>
      <c r="AA25" s="18"/>
    </row>
    <row r="26" spans="2:27" x14ac:dyDescent="0.3">
      <c r="B26" s="1" t="s">
        <v>10</v>
      </c>
      <c r="D26" s="2">
        <v>7</v>
      </c>
      <c r="E26" s="1">
        <v>1.41</v>
      </c>
      <c r="F26" s="1">
        <v>2.81</v>
      </c>
      <c r="G26" s="15">
        <v>0.45</v>
      </c>
      <c r="H26" s="1">
        <v>60</v>
      </c>
      <c r="I26" s="1">
        <v>75</v>
      </c>
      <c r="J26" s="1">
        <v>95</v>
      </c>
      <c r="K26" s="1"/>
      <c r="L26" s="1"/>
      <c r="M26" s="1">
        <v>100</v>
      </c>
      <c r="N26" s="1">
        <v>125</v>
      </c>
      <c r="O26" s="1">
        <v>160</v>
      </c>
      <c r="P26" s="1">
        <v>200</v>
      </c>
      <c r="Q26" s="1"/>
      <c r="R26" s="1">
        <v>0.39</v>
      </c>
      <c r="S26" s="21"/>
      <c r="T26" s="2"/>
      <c r="U26" s="10" t="s">
        <v>102</v>
      </c>
      <c r="V26" s="10"/>
      <c r="W26" s="10"/>
      <c r="X26" s="10"/>
      <c r="Y26" s="10"/>
      <c r="Z26" s="10"/>
      <c r="AA26" s="10"/>
    </row>
    <row r="27" spans="2:27" x14ac:dyDescent="0.3">
      <c r="B27" s="1" t="s">
        <v>11</v>
      </c>
      <c r="D27" s="2">
        <v>8</v>
      </c>
      <c r="E27" s="1">
        <v>2.81</v>
      </c>
      <c r="F27" s="1">
        <v>5.61</v>
      </c>
      <c r="G27" s="15">
        <v>0.35</v>
      </c>
      <c r="H27" s="1">
        <v>56</v>
      </c>
      <c r="I27" s="1">
        <v>71</v>
      </c>
      <c r="J27" s="1">
        <v>90</v>
      </c>
      <c r="K27" s="1"/>
      <c r="L27" s="1"/>
      <c r="M27" s="1">
        <v>112</v>
      </c>
      <c r="N27" s="1">
        <v>140</v>
      </c>
      <c r="O27" s="1">
        <v>180</v>
      </c>
      <c r="P27" s="1">
        <v>224</v>
      </c>
      <c r="Q27" s="1"/>
      <c r="R27" s="1">
        <v>0.45500000000000002</v>
      </c>
      <c r="S27" s="21"/>
      <c r="T27" s="2"/>
      <c r="U27" s="11" t="s">
        <v>95</v>
      </c>
      <c r="V27" s="11"/>
      <c r="W27" s="10" t="s">
        <v>96</v>
      </c>
      <c r="X27" s="10"/>
      <c r="Y27" s="16" t="s">
        <v>97</v>
      </c>
      <c r="Z27" s="10" t="s">
        <v>98</v>
      </c>
      <c r="AA27" s="10"/>
    </row>
    <row r="28" spans="2:27" x14ac:dyDescent="0.3">
      <c r="B28" s="1" t="s">
        <v>12</v>
      </c>
      <c r="D28" s="2">
        <v>9</v>
      </c>
      <c r="E28" s="1">
        <v>2.81</v>
      </c>
      <c r="F28" s="1">
        <v>5.61</v>
      </c>
      <c r="G28" s="15">
        <v>0.5</v>
      </c>
      <c r="H28" s="1">
        <v>63</v>
      </c>
      <c r="I28" s="1">
        <v>80</v>
      </c>
      <c r="J28" s="1">
        <v>100</v>
      </c>
      <c r="K28" s="1">
        <v>125</v>
      </c>
      <c r="L28" s="1"/>
      <c r="M28" s="1">
        <v>118</v>
      </c>
      <c r="N28" s="1">
        <v>150</v>
      </c>
      <c r="O28" s="1">
        <v>190</v>
      </c>
      <c r="P28" s="1">
        <v>236</v>
      </c>
      <c r="Q28" s="1"/>
      <c r="R28" s="1">
        <v>0.48699999999999999</v>
      </c>
      <c r="S28" s="21"/>
      <c r="T28" s="2"/>
      <c r="U28" s="11"/>
      <c r="V28" s="11"/>
      <c r="W28" s="1" t="s">
        <v>99</v>
      </c>
      <c r="X28" s="1" t="s">
        <v>100</v>
      </c>
      <c r="Y28" s="17"/>
      <c r="Z28" s="1" t="s">
        <v>99</v>
      </c>
      <c r="AA28" s="1" t="s">
        <v>101</v>
      </c>
    </row>
    <row r="29" spans="2:27" x14ac:dyDescent="0.3">
      <c r="B29" s="1" t="s">
        <v>13</v>
      </c>
      <c r="D29" s="2">
        <v>10</v>
      </c>
      <c r="E29" s="1">
        <v>2.81</v>
      </c>
      <c r="F29" s="1">
        <v>5.61</v>
      </c>
      <c r="G29" s="15">
        <v>0.6</v>
      </c>
      <c r="H29" s="1">
        <v>71</v>
      </c>
      <c r="I29" s="1">
        <v>90</v>
      </c>
      <c r="J29" s="1">
        <v>112</v>
      </c>
      <c r="K29" s="1">
        <v>140</v>
      </c>
      <c r="L29" s="1"/>
      <c r="M29" s="1">
        <v>125</v>
      </c>
      <c r="N29" s="1">
        <v>160</v>
      </c>
      <c r="O29" s="1">
        <v>200</v>
      </c>
      <c r="P29" s="1">
        <v>250</v>
      </c>
      <c r="Q29" s="1">
        <v>345</v>
      </c>
      <c r="R29" s="1">
        <v>0.52</v>
      </c>
      <c r="S29" s="21"/>
      <c r="T29" s="18">
        <v>0</v>
      </c>
      <c r="U29" s="14">
        <v>24</v>
      </c>
      <c r="V29" s="14">
        <v>51</v>
      </c>
      <c r="W29" s="14">
        <v>6</v>
      </c>
      <c r="X29" s="14">
        <v>0</v>
      </c>
      <c r="Y29" s="14">
        <v>-3</v>
      </c>
      <c r="Z29" s="14">
        <v>9</v>
      </c>
      <c r="AA29" s="14">
        <v>-3</v>
      </c>
    </row>
    <row r="30" spans="2:27" x14ac:dyDescent="0.3">
      <c r="B30" s="1" t="s">
        <v>14</v>
      </c>
      <c r="D30" s="2">
        <v>11</v>
      </c>
      <c r="E30" s="1">
        <v>2.81</v>
      </c>
      <c r="F30" s="1">
        <v>5.61</v>
      </c>
      <c r="G30" s="15">
        <v>0.7</v>
      </c>
      <c r="H30" s="1">
        <v>75</v>
      </c>
      <c r="I30" s="1">
        <v>95</v>
      </c>
      <c r="J30" s="1">
        <v>118</v>
      </c>
      <c r="K30" s="1">
        <v>150</v>
      </c>
      <c r="L30" s="1"/>
      <c r="M30" s="1">
        <v>150</v>
      </c>
      <c r="N30" s="1">
        <v>190</v>
      </c>
      <c r="O30" s="1">
        <v>236</v>
      </c>
      <c r="P30" s="1">
        <v>300</v>
      </c>
      <c r="Q30" s="1">
        <v>375</v>
      </c>
      <c r="R30" s="1">
        <v>0.65</v>
      </c>
      <c r="S30" s="21"/>
      <c r="T30" s="18">
        <v>1</v>
      </c>
      <c r="U30" s="14">
        <v>51</v>
      </c>
      <c r="V30" s="14">
        <v>81</v>
      </c>
      <c r="W30" s="14">
        <v>7</v>
      </c>
      <c r="X30" s="14">
        <v>0</v>
      </c>
      <c r="Y30" s="14">
        <v>-4</v>
      </c>
      <c r="Z30" s="14">
        <v>10</v>
      </c>
      <c r="AA30" s="14">
        <v>-4</v>
      </c>
    </row>
    <row r="31" spans="2:27" x14ac:dyDescent="0.3">
      <c r="B31" s="1" t="s">
        <v>15</v>
      </c>
      <c r="D31" s="2">
        <v>12</v>
      </c>
      <c r="E31" s="1">
        <v>2.81</v>
      </c>
      <c r="F31" s="1">
        <v>5.61</v>
      </c>
      <c r="G31" s="15">
        <v>0.75</v>
      </c>
      <c r="H31" s="1">
        <v>75</v>
      </c>
      <c r="I31" s="1">
        <v>95</v>
      </c>
      <c r="J31" s="1">
        <v>118</v>
      </c>
      <c r="K31" s="1">
        <v>150</v>
      </c>
      <c r="L31" s="1"/>
      <c r="M31" s="1">
        <v>170</v>
      </c>
      <c r="N31" s="1">
        <v>212</v>
      </c>
      <c r="O31" s="1">
        <v>265</v>
      </c>
      <c r="P31" s="1">
        <v>335</v>
      </c>
      <c r="Q31" s="1">
        <v>425</v>
      </c>
      <c r="R31" s="1">
        <v>0.81200000000000006</v>
      </c>
      <c r="S31" s="21"/>
      <c r="T31" s="18">
        <v>2</v>
      </c>
      <c r="U31" s="14">
        <v>81</v>
      </c>
      <c r="V31" s="14">
        <v>126</v>
      </c>
      <c r="W31" s="14">
        <v>9</v>
      </c>
      <c r="X31" s="14">
        <v>0</v>
      </c>
      <c r="Y31" s="14">
        <v>-5</v>
      </c>
      <c r="Z31" s="14">
        <v>13</v>
      </c>
      <c r="AA31" s="14">
        <v>-5</v>
      </c>
    </row>
    <row r="32" spans="2:27" x14ac:dyDescent="0.3">
      <c r="B32" s="1" t="s">
        <v>16</v>
      </c>
      <c r="D32" s="2">
        <v>13</v>
      </c>
      <c r="E32" s="1">
        <v>2.81</v>
      </c>
      <c r="F32" s="1">
        <v>5.61</v>
      </c>
      <c r="G32" s="15">
        <v>0.8</v>
      </c>
      <c r="H32" s="1">
        <v>80</v>
      </c>
      <c r="I32" s="1">
        <v>100</v>
      </c>
      <c r="J32" s="1">
        <v>125</v>
      </c>
      <c r="K32" s="1">
        <v>160</v>
      </c>
      <c r="L32" s="1">
        <v>200</v>
      </c>
      <c r="M32" s="1">
        <v>190</v>
      </c>
      <c r="N32" s="1">
        <v>236</v>
      </c>
      <c r="O32" s="1">
        <v>300</v>
      </c>
      <c r="P32" s="1">
        <v>375</v>
      </c>
      <c r="Q32" s="1">
        <v>475</v>
      </c>
      <c r="R32" s="1">
        <v>0.97399999999999998</v>
      </c>
      <c r="S32" s="21"/>
      <c r="T32" s="18">
        <v>3</v>
      </c>
      <c r="U32" s="14">
        <v>126</v>
      </c>
      <c r="V32" s="14">
        <v>201</v>
      </c>
      <c r="W32" s="14">
        <v>11</v>
      </c>
      <c r="X32" s="14">
        <v>0</v>
      </c>
      <c r="Y32" s="14">
        <v>-6</v>
      </c>
      <c r="Z32" s="14">
        <v>16</v>
      </c>
      <c r="AA32" s="14">
        <v>-6</v>
      </c>
    </row>
    <row r="33" spans="2:27" x14ac:dyDescent="0.3">
      <c r="B33" s="1" t="s">
        <v>17</v>
      </c>
      <c r="D33" s="2">
        <v>14</v>
      </c>
      <c r="E33" s="1">
        <v>5.61</v>
      </c>
      <c r="F33" s="1">
        <v>11.21</v>
      </c>
      <c r="G33" s="15">
        <v>0.75</v>
      </c>
      <c r="H33" s="1">
        <v>85</v>
      </c>
      <c r="I33" s="1">
        <v>106</v>
      </c>
      <c r="J33" s="1">
        <v>132</v>
      </c>
      <c r="K33" s="1">
        <v>170</v>
      </c>
      <c r="L33" s="1"/>
      <c r="M33" s="1">
        <v>212</v>
      </c>
      <c r="N33" s="1">
        <v>265</v>
      </c>
      <c r="O33" s="1">
        <v>335</v>
      </c>
      <c r="P33" s="1">
        <v>425</v>
      </c>
      <c r="Q33" s="1">
        <v>530</v>
      </c>
      <c r="R33" s="1">
        <v>1.137</v>
      </c>
      <c r="S33" s="21"/>
      <c r="T33" s="18">
        <v>4</v>
      </c>
      <c r="U33" s="14">
        <v>201</v>
      </c>
      <c r="V33" s="14">
        <v>316</v>
      </c>
      <c r="W33" s="14">
        <v>14</v>
      </c>
      <c r="X33" s="14">
        <v>0</v>
      </c>
      <c r="Y33" s="14">
        <v>-8</v>
      </c>
      <c r="Z33" s="14">
        <v>21</v>
      </c>
      <c r="AA33" s="14">
        <v>-7</v>
      </c>
    </row>
    <row r="34" spans="2:27" x14ac:dyDescent="0.3">
      <c r="B34" s="1" t="s">
        <v>18</v>
      </c>
      <c r="D34" s="2">
        <v>15</v>
      </c>
      <c r="E34" s="1">
        <v>5.61</v>
      </c>
      <c r="F34" s="1">
        <v>11.21</v>
      </c>
      <c r="G34" s="1">
        <v>1</v>
      </c>
      <c r="H34" s="1">
        <v>95</v>
      </c>
      <c r="I34" s="1">
        <v>118</v>
      </c>
      <c r="J34" s="1">
        <v>150</v>
      </c>
      <c r="K34" s="1">
        <v>190</v>
      </c>
      <c r="L34" s="1">
        <v>236</v>
      </c>
      <c r="M34" s="1">
        <v>236</v>
      </c>
      <c r="N34" s="1">
        <v>300</v>
      </c>
      <c r="O34" s="1">
        <v>375</v>
      </c>
      <c r="P34" s="1">
        <v>475</v>
      </c>
      <c r="Q34" s="1">
        <v>600</v>
      </c>
      <c r="R34" s="1">
        <v>1.3</v>
      </c>
      <c r="S34" s="21"/>
      <c r="T34" s="18">
        <v>5</v>
      </c>
      <c r="U34" s="14">
        <v>316</v>
      </c>
      <c r="V34" s="14">
        <v>501</v>
      </c>
      <c r="W34" s="14">
        <v>18</v>
      </c>
      <c r="X34" s="14">
        <v>0</v>
      </c>
      <c r="Y34" s="14">
        <v>-10</v>
      </c>
      <c r="Z34" s="14">
        <v>27</v>
      </c>
      <c r="AA34" s="14">
        <v>-9</v>
      </c>
    </row>
    <row r="35" spans="2:27" x14ac:dyDescent="0.3">
      <c r="B35" s="1" t="s">
        <v>19</v>
      </c>
      <c r="D35" s="2">
        <v>16</v>
      </c>
      <c r="E35" s="1">
        <v>5.61</v>
      </c>
      <c r="F35" s="1">
        <v>11.21</v>
      </c>
      <c r="G35" s="15">
        <v>1.25</v>
      </c>
      <c r="H35" s="1">
        <v>100</v>
      </c>
      <c r="I35" s="1">
        <v>125</v>
      </c>
      <c r="J35" s="1">
        <v>160</v>
      </c>
      <c r="K35" s="1">
        <v>200</v>
      </c>
      <c r="L35" s="1">
        <v>250</v>
      </c>
      <c r="M35" s="1">
        <v>280</v>
      </c>
      <c r="N35" s="1">
        <v>355</v>
      </c>
      <c r="O35" s="1">
        <v>450</v>
      </c>
      <c r="P35" s="1">
        <v>560</v>
      </c>
      <c r="Q35" s="1">
        <v>710</v>
      </c>
      <c r="R35" s="1">
        <v>1.6240000000000001</v>
      </c>
      <c r="S35" s="21"/>
      <c r="T35" s="18">
        <v>6</v>
      </c>
      <c r="U35" s="14">
        <v>501</v>
      </c>
      <c r="V35" s="14">
        <v>670</v>
      </c>
      <c r="W35" s="14">
        <v>22</v>
      </c>
      <c r="X35" s="14">
        <v>0</v>
      </c>
      <c r="Y35" s="14">
        <v>-12</v>
      </c>
      <c r="Z35" s="14">
        <v>33</v>
      </c>
      <c r="AA35" s="14">
        <v>-11</v>
      </c>
    </row>
    <row r="36" spans="2:27" x14ac:dyDescent="0.3">
      <c r="B36" s="1" t="s">
        <v>20</v>
      </c>
      <c r="D36" s="2">
        <v>17</v>
      </c>
      <c r="E36" s="1">
        <v>5.61</v>
      </c>
      <c r="F36" s="1">
        <v>11.21</v>
      </c>
      <c r="G36" s="15">
        <v>1.5</v>
      </c>
      <c r="H36" s="1">
        <v>112</v>
      </c>
      <c r="I36" s="1">
        <v>140</v>
      </c>
      <c r="J36" s="1">
        <v>180</v>
      </c>
      <c r="K36" s="1">
        <v>224</v>
      </c>
      <c r="L36" s="1">
        <v>280</v>
      </c>
      <c r="M36" s="1">
        <v>315</v>
      </c>
      <c r="N36" s="1">
        <v>400</v>
      </c>
      <c r="O36" s="1">
        <v>500</v>
      </c>
      <c r="P36" s="1">
        <v>630</v>
      </c>
      <c r="Q36" s="1">
        <v>800</v>
      </c>
      <c r="R36" s="1">
        <v>1.95</v>
      </c>
      <c r="S36" s="21"/>
    </row>
    <row r="37" spans="2:27" x14ac:dyDescent="0.3">
      <c r="B37" s="1" t="s">
        <v>21</v>
      </c>
      <c r="D37" s="2">
        <v>18</v>
      </c>
      <c r="E37" s="1">
        <v>11.21</v>
      </c>
      <c r="F37" s="1">
        <v>22.41</v>
      </c>
      <c r="G37" s="15">
        <v>1</v>
      </c>
      <c r="H37" s="1">
        <v>100</v>
      </c>
      <c r="I37" s="1">
        <v>125</v>
      </c>
      <c r="J37" s="1">
        <v>160</v>
      </c>
      <c r="K37" s="1">
        <v>200</v>
      </c>
      <c r="L37" s="1">
        <v>250</v>
      </c>
      <c r="M37" s="1">
        <v>355</v>
      </c>
      <c r="N37" s="1">
        <v>450</v>
      </c>
      <c r="O37" s="1">
        <v>560</v>
      </c>
      <c r="P37" s="1">
        <v>710</v>
      </c>
      <c r="Q37" s="1">
        <v>900</v>
      </c>
      <c r="R37" s="1">
        <v>2.2730000000000001</v>
      </c>
      <c r="S37" s="21"/>
    </row>
    <row r="38" spans="2:27" x14ac:dyDescent="0.3">
      <c r="B38" s="1" t="s">
        <v>22</v>
      </c>
      <c r="D38" s="2">
        <v>19</v>
      </c>
      <c r="E38" s="1">
        <v>11.21</v>
      </c>
      <c r="F38" s="1">
        <v>22.41</v>
      </c>
      <c r="G38" s="15">
        <v>1.25</v>
      </c>
      <c r="H38" s="1">
        <v>112</v>
      </c>
      <c r="I38" s="1">
        <v>140</v>
      </c>
      <c r="J38" s="1">
        <v>180</v>
      </c>
      <c r="K38" s="1">
        <v>224</v>
      </c>
      <c r="L38" s="1">
        <v>280</v>
      </c>
      <c r="M38" s="1">
        <v>375</v>
      </c>
      <c r="N38" s="1">
        <v>475</v>
      </c>
      <c r="O38" s="1">
        <v>600</v>
      </c>
      <c r="P38" s="1">
        <v>750</v>
      </c>
      <c r="Q38" s="1">
        <v>950</v>
      </c>
      <c r="R38" s="1">
        <v>2.5979999999999999</v>
      </c>
      <c r="S38" s="21"/>
    </row>
    <row r="39" spans="2:27" x14ac:dyDescent="0.3">
      <c r="B39" s="1" t="s">
        <v>23</v>
      </c>
      <c r="D39" s="2">
        <v>20</v>
      </c>
      <c r="E39" s="1">
        <v>11.21</v>
      </c>
      <c r="F39" s="1">
        <v>22.41</v>
      </c>
      <c r="G39" s="15">
        <v>1.5</v>
      </c>
      <c r="H39" s="1">
        <v>118</v>
      </c>
      <c r="I39" s="1">
        <v>150</v>
      </c>
      <c r="J39" s="1">
        <v>190</v>
      </c>
      <c r="K39" s="1">
        <v>236</v>
      </c>
      <c r="L39" s="1">
        <v>300</v>
      </c>
      <c r="M39" s="1">
        <v>425</v>
      </c>
      <c r="N39" s="1">
        <v>530</v>
      </c>
      <c r="O39" s="1">
        <v>670</v>
      </c>
      <c r="P39" s="1">
        <v>850</v>
      </c>
      <c r="Q39" s="1">
        <v>1060</v>
      </c>
      <c r="R39" s="1">
        <v>2.923</v>
      </c>
      <c r="S39" s="21"/>
    </row>
    <row r="40" spans="2:27" x14ac:dyDescent="0.3">
      <c r="B40" s="1" t="s">
        <v>24</v>
      </c>
      <c r="D40" s="2">
        <v>21</v>
      </c>
      <c r="E40" s="1">
        <v>11.21</v>
      </c>
      <c r="F40" s="1">
        <v>22.41</v>
      </c>
      <c r="G40" s="1">
        <v>1.75</v>
      </c>
      <c r="H40" s="1">
        <v>125</v>
      </c>
      <c r="I40" s="1">
        <v>160</v>
      </c>
      <c r="J40" s="1">
        <v>200</v>
      </c>
      <c r="K40" s="1">
        <v>250</v>
      </c>
      <c r="L40" s="1">
        <v>315</v>
      </c>
      <c r="M40" s="1">
        <v>450</v>
      </c>
      <c r="N40" s="1">
        <v>560</v>
      </c>
      <c r="O40" s="1">
        <v>710</v>
      </c>
      <c r="P40" s="1">
        <v>900</v>
      </c>
      <c r="Q40" s="1">
        <v>1120</v>
      </c>
      <c r="R40" s="1">
        <v>3.25</v>
      </c>
      <c r="S40" s="21"/>
    </row>
    <row r="41" spans="2:27" x14ac:dyDescent="0.3">
      <c r="B41" s="1" t="s">
        <v>25</v>
      </c>
      <c r="D41" s="2">
        <v>22</v>
      </c>
      <c r="E41" s="1">
        <v>11.21</v>
      </c>
      <c r="F41" s="1">
        <v>22.41</v>
      </c>
      <c r="G41" s="1">
        <v>2</v>
      </c>
      <c r="H41" s="1">
        <v>132</v>
      </c>
      <c r="I41" s="1">
        <v>170</v>
      </c>
      <c r="J41" s="1">
        <v>212</v>
      </c>
      <c r="K41" s="1">
        <v>265</v>
      </c>
      <c r="L41" s="1">
        <v>335</v>
      </c>
      <c r="M41" s="1">
        <v>475</v>
      </c>
      <c r="N41" s="1">
        <v>600</v>
      </c>
      <c r="O41" s="1">
        <v>750</v>
      </c>
      <c r="P41" s="1">
        <v>950</v>
      </c>
      <c r="Q41" s="1">
        <v>1180</v>
      </c>
      <c r="R41" s="1">
        <v>3.5720000000000001</v>
      </c>
      <c r="S41" s="21"/>
    </row>
    <row r="42" spans="2:27" x14ac:dyDescent="0.3">
      <c r="B42" s="1" t="s">
        <v>26</v>
      </c>
      <c r="D42" s="2">
        <v>23</v>
      </c>
      <c r="E42" s="1">
        <v>11.21</v>
      </c>
      <c r="F42" s="1">
        <v>22.41</v>
      </c>
      <c r="G42" s="1">
        <v>2.5</v>
      </c>
      <c r="H42" s="1">
        <v>140</v>
      </c>
      <c r="I42" s="1">
        <v>180</v>
      </c>
      <c r="J42" s="1">
        <v>224</v>
      </c>
      <c r="K42" s="1">
        <v>280</v>
      </c>
      <c r="L42" s="1">
        <v>355</v>
      </c>
      <c r="M42" s="1">
        <v>500</v>
      </c>
      <c r="N42" s="1">
        <v>630</v>
      </c>
      <c r="O42" s="1">
        <v>800</v>
      </c>
      <c r="P42" s="1">
        <v>1000</v>
      </c>
      <c r="Q42" s="1">
        <v>1250</v>
      </c>
      <c r="R42" s="1">
        <v>3.8969999999999998</v>
      </c>
      <c r="S42" s="21"/>
    </row>
    <row r="43" spans="2:27" x14ac:dyDescent="0.3">
      <c r="B43" s="1" t="s">
        <v>27</v>
      </c>
      <c r="D43" s="2">
        <v>24</v>
      </c>
      <c r="E43" s="1">
        <v>22.41</v>
      </c>
      <c r="F43" s="1">
        <v>46</v>
      </c>
      <c r="G43" s="1">
        <v>1</v>
      </c>
      <c r="H43" s="1">
        <v>106</v>
      </c>
      <c r="I43" s="1">
        <v>132</v>
      </c>
      <c r="J43" s="1">
        <v>170</v>
      </c>
      <c r="K43" s="1">
        <v>212</v>
      </c>
      <c r="L43" s="1"/>
      <c r="S43" s="21"/>
    </row>
    <row r="44" spans="2:27" x14ac:dyDescent="0.3">
      <c r="B44" s="1" t="s">
        <v>28</v>
      </c>
      <c r="D44" s="2">
        <v>25</v>
      </c>
      <c r="E44" s="1">
        <v>22.41</v>
      </c>
      <c r="F44" s="1">
        <v>46</v>
      </c>
      <c r="G44" s="1">
        <v>1.5</v>
      </c>
      <c r="H44" s="1">
        <v>125</v>
      </c>
      <c r="I44" s="1">
        <v>160</v>
      </c>
      <c r="J44" s="1">
        <v>200</v>
      </c>
      <c r="K44" s="1">
        <v>250</v>
      </c>
      <c r="L44" s="1">
        <v>315</v>
      </c>
      <c r="S44" s="21"/>
    </row>
    <row r="45" spans="2:27" x14ac:dyDescent="0.3">
      <c r="B45" s="1" t="s">
        <v>29</v>
      </c>
      <c r="D45" s="2">
        <v>26</v>
      </c>
      <c r="E45" s="1">
        <v>22.41</v>
      </c>
      <c r="F45" s="1">
        <v>46</v>
      </c>
      <c r="G45" s="1">
        <v>2</v>
      </c>
      <c r="H45" s="1">
        <v>140</v>
      </c>
      <c r="I45" s="1">
        <v>180</v>
      </c>
      <c r="J45" s="1">
        <v>224</v>
      </c>
      <c r="K45" s="1">
        <v>280</v>
      </c>
      <c r="L45" s="1">
        <v>355</v>
      </c>
      <c r="S45" s="21"/>
    </row>
    <row r="46" spans="2:27" x14ac:dyDescent="0.3">
      <c r="B46" s="1" t="s">
        <v>30</v>
      </c>
      <c r="D46" s="2">
        <v>27</v>
      </c>
      <c r="E46" s="1">
        <v>22.41</v>
      </c>
      <c r="F46" s="1">
        <v>46</v>
      </c>
      <c r="G46" s="1">
        <v>3</v>
      </c>
      <c r="H46" s="1">
        <v>170</v>
      </c>
      <c r="I46" s="1">
        <v>212</v>
      </c>
      <c r="J46" s="1">
        <v>265</v>
      </c>
      <c r="K46" s="1">
        <v>335</v>
      </c>
      <c r="L46" s="1">
        <v>425</v>
      </c>
      <c r="S46" s="21"/>
    </row>
    <row r="47" spans="2:27" x14ac:dyDescent="0.3">
      <c r="B47" s="1" t="s">
        <v>31</v>
      </c>
      <c r="D47" s="2">
        <v>28</v>
      </c>
      <c r="E47" s="1">
        <v>22.41</v>
      </c>
      <c r="F47" s="1">
        <v>46</v>
      </c>
      <c r="G47" s="1">
        <v>3.5</v>
      </c>
      <c r="H47" s="1">
        <v>180</v>
      </c>
      <c r="I47" s="1">
        <v>224</v>
      </c>
      <c r="J47" s="1">
        <v>280</v>
      </c>
      <c r="K47" s="1">
        <v>355</v>
      </c>
      <c r="L47" s="1">
        <v>450</v>
      </c>
      <c r="S47" s="21"/>
    </row>
    <row r="48" spans="2:27" x14ac:dyDescent="0.3">
      <c r="B48" s="1" t="s">
        <v>32</v>
      </c>
      <c r="D48" s="2">
        <v>29</v>
      </c>
      <c r="E48" s="1">
        <v>22.41</v>
      </c>
      <c r="F48" s="1">
        <v>46</v>
      </c>
      <c r="G48" s="1">
        <v>4</v>
      </c>
      <c r="H48" s="1">
        <v>190</v>
      </c>
      <c r="I48" s="1">
        <v>236</v>
      </c>
      <c r="J48" s="1">
        <v>300</v>
      </c>
      <c r="K48" s="1">
        <v>375</v>
      </c>
      <c r="L48" s="1">
        <v>475</v>
      </c>
      <c r="S48" s="21"/>
    </row>
    <row r="49" spans="2:19" x14ac:dyDescent="0.3">
      <c r="B49" s="1" t="s">
        <v>33</v>
      </c>
      <c r="D49" s="2">
        <v>30</v>
      </c>
      <c r="E49" s="1">
        <v>22.41</v>
      </c>
      <c r="F49" s="1">
        <v>46</v>
      </c>
      <c r="G49" s="1">
        <v>4.5</v>
      </c>
      <c r="H49" s="1">
        <v>200</v>
      </c>
      <c r="I49" s="1">
        <v>250</v>
      </c>
      <c r="J49" s="1">
        <v>315</v>
      </c>
      <c r="K49" s="1">
        <v>400</v>
      </c>
      <c r="L49" s="1">
        <v>500</v>
      </c>
      <c r="S49" s="21"/>
    </row>
    <row r="50" spans="2:19" x14ac:dyDescent="0.3">
      <c r="B50" s="1" t="s">
        <v>34</v>
      </c>
      <c r="D50" s="2">
        <v>31</v>
      </c>
      <c r="E50" s="1">
        <v>46</v>
      </c>
      <c r="F50" s="1">
        <v>91</v>
      </c>
      <c r="G50" s="1">
        <v>1.5</v>
      </c>
      <c r="H50" s="1">
        <v>132</v>
      </c>
      <c r="I50" s="1">
        <v>170</v>
      </c>
      <c r="J50" s="1">
        <v>212</v>
      </c>
      <c r="K50" s="1">
        <v>265</v>
      </c>
      <c r="L50" s="1">
        <v>335</v>
      </c>
      <c r="S50" s="21"/>
    </row>
    <row r="51" spans="2:19" x14ac:dyDescent="0.3">
      <c r="B51" s="1" t="s">
        <v>35</v>
      </c>
      <c r="D51" s="2">
        <v>32</v>
      </c>
      <c r="E51" s="1">
        <v>46</v>
      </c>
      <c r="F51" s="1">
        <v>91</v>
      </c>
      <c r="G51" s="1">
        <v>2</v>
      </c>
      <c r="H51" s="1">
        <v>150</v>
      </c>
      <c r="I51" s="1">
        <v>190</v>
      </c>
      <c r="J51" s="1">
        <v>236</v>
      </c>
      <c r="K51" s="1">
        <v>300</v>
      </c>
      <c r="L51" s="1">
        <v>375</v>
      </c>
      <c r="S51" s="21"/>
    </row>
    <row r="52" spans="2:19" x14ac:dyDescent="0.3">
      <c r="B52" s="1" t="s">
        <v>36</v>
      </c>
      <c r="D52" s="2">
        <v>33</v>
      </c>
      <c r="E52" s="1">
        <v>46</v>
      </c>
      <c r="F52" s="1">
        <v>91</v>
      </c>
      <c r="G52" s="1">
        <v>3</v>
      </c>
      <c r="H52" s="1">
        <v>180</v>
      </c>
      <c r="I52" s="1">
        <v>224</v>
      </c>
      <c r="J52" s="1">
        <v>280</v>
      </c>
      <c r="K52" s="1">
        <v>355</v>
      </c>
      <c r="L52" s="1">
        <v>450</v>
      </c>
      <c r="S52" s="21"/>
    </row>
    <row r="53" spans="2:19" x14ac:dyDescent="0.3">
      <c r="B53" s="1" t="s">
        <v>37</v>
      </c>
      <c r="D53" s="2">
        <v>34</v>
      </c>
      <c r="E53" s="1">
        <v>46</v>
      </c>
      <c r="F53" s="1">
        <v>91</v>
      </c>
      <c r="G53" s="1">
        <v>4</v>
      </c>
      <c r="H53" s="1">
        <v>200</v>
      </c>
      <c r="I53" s="1">
        <v>250</v>
      </c>
      <c r="J53" s="1">
        <v>315</v>
      </c>
      <c r="K53" s="1">
        <v>400</v>
      </c>
      <c r="L53" s="1">
        <v>500</v>
      </c>
      <c r="S53" s="21"/>
    </row>
    <row r="54" spans="2:19" x14ac:dyDescent="0.3">
      <c r="B54" s="1" t="s">
        <v>38</v>
      </c>
      <c r="D54" s="2">
        <v>35</v>
      </c>
      <c r="E54" s="1">
        <v>46</v>
      </c>
      <c r="F54" s="1">
        <v>91</v>
      </c>
      <c r="G54" s="1">
        <v>5</v>
      </c>
      <c r="H54" s="1">
        <v>212</v>
      </c>
      <c r="I54" s="1">
        <v>265</v>
      </c>
      <c r="J54" s="1">
        <v>335</v>
      </c>
      <c r="K54" s="1">
        <v>425</v>
      </c>
      <c r="L54" s="1">
        <v>530</v>
      </c>
      <c r="S54" s="21"/>
    </row>
    <row r="55" spans="2:19" x14ac:dyDescent="0.3">
      <c r="B55" s="1" t="s">
        <v>23</v>
      </c>
      <c r="D55" s="2">
        <v>36</v>
      </c>
      <c r="E55" s="1">
        <v>46</v>
      </c>
      <c r="F55" s="1">
        <v>91</v>
      </c>
      <c r="G55" s="1">
        <v>5.5</v>
      </c>
      <c r="H55" s="1">
        <v>224</v>
      </c>
      <c r="I55" s="1">
        <v>280</v>
      </c>
      <c r="J55" s="1">
        <v>355</v>
      </c>
      <c r="K55" s="1">
        <v>450</v>
      </c>
      <c r="L55" s="1">
        <v>560</v>
      </c>
      <c r="S55" s="21"/>
    </row>
    <row r="56" spans="2:19" x14ac:dyDescent="0.3">
      <c r="B56" s="1" t="s">
        <v>39</v>
      </c>
      <c r="D56" s="2">
        <v>37</v>
      </c>
      <c r="E56" s="1">
        <v>46</v>
      </c>
      <c r="F56" s="1">
        <v>91</v>
      </c>
      <c r="G56" s="1">
        <v>6</v>
      </c>
      <c r="H56" s="1">
        <v>236</v>
      </c>
      <c r="I56" s="1">
        <v>300</v>
      </c>
      <c r="J56" s="1">
        <v>375</v>
      </c>
      <c r="K56" s="1">
        <v>475</v>
      </c>
      <c r="L56" s="1">
        <v>600</v>
      </c>
      <c r="S56" s="21"/>
    </row>
    <row r="57" spans="2:19" x14ac:dyDescent="0.3">
      <c r="B57" s="1" t="s">
        <v>40</v>
      </c>
      <c r="D57" s="2">
        <v>38</v>
      </c>
      <c r="E57" s="1">
        <v>91</v>
      </c>
      <c r="F57" s="1">
        <v>181</v>
      </c>
      <c r="G57" s="1">
        <v>2</v>
      </c>
      <c r="H57" s="1">
        <v>160</v>
      </c>
      <c r="I57" s="1">
        <v>200</v>
      </c>
      <c r="J57" s="1">
        <v>250</v>
      </c>
      <c r="K57" s="1">
        <v>315</v>
      </c>
      <c r="L57" s="1">
        <v>400</v>
      </c>
      <c r="S57" s="21"/>
    </row>
    <row r="58" spans="2:19" x14ac:dyDescent="0.3">
      <c r="B58" s="1" t="s">
        <v>41</v>
      </c>
      <c r="D58" s="2">
        <v>39</v>
      </c>
      <c r="E58" s="1">
        <v>91</v>
      </c>
      <c r="F58" s="1">
        <v>181</v>
      </c>
      <c r="G58" s="1">
        <v>3</v>
      </c>
      <c r="H58" s="1">
        <v>190</v>
      </c>
      <c r="I58" s="1">
        <v>236</v>
      </c>
      <c r="J58" s="1">
        <v>300</v>
      </c>
      <c r="K58" s="1">
        <v>375</v>
      </c>
      <c r="L58" s="1">
        <v>475</v>
      </c>
      <c r="S58" s="21"/>
    </row>
    <row r="59" spans="2:19" x14ac:dyDescent="0.3">
      <c r="B59" s="1" t="s">
        <v>42</v>
      </c>
      <c r="D59" s="2">
        <v>40</v>
      </c>
      <c r="E59" s="1">
        <v>91</v>
      </c>
      <c r="F59" s="1">
        <v>181</v>
      </c>
      <c r="G59" s="1">
        <v>4</v>
      </c>
      <c r="H59" s="1">
        <v>212</v>
      </c>
      <c r="I59" s="1">
        <v>265</v>
      </c>
      <c r="J59" s="1">
        <v>335</v>
      </c>
      <c r="K59" s="1">
        <v>425</v>
      </c>
      <c r="L59" s="1">
        <v>530</v>
      </c>
      <c r="S59" s="21"/>
    </row>
    <row r="60" spans="2:19" x14ac:dyDescent="0.3">
      <c r="D60" s="2">
        <v>41</v>
      </c>
      <c r="E60" s="1">
        <v>91</v>
      </c>
      <c r="F60" s="1">
        <v>181</v>
      </c>
      <c r="G60" s="1">
        <v>6</v>
      </c>
      <c r="H60" s="1">
        <v>250</v>
      </c>
      <c r="I60" s="1">
        <v>315</v>
      </c>
      <c r="J60" s="1">
        <v>400</v>
      </c>
      <c r="K60" s="1">
        <v>500</v>
      </c>
      <c r="L60" s="1">
        <v>630</v>
      </c>
      <c r="S60" s="21"/>
    </row>
    <row r="61" spans="2:19" x14ac:dyDescent="0.3">
      <c r="D61" s="2">
        <v>42</v>
      </c>
      <c r="E61" s="1">
        <v>181</v>
      </c>
      <c r="F61" s="1">
        <v>356</v>
      </c>
      <c r="G61" s="1">
        <v>3</v>
      </c>
      <c r="H61" s="1">
        <v>212</v>
      </c>
      <c r="I61" s="1">
        <v>265</v>
      </c>
      <c r="J61" s="1">
        <v>335</v>
      </c>
      <c r="K61" s="1">
        <v>425</v>
      </c>
      <c r="L61" s="1">
        <v>530</v>
      </c>
      <c r="S61" s="21"/>
    </row>
    <row r="62" spans="2:19" x14ac:dyDescent="0.3">
      <c r="D62" s="2">
        <v>43</v>
      </c>
      <c r="E62" s="1">
        <v>181</v>
      </c>
      <c r="F62" s="1">
        <v>356</v>
      </c>
      <c r="G62" s="1">
        <v>4</v>
      </c>
      <c r="H62" s="1">
        <v>236</v>
      </c>
      <c r="I62" s="1">
        <v>300</v>
      </c>
      <c r="J62" s="1">
        <v>375</v>
      </c>
      <c r="K62" s="1">
        <v>475</v>
      </c>
      <c r="L62" s="1">
        <v>600</v>
      </c>
      <c r="S62" s="21"/>
    </row>
    <row r="63" spans="2:19" x14ac:dyDescent="0.3">
      <c r="D63" s="2">
        <v>44</v>
      </c>
      <c r="E63" s="1">
        <v>181</v>
      </c>
      <c r="F63" s="1">
        <v>356</v>
      </c>
      <c r="G63" s="1">
        <v>6</v>
      </c>
      <c r="H63" s="1">
        <v>265</v>
      </c>
      <c r="I63" s="1">
        <v>355</v>
      </c>
      <c r="J63" s="1">
        <v>425</v>
      </c>
      <c r="K63" s="1">
        <v>530</v>
      </c>
      <c r="L63" s="1">
        <v>670</v>
      </c>
      <c r="S63" s="21"/>
    </row>
  </sheetData>
  <mergeCells count="31">
    <mergeCell ref="K8:L8"/>
    <mergeCell ref="M4:M5"/>
    <mergeCell ref="M2:N2"/>
    <mergeCell ref="F2:F3"/>
    <mergeCell ref="C3:C5"/>
    <mergeCell ref="G8:H8"/>
    <mergeCell ref="I8:J8"/>
    <mergeCell ref="I2:I3"/>
    <mergeCell ref="J2:J3"/>
    <mergeCell ref="D3:D5"/>
    <mergeCell ref="N4:N5"/>
    <mergeCell ref="M15:Q17"/>
    <mergeCell ref="R15:R18"/>
    <mergeCell ref="U27:V28"/>
    <mergeCell ref="W27:X27"/>
    <mergeCell ref="Y27:Y28"/>
    <mergeCell ref="Z27:AA27"/>
    <mergeCell ref="U15:AA15"/>
    <mergeCell ref="U16:V17"/>
    <mergeCell ref="W16:X16"/>
    <mergeCell ref="Y16:Y17"/>
    <mergeCell ref="Z16:AA16"/>
    <mergeCell ref="U26:AA26"/>
    <mergeCell ref="E2:E3"/>
    <mergeCell ref="E15:L15"/>
    <mergeCell ref="E16:F18"/>
    <mergeCell ref="G16:G18"/>
    <mergeCell ref="H16:L16"/>
    <mergeCell ref="H17:L17"/>
    <mergeCell ref="G2:G3"/>
    <mergeCell ref="H2:H3"/>
  </mergeCells>
  <conditionalFormatting sqref="B15:B59">
    <cfRule type="expression" dxfId="1" priority="2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7B25-1968-440A-A336-8923DF919D01}">
  <dimension ref="B2:O44"/>
  <sheetViews>
    <sheetView showGridLines="0" workbookViewId="0">
      <selection activeCell="B9" sqref="B9:F9"/>
    </sheetView>
  </sheetViews>
  <sheetFormatPr defaultRowHeight="13.8" x14ac:dyDescent="0.3"/>
  <cols>
    <col min="2" max="2" width="16.625" bestFit="1" customWidth="1"/>
    <col min="5" max="12" width="13.625" customWidth="1"/>
  </cols>
  <sheetData>
    <row r="2" spans="2:15" x14ac:dyDescent="0.3">
      <c r="B2" s="32" t="s">
        <v>47</v>
      </c>
      <c r="C2" s="33" t="s">
        <v>1</v>
      </c>
      <c r="D2" s="23" t="s">
        <v>105</v>
      </c>
      <c r="E2" s="23" t="s">
        <v>106</v>
      </c>
      <c r="F2" s="34"/>
      <c r="G2" s="35" t="s">
        <v>107</v>
      </c>
      <c r="H2" s="35" t="s">
        <v>108</v>
      </c>
      <c r="I2" s="35" t="s">
        <v>109</v>
      </c>
      <c r="J2" s="36" t="s">
        <v>110</v>
      </c>
      <c r="K2" s="36" t="s">
        <v>111</v>
      </c>
      <c r="L2" s="1" t="s">
        <v>112</v>
      </c>
      <c r="M2" s="37">
        <v>265</v>
      </c>
      <c r="N2" s="10" t="s">
        <v>113</v>
      </c>
      <c r="O2" s="10"/>
    </row>
    <row r="3" spans="2:15" x14ac:dyDescent="0.3">
      <c r="B3" s="32">
        <v>0.3125</v>
      </c>
      <c r="C3" s="38">
        <v>10</v>
      </c>
      <c r="D3" s="10">
        <v>160</v>
      </c>
      <c r="E3" s="10">
        <v>3</v>
      </c>
      <c r="F3" s="39"/>
      <c r="G3" s="40"/>
      <c r="H3" s="40"/>
      <c r="I3" s="40"/>
      <c r="J3" s="36"/>
      <c r="K3" s="36"/>
      <c r="L3" s="2" t="s">
        <v>114</v>
      </c>
      <c r="M3" s="41" t="s">
        <v>115</v>
      </c>
      <c r="N3" s="1" t="s">
        <v>116</v>
      </c>
      <c r="O3" s="1" t="s">
        <v>115</v>
      </c>
    </row>
    <row r="4" spans="2:15" x14ac:dyDescent="0.3">
      <c r="B4" s="42"/>
      <c r="C4" s="43">
        <v>1.25</v>
      </c>
      <c r="D4" s="10"/>
      <c r="E4" s="10"/>
      <c r="F4" s="44" t="s">
        <v>117</v>
      </c>
      <c r="G4" s="45">
        <f>IF(Units="mm",IF(gauge="G",majorD-(pitchD*0.6495)+D6,majorD-(pitchD*0.6495)),K16+(2*K15))</f>
        <v>0</v>
      </c>
      <c r="H4" s="46" t="e">
        <f>ROUND(IF(Units="mm",IF(gauge="G",G4,$U$6+(VLOOKUP($S$5,go,5,FALSE)/1000)),$U$6),(IF(Units="mm",3,4)))</f>
        <v>#N/A</v>
      </c>
      <c r="I4" s="47" t="e">
        <f>ROUND(IF(Units="mm",IF(gauge="G",($V$7+(VLOOKUP($S$5,noGo,5,FALSE)/1000)),$U$7+(VLOOKUP($S$5,noGo,5,FALSE)/1000)),I5-D3),IF(Units="mm",3,4))</f>
        <v>#N/A</v>
      </c>
      <c r="J4" s="46" t="e">
        <f>ROUND(IF(Units="mm",IF(gauge="G",majorD+D6+J10,$U$6+VLOOKUP(1*pitchD,threadProfiles,2,FALSE)+(VLOOKUP($S$5,go,8,FALSE)/1000)),majorDImp),IF(Units="mm",3,4))</f>
        <v>#N/A</v>
      </c>
      <c r="K4" s="47" t="e">
        <f>ROUND(IF(Units="mm",IF(gauge="G",K5-K11-K10,$U$7+(0.2*pitchD)+(VLOOKUP($S$5,noGo,8,FALSE)/1000)),K5-E3),IF(Units="mm",3,4))</f>
        <v>#N/A</v>
      </c>
      <c r="L4" s="48">
        <f>ROUND(IF(Units="mm",IF(gauge="G",majorD-(1.0825*pitchD)+D6,majorD-(1.0825*pitchD)),K16),IF(Units="mm",3,4))</f>
        <v>0</v>
      </c>
      <c r="M4" s="49">
        <f>ROUND(IF(Units="mm",IF(gauge="G",L5,$Y$6-(1.0825*pitchD)),M5-E3),IF(Units="mm",3,4))</f>
        <v>0</v>
      </c>
      <c r="N4" s="50" t="str">
        <f>IFERROR(IF(Units="mm",VLOOKUP($S$5,go,6,FALSE),"")/1000,"")</f>
        <v/>
      </c>
      <c r="O4" s="50" t="str">
        <f>IFERROR(IF(Units="mm",VLOOKUP($S$5,noGo,6,FALSE),"")/1000,"")</f>
        <v/>
      </c>
    </row>
    <row r="5" spans="2:15" x14ac:dyDescent="0.3">
      <c r="B5" s="32" t="s">
        <v>118</v>
      </c>
      <c r="C5" s="38">
        <v>6</v>
      </c>
      <c r="D5" s="10"/>
      <c r="E5" s="10"/>
      <c r="F5" s="44" t="s">
        <v>119</v>
      </c>
      <c r="G5" s="45">
        <f>IF(Units="mm",IF(gauge="G",G4+($R$5/1000),G4+($R$5/1000)),$U$6+$R$5)</f>
        <v>0</v>
      </c>
      <c r="H5" s="47" t="e">
        <f>ROUND(IF(Units="mm",IF(gauge="G",G5,$U$6+(VLOOKUP($S$5,go,4,FALSE)/1000)),$U$7),IF(Units="mm",3,4))</f>
        <v>#N/A</v>
      </c>
      <c r="I5" s="46" t="e">
        <f>ROUND(IF(Units="mm",IF(gauge="G",$V$7+(VLOOKUP($S$5,noGo,4,FALSE)/1000),$U$7+(VLOOKUP($S$5,noGo,4,FALSE)/1000)),K25),IF(Units="mm",3,4))</f>
        <v>#N/A</v>
      </c>
      <c r="J5" s="47" t="e">
        <f>ROUND(IF(Units="mm",IF(gauge="G",J4+J11,$U$6+VLOOKUP(1*pitchD,threadProfiles,2,FALSE)+(VLOOKUP($S$5,go,7,FALSE)/1000)),
$X$6+$S$5),IF(Units="mm",3,4))</f>
        <v>#N/A</v>
      </c>
      <c r="K5" s="47" t="e">
        <f>ROUND(IF(Units="mm",IF(gauge="G",$U$7+(0.2*pitchD),$U$7+(0.2*pitchD)+(VLOOKUP($S$5,noGo,7,FALSE)/1000)),$W$7+(K13/2)),IF(Units="mm",3,4))</f>
        <v>#N/A</v>
      </c>
      <c r="L5" s="49">
        <f>ROUND(IF(Units="mm",$Z$6+(M2/1000),L4+E3),IF(Units="mm",3,4))</f>
        <v>0.26500000000000001</v>
      </c>
      <c r="M5" s="48">
        <f>ROUND(IF(Units="mm",$AA$6+($AA$4/1000),K22),IF(Units="mm",3,4))</f>
        <v>0</v>
      </c>
      <c r="N5" s="51"/>
      <c r="O5" s="51"/>
    </row>
    <row r="6" spans="2:15" x14ac:dyDescent="0.3">
      <c r="B6" s="32" t="s">
        <v>120</v>
      </c>
      <c r="C6" s="52" t="s">
        <v>121</v>
      </c>
      <c r="D6" s="53"/>
      <c r="E6" s="54"/>
      <c r="F6" s="54"/>
      <c r="G6" s="54"/>
      <c r="H6" s="47" t="e">
        <f>IF(Units="mm",$V$7-AVERAGE($V$6:$V$7),D3)</f>
        <v>#DIV/0!</v>
      </c>
      <c r="I6" s="47" t="e">
        <f>IF(Units="mm",$W$7-AVERAGE($W$6:$W$7),D3)</f>
        <v>#DIV/0!</v>
      </c>
      <c r="J6" s="47" t="e">
        <f>IF(Units="mm",$X$7-AVERAGE($X$6:$X$7),E3)</f>
        <v>#DIV/0!</v>
      </c>
      <c r="K6" s="47" t="e">
        <f>IF(Units="mm",$Y$7-AVERAGE($Y$6:$Y$7),E3)</f>
        <v>#DIV/0!</v>
      </c>
      <c r="L6" s="55" t="e">
        <f>IF(Units="mm",$Z$7-AVERAGE($Z$6:$Z$7),E3)</f>
        <v>#DIV/0!</v>
      </c>
      <c r="M6" s="55" t="e">
        <f>IF(Units="mm",$AA$7-AVERAGE($AA$6:$AA$7),E3)</f>
        <v>#DIV/0!</v>
      </c>
      <c r="N6" s="56"/>
      <c r="O6" s="56"/>
    </row>
    <row r="7" spans="2:15" x14ac:dyDescent="0.3">
      <c r="B7" s="32"/>
      <c r="C7" s="54"/>
      <c r="D7" s="54"/>
      <c r="E7" s="54"/>
      <c r="F7" s="54"/>
      <c r="G7" s="54"/>
      <c r="H7" s="47" t="e">
        <f>IF(Units="mm",AVERAGE($V$6:$V$7)-$V$6,D3)</f>
        <v>#DIV/0!</v>
      </c>
      <c r="I7" s="47" t="e">
        <f>IF(Units="mm",AVERAGE($W$6:$W$7)-$W$6,D3)</f>
        <v>#DIV/0!</v>
      </c>
      <c r="J7" s="47" t="e">
        <f>IF(Units="mm",AVERAGE($X$6:$X$7)-$X$6,E3)</f>
        <v>#DIV/0!</v>
      </c>
      <c r="K7" s="47" t="e">
        <f>IF(Units="mm",AVERAGE($Y$6:$Y$7)-$Y$6,E3)</f>
        <v>#DIV/0!</v>
      </c>
      <c r="L7" s="55" t="e">
        <f>IF(Units="mm",AVERAGE($Z$6:$Z$7)-$Z$6,E3)</f>
        <v>#DIV/0!</v>
      </c>
      <c r="M7" s="55" t="e">
        <f>IF(Units="mm",AVERAGE($AA$6:$AA$7)-$AA$6,E3)</f>
        <v>#DIV/0!</v>
      </c>
      <c r="N7" s="56"/>
      <c r="O7" s="56"/>
    </row>
    <row r="8" spans="2:15" x14ac:dyDescent="0.3">
      <c r="B8" s="2"/>
      <c r="C8" s="57"/>
      <c r="D8" s="57"/>
      <c r="E8" s="57"/>
      <c r="F8" s="57"/>
      <c r="G8" s="58"/>
      <c r="H8" s="59" t="s">
        <v>122</v>
      </c>
      <c r="I8" s="59"/>
      <c r="J8" s="59" t="s">
        <v>122</v>
      </c>
      <c r="K8" s="59"/>
      <c r="L8" s="59" t="s">
        <v>122</v>
      </c>
      <c r="M8" s="59"/>
      <c r="N8" s="60"/>
      <c r="O8" s="60"/>
    </row>
    <row r="9" spans="2:15" x14ac:dyDescent="0.3">
      <c r="B9" s="64"/>
      <c r="C9" s="64"/>
      <c r="D9" s="64"/>
      <c r="E9" s="64"/>
      <c r="F9" s="64"/>
      <c r="G9" s="2"/>
      <c r="H9" s="61" t="s">
        <v>116</v>
      </c>
      <c r="I9" s="61" t="s">
        <v>115</v>
      </c>
      <c r="J9" s="61" t="s">
        <v>123</v>
      </c>
      <c r="K9" s="61" t="s">
        <v>124</v>
      </c>
      <c r="L9" s="61" t="s">
        <v>125</v>
      </c>
      <c r="M9" s="61" t="s">
        <v>126</v>
      </c>
      <c r="N9" s="19"/>
      <c r="O9" s="19"/>
    </row>
    <row r="10" spans="2:15" x14ac:dyDescent="0.3">
      <c r="B10" s="2"/>
      <c r="C10" s="2"/>
      <c r="D10" s="2"/>
      <c r="E10" s="62"/>
      <c r="F10" s="62"/>
      <c r="G10" s="2"/>
      <c r="H10" s="63">
        <v>6.0000000000000001E-3</v>
      </c>
      <c r="I10" s="63">
        <v>0</v>
      </c>
      <c r="J10" s="63">
        <v>1E-3</v>
      </c>
      <c r="K10" s="63">
        <v>-6.0000000000000001E-3</v>
      </c>
      <c r="L10" s="1">
        <v>-5.0000000000000001E-3</v>
      </c>
      <c r="M10" s="1">
        <v>-6.0000000000000001E-3</v>
      </c>
      <c r="N10" s="19"/>
      <c r="O10" s="19"/>
    </row>
    <row r="11" spans="2:15" x14ac:dyDescent="0.3">
      <c r="B11" s="2"/>
      <c r="C11" s="2"/>
      <c r="D11" s="2"/>
      <c r="E11" s="62"/>
      <c r="F11" s="62"/>
      <c r="G11" s="2"/>
      <c r="H11" s="63">
        <v>1.7999999999999999E-2</v>
      </c>
      <c r="I11" s="63">
        <v>1.0999999999999999E-2</v>
      </c>
      <c r="J11" s="63">
        <v>2.3E-2</v>
      </c>
      <c r="K11" s="63">
        <v>1.6E-2</v>
      </c>
      <c r="L11" s="1"/>
      <c r="M11" s="63"/>
      <c r="N11" s="19"/>
      <c r="O11" s="19"/>
    </row>
    <row r="14" spans="2:15" x14ac:dyDescent="0.3">
      <c r="B14" s="1" t="s">
        <v>0</v>
      </c>
      <c r="D14" s="2"/>
      <c r="E14" s="3" t="s">
        <v>70</v>
      </c>
      <c r="F14" s="4" t="s">
        <v>71</v>
      </c>
      <c r="G14" s="5"/>
      <c r="H14" s="4" t="s">
        <v>72</v>
      </c>
      <c r="I14" s="6"/>
      <c r="J14" s="5"/>
      <c r="K14" s="7" t="s">
        <v>73</v>
      </c>
      <c r="L14" s="7" t="s">
        <v>74</v>
      </c>
    </row>
    <row r="15" spans="2:15" ht="27.6" x14ac:dyDescent="0.3">
      <c r="B15" s="1" t="s">
        <v>43</v>
      </c>
      <c r="D15" s="2"/>
      <c r="E15" s="8"/>
      <c r="F15" s="7" t="s">
        <v>75</v>
      </c>
      <c r="G15" s="7" t="s">
        <v>76</v>
      </c>
      <c r="H15" s="7" t="s">
        <v>77</v>
      </c>
      <c r="I15" s="7" t="s">
        <v>78</v>
      </c>
      <c r="J15" s="7" t="s">
        <v>79</v>
      </c>
      <c r="K15" s="7" t="s">
        <v>80</v>
      </c>
      <c r="L15" s="7" t="s">
        <v>80</v>
      </c>
    </row>
    <row r="16" spans="2:15" x14ac:dyDescent="0.3">
      <c r="B16" s="1" t="s">
        <v>44</v>
      </c>
      <c r="D16" s="2">
        <v>0</v>
      </c>
      <c r="E16" s="9">
        <v>80</v>
      </c>
      <c r="F16" s="9">
        <v>2.9999999999999997E-4</v>
      </c>
      <c r="G16" s="9"/>
      <c r="H16" s="9">
        <v>2.0000000000000001E-4</v>
      </c>
      <c r="I16" s="9"/>
      <c r="J16" s="9"/>
      <c r="K16" s="9">
        <v>2.0000000000000001E-4</v>
      </c>
      <c r="L16" s="9" t="s">
        <v>81</v>
      </c>
    </row>
    <row r="17" spans="2:12" x14ac:dyDescent="0.3">
      <c r="B17" s="1" t="s">
        <v>45</v>
      </c>
      <c r="D17" s="2">
        <v>1</v>
      </c>
      <c r="E17" s="9">
        <v>72</v>
      </c>
      <c r="F17" s="9">
        <v>2.9999999999999997E-4</v>
      </c>
      <c r="G17" s="9"/>
      <c r="H17" s="9">
        <v>2.0000000000000001E-4</v>
      </c>
      <c r="I17" s="9"/>
      <c r="J17" s="9"/>
      <c r="K17" s="9">
        <v>2.0000000000000001E-4</v>
      </c>
      <c r="L17" s="9" t="s">
        <v>82</v>
      </c>
    </row>
    <row r="18" spans="2:12" x14ac:dyDescent="0.3">
      <c r="B18" s="1" t="s">
        <v>46</v>
      </c>
      <c r="D18" s="2">
        <v>2</v>
      </c>
      <c r="E18" s="9">
        <v>64</v>
      </c>
      <c r="F18" s="9">
        <v>4.0000000000000002E-4</v>
      </c>
      <c r="G18" s="9"/>
      <c r="H18" s="9">
        <v>2.0000000000000001E-4</v>
      </c>
      <c r="I18" s="9"/>
      <c r="J18" s="9"/>
      <c r="K18" s="9">
        <v>2.0000000000000001E-4</v>
      </c>
      <c r="L18" s="9" t="s">
        <v>82</v>
      </c>
    </row>
    <row r="19" spans="2:12" x14ac:dyDescent="0.3">
      <c r="B19" s="1" t="s">
        <v>47</v>
      </c>
      <c r="D19" s="2">
        <v>3</v>
      </c>
      <c r="E19" s="9">
        <v>56</v>
      </c>
      <c r="F19" s="9">
        <v>4.0000000000000002E-4</v>
      </c>
      <c r="G19" s="9"/>
      <c r="H19" s="9">
        <v>2.0000000000000001E-4</v>
      </c>
      <c r="I19" s="9">
        <v>2.9999999999999997E-4</v>
      </c>
      <c r="J19" s="9"/>
      <c r="K19" s="9">
        <v>2.0000000000000001E-4</v>
      </c>
      <c r="L19" s="9" t="s">
        <v>82</v>
      </c>
    </row>
    <row r="20" spans="2:12" x14ac:dyDescent="0.3">
      <c r="B20" s="1" t="s">
        <v>48</v>
      </c>
      <c r="D20" s="2">
        <v>4</v>
      </c>
      <c r="E20" s="9">
        <v>48</v>
      </c>
      <c r="F20" s="9">
        <v>4.0000000000000002E-4</v>
      </c>
      <c r="G20" s="9"/>
      <c r="H20" s="9">
        <v>2.0000000000000001E-4</v>
      </c>
      <c r="I20" s="9">
        <v>2.9999999999999997E-4</v>
      </c>
      <c r="J20" s="9"/>
      <c r="K20" s="9">
        <v>2.0000000000000001E-4</v>
      </c>
      <c r="L20" s="9" t="s">
        <v>82</v>
      </c>
    </row>
    <row r="21" spans="2:12" x14ac:dyDescent="0.3">
      <c r="B21" s="1" t="s">
        <v>49</v>
      </c>
      <c r="D21" s="2">
        <v>5</v>
      </c>
      <c r="E21" s="9">
        <v>44</v>
      </c>
      <c r="F21" s="9">
        <v>4.0000000000000002E-4</v>
      </c>
      <c r="G21" s="9"/>
      <c r="H21" s="9">
        <v>2.0000000000000001E-4</v>
      </c>
      <c r="I21" s="9">
        <v>2.9999999999999997E-4</v>
      </c>
      <c r="J21" s="9"/>
      <c r="K21" s="9">
        <v>2.0000000000000001E-4</v>
      </c>
      <c r="L21" s="9" t="s">
        <v>83</v>
      </c>
    </row>
    <row r="22" spans="2:12" x14ac:dyDescent="0.3">
      <c r="B22" s="1" t="s">
        <v>50</v>
      </c>
      <c r="D22" s="2">
        <v>6</v>
      </c>
      <c r="E22" s="9">
        <v>40</v>
      </c>
      <c r="F22" s="9">
        <v>4.0000000000000002E-4</v>
      </c>
      <c r="G22" s="9"/>
      <c r="H22" s="9">
        <v>2.0000000000000001E-4</v>
      </c>
      <c r="I22" s="9">
        <v>2.9999999999999997E-4</v>
      </c>
      <c r="J22" s="9"/>
      <c r="K22" s="9">
        <v>2.0000000000000001E-4</v>
      </c>
      <c r="L22" s="9" t="s">
        <v>83</v>
      </c>
    </row>
    <row r="23" spans="2:12" x14ac:dyDescent="0.3">
      <c r="B23" s="1" t="s">
        <v>50</v>
      </c>
      <c r="D23" s="2">
        <v>7</v>
      </c>
      <c r="E23" s="9">
        <v>36</v>
      </c>
      <c r="F23" s="9">
        <v>4.0000000000000002E-4</v>
      </c>
      <c r="G23" s="9"/>
      <c r="H23" s="9">
        <v>2.0000000000000001E-4</v>
      </c>
      <c r="I23" s="9">
        <v>2.9999999999999997E-4</v>
      </c>
      <c r="J23" s="9"/>
      <c r="K23" s="9">
        <v>2.0000000000000001E-4</v>
      </c>
      <c r="L23" s="9" t="s">
        <v>83</v>
      </c>
    </row>
    <row r="24" spans="2:12" x14ac:dyDescent="0.3">
      <c r="B24" s="1" t="s">
        <v>50</v>
      </c>
      <c r="D24" s="2">
        <v>8</v>
      </c>
      <c r="E24" s="9">
        <v>32</v>
      </c>
      <c r="F24" s="9">
        <v>5.0000000000000001E-4</v>
      </c>
      <c r="G24" s="9">
        <v>6.9999999999999999E-4</v>
      </c>
      <c r="H24" s="9">
        <v>2.9999999999999997E-4</v>
      </c>
      <c r="I24" s="9">
        <v>4.0000000000000002E-4</v>
      </c>
      <c r="J24" s="9">
        <v>5.0000000000000001E-4</v>
      </c>
      <c r="K24" s="9">
        <v>2.9999999999999997E-4</v>
      </c>
      <c r="L24" s="9" t="s">
        <v>84</v>
      </c>
    </row>
    <row r="25" spans="2:12" x14ac:dyDescent="0.3">
      <c r="B25" s="1" t="s">
        <v>51</v>
      </c>
      <c r="D25" s="2">
        <v>9</v>
      </c>
      <c r="E25" s="9">
        <v>28</v>
      </c>
      <c r="F25" s="9">
        <v>5.0000000000000001E-4</v>
      </c>
      <c r="G25" s="9">
        <v>6.9999999999999999E-4</v>
      </c>
      <c r="H25" s="9">
        <v>2.9999999999999997E-4</v>
      </c>
      <c r="I25" s="9">
        <v>4.0000000000000002E-4</v>
      </c>
      <c r="J25" s="9">
        <v>5.0000000000000001E-4</v>
      </c>
      <c r="K25" s="9">
        <v>2.9999999999999997E-4</v>
      </c>
      <c r="L25" s="9" t="s">
        <v>84</v>
      </c>
    </row>
    <row r="26" spans="2:12" x14ac:dyDescent="0.3">
      <c r="B26" s="1" t="s">
        <v>52</v>
      </c>
      <c r="D26" s="2">
        <v>10</v>
      </c>
      <c r="E26" s="9">
        <v>24</v>
      </c>
      <c r="F26" s="9">
        <v>5.0000000000000001E-4</v>
      </c>
      <c r="G26" s="9">
        <v>6.9999999999999999E-4</v>
      </c>
      <c r="H26" s="9">
        <v>2.9999999999999997E-4</v>
      </c>
      <c r="I26" s="9">
        <v>4.0000000000000002E-4</v>
      </c>
      <c r="J26" s="9">
        <v>5.0000000000000001E-4</v>
      </c>
      <c r="K26" s="9">
        <v>2.9999999999999997E-4</v>
      </c>
      <c r="L26" s="9" t="s">
        <v>84</v>
      </c>
    </row>
    <row r="27" spans="2:12" x14ac:dyDescent="0.3">
      <c r="B27" s="1" t="s">
        <v>53</v>
      </c>
      <c r="D27" s="2">
        <v>11</v>
      </c>
      <c r="E27" s="9">
        <v>20</v>
      </c>
      <c r="F27" s="9">
        <v>5.0000000000000001E-4</v>
      </c>
      <c r="G27" s="9">
        <v>6.9999999999999999E-4</v>
      </c>
      <c r="H27" s="9">
        <v>2.9999999999999997E-4</v>
      </c>
      <c r="I27" s="9">
        <v>4.0000000000000002E-4</v>
      </c>
      <c r="J27" s="9">
        <v>5.0000000000000001E-4</v>
      </c>
      <c r="K27" s="9">
        <v>2.9999999999999997E-4</v>
      </c>
      <c r="L27" s="9" t="s">
        <v>84</v>
      </c>
    </row>
    <row r="28" spans="2:12" x14ac:dyDescent="0.3">
      <c r="B28" s="1" t="s">
        <v>54</v>
      </c>
      <c r="D28" s="2">
        <v>12</v>
      </c>
      <c r="E28" s="9">
        <v>18</v>
      </c>
      <c r="F28" s="9"/>
      <c r="G28" s="9">
        <v>6.9999999999999999E-4</v>
      </c>
      <c r="H28" s="9">
        <v>2.9999999999999997E-4</v>
      </c>
      <c r="I28" s="9">
        <v>4.0000000000000002E-4</v>
      </c>
      <c r="J28" s="9">
        <v>5.0000000000000001E-4</v>
      </c>
      <c r="K28" s="9">
        <v>2.9999999999999997E-4</v>
      </c>
      <c r="L28" s="9" t="s">
        <v>85</v>
      </c>
    </row>
    <row r="29" spans="2:12" x14ac:dyDescent="0.3">
      <c r="B29" s="1" t="s">
        <v>55</v>
      </c>
      <c r="D29" s="2">
        <v>13</v>
      </c>
      <c r="E29" s="9">
        <v>16</v>
      </c>
      <c r="F29" s="9">
        <v>5.9999999999999995E-4</v>
      </c>
      <c r="G29" s="9">
        <v>8.9999999999999998E-4</v>
      </c>
      <c r="H29" s="9">
        <v>2.9999999999999997E-4</v>
      </c>
      <c r="I29" s="9">
        <v>4.0000000000000002E-4</v>
      </c>
      <c r="J29" s="9">
        <v>5.9999999999999995E-4</v>
      </c>
      <c r="K29" s="9">
        <v>2.9999999999999997E-4</v>
      </c>
      <c r="L29" s="9" t="s">
        <v>86</v>
      </c>
    </row>
    <row r="30" spans="2:12" x14ac:dyDescent="0.3">
      <c r="B30" s="1" t="s">
        <v>55</v>
      </c>
      <c r="D30" s="2">
        <v>14</v>
      </c>
      <c r="E30" s="9">
        <v>14</v>
      </c>
      <c r="F30" s="9">
        <v>5.9999999999999995E-4</v>
      </c>
      <c r="G30" s="9">
        <v>8.9999999999999998E-4</v>
      </c>
      <c r="H30" s="9">
        <v>2.9999999999999997E-4</v>
      </c>
      <c r="I30" s="9">
        <v>4.0000000000000002E-4</v>
      </c>
      <c r="J30" s="9">
        <v>5.9999999999999995E-4</v>
      </c>
      <c r="K30" s="9">
        <v>2.9999999999999997E-4</v>
      </c>
      <c r="L30" s="9" t="s">
        <v>86</v>
      </c>
    </row>
    <row r="31" spans="2:12" x14ac:dyDescent="0.3">
      <c r="B31" s="1" t="s">
        <v>56</v>
      </c>
      <c r="D31" s="2">
        <v>15</v>
      </c>
      <c r="E31" s="9">
        <v>13</v>
      </c>
      <c r="F31" s="9">
        <v>5.9999999999999995E-4</v>
      </c>
      <c r="G31" s="9">
        <v>8.9999999999999998E-4</v>
      </c>
      <c r="H31" s="9">
        <v>2.9999999999999997E-4</v>
      </c>
      <c r="I31" s="9">
        <v>4.0000000000000002E-4</v>
      </c>
      <c r="J31" s="9">
        <v>5.9999999999999995E-4</v>
      </c>
      <c r="K31" s="9">
        <v>2.9999999999999997E-4</v>
      </c>
      <c r="L31" s="9" t="s">
        <v>86</v>
      </c>
    </row>
    <row r="32" spans="2:12" x14ac:dyDescent="0.3">
      <c r="B32" s="1" t="s">
        <v>57</v>
      </c>
      <c r="D32" s="2">
        <v>16</v>
      </c>
      <c r="E32" s="9">
        <v>12</v>
      </c>
      <c r="F32" s="9">
        <v>5.9999999999999995E-4</v>
      </c>
      <c r="G32" s="9">
        <v>8.9999999999999998E-4</v>
      </c>
      <c r="H32" s="9">
        <v>2.9999999999999997E-4</v>
      </c>
      <c r="I32" s="9">
        <v>4.0000000000000002E-4</v>
      </c>
      <c r="J32" s="9">
        <v>5.9999999999999995E-4</v>
      </c>
      <c r="K32" s="9">
        <v>2.9999999999999997E-4</v>
      </c>
      <c r="L32" s="9" t="s">
        <v>86</v>
      </c>
    </row>
    <row r="33" spans="2:12" x14ac:dyDescent="0.3">
      <c r="B33" s="1" t="s">
        <v>58</v>
      </c>
      <c r="D33" s="2">
        <v>17</v>
      </c>
      <c r="E33" s="9">
        <v>11</v>
      </c>
      <c r="F33" s="9">
        <v>5.9999999999999995E-4</v>
      </c>
      <c r="G33" s="9">
        <v>8.9999999999999998E-4</v>
      </c>
      <c r="H33" s="9">
        <v>2.9999999999999997E-4</v>
      </c>
      <c r="I33" s="9">
        <v>4.0000000000000002E-4</v>
      </c>
      <c r="J33" s="9">
        <v>5.9999999999999995E-4</v>
      </c>
      <c r="K33" s="9">
        <v>2.9999999999999997E-4</v>
      </c>
      <c r="L33" s="9" t="s">
        <v>86</v>
      </c>
    </row>
    <row r="34" spans="2:12" x14ac:dyDescent="0.3">
      <c r="B34" s="1" t="s">
        <v>59</v>
      </c>
      <c r="D34" s="2">
        <v>18</v>
      </c>
      <c r="E34" s="9">
        <v>10</v>
      </c>
      <c r="F34" s="9">
        <v>5.9999999999999995E-4</v>
      </c>
      <c r="G34" s="9">
        <v>8.9999999999999998E-4</v>
      </c>
      <c r="H34" s="9">
        <v>2.9999999999999997E-4</v>
      </c>
      <c r="I34" s="9">
        <v>4.0000000000000002E-4</v>
      </c>
      <c r="J34" s="9">
        <v>5.9999999999999995E-4</v>
      </c>
      <c r="K34" s="9">
        <v>2.9999999999999997E-4</v>
      </c>
      <c r="L34" s="9" t="s">
        <v>86</v>
      </c>
    </row>
    <row r="35" spans="2:12" x14ac:dyDescent="0.3">
      <c r="B35" s="1" t="s">
        <v>60</v>
      </c>
      <c r="D35" s="2">
        <v>19</v>
      </c>
      <c r="E35" s="9">
        <v>9</v>
      </c>
      <c r="F35" s="9">
        <v>6.9999999999999999E-4</v>
      </c>
      <c r="G35" s="9">
        <v>1.1000000000000001E-3</v>
      </c>
      <c r="H35" s="9">
        <v>2.9999999999999997E-4</v>
      </c>
      <c r="I35" s="9">
        <v>4.0000000000000002E-4</v>
      </c>
      <c r="J35" s="9">
        <v>5.9999999999999995E-4</v>
      </c>
      <c r="K35" s="9">
        <v>2.9999999999999997E-4</v>
      </c>
      <c r="L35" s="9" t="s">
        <v>86</v>
      </c>
    </row>
    <row r="36" spans="2:12" x14ac:dyDescent="0.3">
      <c r="B36" s="1" t="s">
        <v>61</v>
      </c>
      <c r="D36" s="2">
        <v>20</v>
      </c>
      <c r="E36" s="9">
        <v>8</v>
      </c>
      <c r="F36" s="9">
        <v>6.9999999999999999E-4</v>
      </c>
      <c r="G36" s="9">
        <v>1.1000000000000001E-3</v>
      </c>
      <c r="H36" s="9">
        <v>4.0000000000000002E-4</v>
      </c>
      <c r="I36" s="9">
        <v>5.0000000000000001E-4</v>
      </c>
      <c r="J36" s="9">
        <v>5.9999999999999995E-4</v>
      </c>
      <c r="K36" s="9">
        <v>4.0000000000000002E-4</v>
      </c>
      <c r="L36" s="9" t="s">
        <v>87</v>
      </c>
    </row>
    <row r="37" spans="2:12" x14ac:dyDescent="0.3">
      <c r="B37" s="1" t="s">
        <v>62</v>
      </c>
      <c r="D37" s="2">
        <v>21</v>
      </c>
      <c r="E37" s="9">
        <v>7</v>
      </c>
      <c r="F37" s="9">
        <v>6.9999999999999999E-4</v>
      </c>
      <c r="G37" s="9">
        <v>1.1000000000000001E-3</v>
      </c>
      <c r="H37" s="9">
        <v>4.0000000000000002E-4</v>
      </c>
      <c r="I37" s="9">
        <v>5.0000000000000001E-4</v>
      </c>
      <c r="J37" s="9">
        <v>5.9999999999999995E-4</v>
      </c>
      <c r="K37" s="9">
        <v>4.0000000000000002E-4</v>
      </c>
      <c r="L37" s="9" t="s">
        <v>87</v>
      </c>
    </row>
    <row r="38" spans="2:12" x14ac:dyDescent="0.3">
      <c r="B38" s="1" t="s">
        <v>63</v>
      </c>
      <c r="D38" s="2">
        <v>22</v>
      </c>
      <c r="E38" s="9">
        <v>6</v>
      </c>
      <c r="F38" s="9">
        <v>8.0000000000000004E-4</v>
      </c>
      <c r="G38" s="9">
        <v>1.2999999999999999E-3</v>
      </c>
      <c r="H38" s="9">
        <v>4.0000000000000002E-4</v>
      </c>
      <c r="I38" s="9">
        <v>5.0000000000000001E-4</v>
      </c>
      <c r="J38" s="9">
        <v>5.9999999999999995E-4</v>
      </c>
      <c r="K38" s="9">
        <v>4.0000000000000002E-4</v>
      </c>
      <c r="L38" s="9" t="s">
        <v>87</v>
      </c>
    </row>
    <row r="39" spans="2:12" x14ac:dyDescent="0.3">
      <c r="B39" s="1" t="s">
        <v>64</v>
      </c>
      <c r="D39" s="2">
        <v>23</v>
      </c>
      <c r="E39" s="9">
        <v>5</v>
      </c>
      <c r="F39" s="9">
        <v>8.0000000000000004E-4</v>
      </c>
      <c r="G39" s="9">
        <v>1.2999999999999999E-3</v>
      </c>
      <c r="H39" s="9"/>
      <c r="I39" s="9">
        <v>5.0000000000000001E-4</v>
      </c>
      <c r="J39" s="9">
        <v>5.9999999999999995E-4</v>
      </c>
      <c r="K39" s="9">
        <v>4.0000000000000002E-4</v>
      </c>
      <c r="L39" s="9" t="s">
        <v>87</v>
      </c>
    </row>
    <row r="40" spans="2:12" x14ac:dyDescent="0.3">
      <c r="B40" s="1" t="s">
        <v>65</v>
      </c>
      <c r="D40" s="2">
        <v>24</v>
      </c>
      <c r="E40" s="9" t="s">
        <v>88</v>
      </c>
      <c r="F40" s="9">
        <v>8.0000000000000004E-4</v>
      </c>
      <c r="G40" s="9">
        <v>1.2999999999999999E-3</v>
      </c>
      <c r="H40" s="9"/>
      <c r="I40" s="9">
        <v>5.0000000000000001E-4</v>
      </c>
      <c r="J40" s="9">
        <v>5.9999999999999995E-4</v>
      </c>
      <c r="K40" s="9">
        <v>4.0000000000000002E-4</v>
      </c>
      <c r="L40" s="9" t="s">
        <v>87</v>
      </c>
    </row>
    <row r="41" spans="2:12" x14ac:dyDescent="0.3">
      <c r="B41" s="1" t="s">
        <v>66</v>
      </c>
      <c r="D41" s="2">
        <v>25</v>
      </c>
      <c r="E41" s="9">
        <v>4</v>
      </c>
      <c r="F41" s="9">
        <v>8.9999999999999998E-4</v>
      </c>
      <c r="G41" s="9">
        <v>1.5E-3</v>
      </c>
      <c r="H41" s="9"/>
      <c r="I41" s="9">
        <v>5.0000000000000001E-4</v>
      </c>
      <c r="J41" s="9">
        <v>5.9999999999999995E-4</v>
      </c>
      <c r="K41" s="9">
        <v>4.0000000000000002E-4</v>
      </c>
      <c r="L41" s="9" t="s">
        <v>87</v>
      </c>
    </row>
    <row r="42" spans="2:12" x14ac:dyDescent="0.3">
      <c r="B42" s="1" t="s">
        <v>67</v>
      </c>
    </row>
    <row r="43" spans="2:12" x14ac:dyDescent="0.3">
      <c r="B43" s="1" t="s">
        <v>68</v>
      </c>
    </row>
    <row r="44" spans="2:12" x14ac:dyDescent="0.3">
      <c r="B44" s="1" t="s">
        <v>69</v>
      </c>
    </row>
  </sheetData>
  <mergeCells count="17">
    <mergeCell ref="L8:M8"/>
    <mergeCell ref="B9:F9"/>
    <mergeCell ref="K2:K3"/>
    <mergeCell ref="N2:O2"/>
    <mergeCell ref="D3:D5"/>
    <mergeCell ref="E3:E5"/>
    <mergeCell ref="N4:N5"/>
    <mergeCell ref="O4:O5"/>
    <mergeCell ref="E14:E15"/>
    <mergeCell ref="F14:G14"/>
    <mergeCell ref="H14:J14"/>
    <mergeCell ref="G2:G3"/>
    <mergeCell ref="H2:H3"/>
    <mergeCell ref="I2:I3"/>
    <mergeCell ref="J2:J3"/>
    <mergeCell ref="H8:I8"/>
    <mergeCell ref="J8:K8"/>
  </mergeCells>
  <conditionalFormatting sqref="B14:B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metric</vt:lpstr>
      <vt:lpstr>imperial</vt:lpstr>
      <vt:lpstr>gauge</vt:lpstr>
      <vt:lpstr>go</vt:lpstr>
      <vt:lpstr>majorD</vt:lpstr>
      <vt:lpstr>majorDImp</vt:lpstr>
      <vt:lpstr>noGo</vt:lpstr>
      <vt:lpstr>pitchD</vt:lpstr>
      <vt:lpstr>threadProfiles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 Nofuente</dc:creator>
  <cp:lastModifiedBy>Sherwin Nofuente</cp:lastModifiedBy>
  <dcterms:created xsi:type="dcterms:W3CDTF">2025-10-03T13:31:03Z</dcterms:created>
  <dcterms:modified xsi:type="dcterms:W3CDTF">2025-10-03T13:59:37Z</dcterms:modified>
</cp:coreProperties>
</file>