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975"/>
  </bookViews>
  <sheets>
    <sheet name="RT605_710_GB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8" l="1"/>
  <c r="H6" i="8"/>
  <c r="H7" i="8"/>
  <c r="H8" i="8"/>
  <c r="H9" i="8"/>
  <c r="H4" i="8"/>
  <c r="G5" i="8"/>
  <c r="G6" i="8"/>
  <c r="G7" i="8"/>
  <c r="G8" i="8"/>
  <c r="G9" i="8"/>
  <c r="G4" i="8"/>
  <c r="D48" i="8" l="1"/>
  <c r="D47" i="8"/>
  <c r="D46" i="8"/>
  <c r="D45" i="8"/>
  <c r="D44" i="8"/>
  <c r="D43" i="8"/>
  <c r="C48" i="8"/>
  <c r="C47" i="8"/>
  <c r="C46" i="8"/>
  <c r="C45" i="8"/>
  <c r="C44" i="8"/>
  <c r="C43" i="8"/>
  <c r="G48" i="8"/>
  <c r="F48" i="8"/>
  <c r="I43" i="8" l="1"/>
  <c r="J14" i="8" l="1"/>
  <c r="J15" i="8"/>
  <c r="J16" i="8"/>
  <c r="J17" i="8"/>
  <c r="J18" i="8"/>
  <c r="J13" i="8"/>
  <c r="C52" i="8"/>
  <c r="C53" i="8"/>
  <c r="C54" i="8"/>
  <c r="C55" i="8"/>
  <c r="C56" i="8"/>
  <c r="C57" i="8"/>
  <c r="E44" i="8"/>
  <c r="I44" i="8" s="1"/>
  <c r="E45" i="8"/>
  <c r="I45" i="8" s="1"/>
  <c r="E46" i="8"/>
  <c r="I46" i="8" s="1"/>
  <c r="E47" i="8"/>
  <c r="I47" i="8" s="1"/>
  <c r="E48" i="8"/>
  <c r="I48" i="8" l="1"/>
  <c r="D57" i="8" l="1"/>
  <c r="D56" i="8"/>
  <c r="D55" i="8"/>
  <c r="D54" i="8"/>
  <c r="D53" i="8"/>
  <c r="D52" i="8"/>
  <c r="F56" i="8" l="1"/>
  <c r="F52" i="8"/>
  <c r="F57" i="8"/>
  <c r="F54" i="8"/>
  <c r="F55" i="8"/>
  <c r="F53" i="8"/>
</calcChain>
</file>

<file path=xl/sharedStrings.xml><?xml version="1.0" encoding="utf-8"?>
<sst xmlns="http://schemas.openxmlformats.org/spreadsheetml/2006/main" count="109" uniqueCount="74">
  <si>
    <t>J1</t>
    <phoneticPr fontId="1" type="noConversion"/>
  </si>
  <si>
    <t>J2</t>
    <phoneticPr fontId="1" type="noConversion"/>
  </si>
  <si>
    <t>J3</t>
  </si>
  <si>
    <t>J4</t>
  </si>
  <si>
    <t>J5</t>
  </si>
  <si>
    <t>J6</t>
  </si>
  <si>
    <t>rotor inertia (kg-m^2)</t>
    <phoneticPr fontId="1" type="noConversion"/>
  </si>
  <si>
    <t>rated torque (Nm)</t>
    <phoneticPr fontId="1" type="noConversion"/>
  </si>
  <si>
    <t>rated speed (rpm)</t>
    <phoneticPr fontId="1" type="noConversion"/>
  </si>
  <si>
    <t>mass (kg)</t>
    <phoneticPr fontId="1" type="noConversion"/>
  </si>
  <si>
    <t>Ixx</t>
    <phoneticPr fontId="1" type="noConversion"/>
  </si>
  <si>
    <t>Iyy</t>
    <phoneticPr fontId="1" type="noConversion"/>
  </si>
  <si>
    <t>Izz</t>
    <phoneticPr fontId="1" type="noConversion"/>
  </si>
  <si>
    <t>Ixy</t>
    <phoneticPr fontId="1" type="noConversion"/>
  </si>
  <si>
    <t>Ixz</t>
    <phoneticPr fontId="1" type="noConversion"/>
  </si>
  <si>
    <t>Iyz</t>
    <phoneticPr fontId="1" type="noConversion"/>
  </si>
  <si>
    <t>center of mass (mm)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</si>
  <si>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</si>
  <si>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</si>
  <si>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</si>
  <si>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pulley</t>
    <phoneticPr fontId="1" type="noConversion"/>
  </si>
  <si>
    <t>reducer</t>
    <phoneticPr fontId="1" type="noConversion"/>
  </si>
  <si>
    <t xml:space="preserve">rotor </t>
    <phoneticPr fontId="1" type="noConversion"/>
  </si>
  <si>
    <t>α (degree)</t>
    <phoneticPr fontId="1" type="noConversion"/>
  </si>
  <si>
    <t>a (mm)</t>
    <phoneticPr fontId="1" type="noConversion"/>
  </si>
  <si>
    <t>d (mm)</t>
    <phoneticPr fontId="1" type="noConversion"/>
  </si>
  <si>
    <t>θ (degree)</t>
    <phoneticPr fontId="1" type="noConversion"/>
  </si>
  <si>
    <t>base z-offset (mm)</t>
    <phoneticPr fontId="1" type="noConversion"/>
  </si>
  <si>
    <t>1.Reducer</t>
    <phoneticPr fontId="1" type="noConversion"/>
  </si>
  <si>
    <t>2.Motor</t>
    <phoneticPr fontId="1" type="noConversion"/>
  </si>
  <si>
    <t>3.DH-table</t>
    <phoneticPr fontId="1" type="noConversion"/>
  </si>
  <si>
    <t>others</t>
    <phoneticPr fontId="1" type="noConversion"/>
  </si>
  <si>
    <t>4.Mass property</t>
    <phoneticPr fontId="1" type="noConversion"/>
  </si>
  <si>
    <t>power (W)</t>
    <phoneticPr fontId="1" type="noConversion"/>
  </si>
  <si>
    <t>torque constant (Nm/A)</t>
    <phoneticPr fontId="1" type="noConversion"/>
  </si>
  <si>
    <t>maximum speed (rpm)</t>
    <phoneticPr fontId="1" type="noConversion"/>
  </si>
  <si>
    <t>maximum torque (Nm)</t>
    <phoneticPr fontId="1" type="noConversion"/>
  </si>
  <si>
    <t>N/A</t>
    <phoneticPr fontId="1" type="noConversion"/>
  </si>
  <si>
    <t>pulley ratio</t>
    <phoneticPr fontId="1" type="noConversion"/>
  </si>
  <si>
    <t>gear ratio</t>
    <phoneticPr fontId="1" type="noConversion"/>
  </si>
  <si>
    <t>total (kg-m^2)</t>
    <phoneticPr fontId="1" type="noConversion"/>
  </si>
  <si>
    <t>encoder resolution (P/R)</t>
    <phoneticPr fontId="1" type="noConversion"/>
  </si>
  <si>
    <t>inertia tensor (kg-mm^2)</t>
    <phoneticPr fontId="1" type="noConversion"/>
  </si>
  <si>
    <t>M6</t>
    <phoneticPr fontId="1" type="noConversion"/>
  </si>
  <si>
    <t>M1</t>
  </si>
  <si>
    <t>M2</t>
  </si>
  <si>
    <t>M3</t>
  </si>
  <si>
    <t>M4</t>
  </si>
  <si>
    <t>M5</t>
  </si>
  <si>
    <t>pulley ratio</t>
    <phoneticPr fontId="1" type="noConversion"/>
  </si>
  <si>
    <t>total ratio</t>
    <phoneticPr fontId="1" type="noConversion"/>
  </si>
  <si>
    <t>7.Friction coefficient(joint side : Nm/(rad/s)^n)</t>
    <phoneticPr fontId="1" type="noConversion"/>
  </si>
  <si>
    <t>a3 (Friction_1)</t>
    <phoneticPr fontId="1" type="noConversion"/>
  </si>
  <si>
    <t>a2 (Friction_2)</t>
    <phoneticPr fontId="1" type="noConversion"/>
  </si>
  <si>
    <t>a1 (Friction_3)</t>
    <phoneticPr fontId="1" type="noConversion"/>
  </si>
  <si>
    <t>a0 (Friction_4)</t>
    <phoneticPr fontId="1" type="noConversion"/>
  </si>
  <si>
    <t>b3 (Friction_1)</t>
    <phoneticPr fontId="1" type="noConversion"/>
  </si>
  <si>
    <t>b2 (Friction_2)</t>
    <phoneticPr fontId="1" type="noConversion"/>
  </si>
  <si>
    <t>b1 (Friction_3)</t>
    <phoneticPr fontId="1" type="noConversion"/>
  </si>
  <si>
    <t>b0 (Friction_4)</t>
    <phoneticPr fontId="1" type="noConversion"/>
  </si>
  <si>
    <t>total (kg-mm^2)</t>
    <phoneticPr fontId="1" type="noConversion"/>
  </si>
  <si>
    <t xml:space="preserve">5.Transmission Components </t>
    <phoneticPr fontId="1" type="noConversion"/>
  </si>
  <si>
    <t>6.Transmission Inertia</t>
    <phoneticPr fontId="1" type="noConversion"/>
  </si>
  <si>
    <t>(torque) direction</t>
    <phoneticPr fontId="1" type="noConversion"/>
  </si>
  <si>
    <t>coordinate &amp; posture</t>
    <phoneticPr fontId="1" type="noConversion"/>
  </si>
  <si>
    <r>
      <rPr>
        <sz val="12"/>
        <rFont val="細明體"/>
        <family val="3"/>
        <charset val="136"/>
      </rPr>
      <t>單體</t>
    </r>
    <r>
      <rPr>
        <sz val="12"/>
        <rFont val="Calibri"/>
        <family val="2"/>
      </rPr>
      <t>inertia (kg-m^2)</t>
    </r>
    <phoneticPr fontId="1" type="noConversion"/>
  </si>
  <si>
    <r>
      <rPr>
        <sz val="12"/>
        <rFont val="細明體"/>
        <family val="3"/>
        <charset val="136"/>
      </rPr>
      <t>單體</t>
    </r>
    <r>
      <rPr>
        <sz val="12"/>
        <rFont val="Calibri"/>
        <family val="2"/>
      </rPr>
      <t>ratio</t>
    </r>
    <phoneticPr fontId="1" type="noConversion"/>
  </si>
  <si>
    <r>
      <rPr>
        <sz val="12"/>
        <rFont val="細明體"/>
        <family val="3"/>
        <charset val="136"/>
      </rPr>
      <t>等效</t>
    </r>
    <r>
      <rPr>
        <sz val="12"/>
        <rFont val="Calibri"/>
        <family val="2"/>
      </rPr>
      <t>inertia (kg-m^2)</t>
    </r>
    <phoneticPr fontId="1" type="noConversion"/>
  </si>
  <si>
    <r>
      <rPr>
        <sz val="12"/>
        <rFont val="細明體"/>
        <family val="3"/>
        <charset val="136"/>
      </rPr>
      <t>傘齒輪</t>
    </r>
    <phoneticPr fontId="1" type="noConversion"/>
  </si>
  <si>
    <r>
      <rPr>
        <sz val="12"/>
        <rFont val="細明體"/>
        <family val="3"/>
        <charset val="136"/>
      </rPr>
      <t>馬達端</t>
    </r>
    <r>
      <rPr>
        <sz val="12"/>
        <rFont val="Calibri"/>
        <family val="2"/>
      </rPr>
      <t xml:space="preserve"> (kg-m^2)</t>
    </r>
    <phoneticPr fontId="1" type="noConversion"/>
  </si>
  <si>
    <r>
      <rPr>
        <sz val="12"/>
        <rFont val="細明體"/>
        <family val="3"/>
        <charset val="136"/>
      </rPr>
      <t>輸出端</t>
    </r>
    <r>
      <rPr>
        <sz val="12"/>
        <rFont val="Calibri"/>
        <family val="2"/>
      </rPr>
      <t xml:space="preserve"> (kg-m^2)</t>
    </r>
    <phoneticPr fontId="1" type="noConversion"/>
  </si>
  <si>
    <r>
      <rPr>
        <sz val="12"/>
        <rFont val="細明體"/>
        <family val="3"/>
        <charset val="136"/>
      </rPr>
      <t>皮帶輪端</t>
    </r>
    <r>
      <rPr>
        <sz val="12"/>
        <rFont val="Calibri"/>
        <family val="2"/>
      </rPr>
      <t xml:space="preserve"> (kg-m^2)</t>
    </r>
    <phoneticPr fontId="1" type="noConversion"/>
  </si>
  <si>
    <r>
      <rPr>
        <sz val="12"/>
        <rFont val="細明體"/>
        <family val="3"/>
        <charset val="136"/>
      </rPr>
      <t>正轉</t>
    </r>
    <r>
      <rPr>
        <sz val="12"/>
        <rFont val="Calibri"/>
        <family val="2"/>
      </rPr>
      <t xml:space="preserve"> (a3*dq^3+a2*dq^2+a1*dq^1+a0*dq^0)</t>
    </r>
    <phoneticPr fontId="1" type="noConversion"/>
  </si>
  <si>
    <r>
      <rPr>
        <sz val="12"/>
        <rFont val="細明體"/>
        <family val="3"/>
        <charset val="136"/>
      </rPr>
      <t>反轉</t>
    </r>
    <r>
      <rPr>
        <sz val="12"/>
        <rFont val="Calibri"/>
        <family val="2"/>
      </rPr>
      <t xml:space="preserve"> (b3*dq^3+b2*dq^2+b1*dq^1+b0*dq^0)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</si>
</sst>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E+00"/>
    <numFmt numFmtId="177" formatCode="0.000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Calibri"/>
      <family val="2"/>
    </font>
    <font>
      <sz val="12"/>
      <name val="細明體"/>
      <family val="3"/>
      <charset val="136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1" fontId="2" fillId="0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0" xfId="0" applyFont="1"/>
    <xf numFmtId="0" fontId="2" fillId="2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31</xdr:row>
      <xdr:rowOff>0</xdr:rowOff>
    </xdr:from>
    <xdr:to>
      <xdr:col>17</xdr:col>
      <xdr:colOff>600075</xdr:colOff>
      <xdr:row>51</xdr:row>
      <xdr:rowOff>171450</xdr:rowOff>
    </xdr:to>
    <xdr:pic>
      <xdr:nvPicPr>
        <xdr:cNvPr id="5" name="圖片 4" descr="C:\Users\golem.chen\AppData\Local\Temp\o2lrdsjn.t5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0" y="6210300"/>
          <a:ext cx="3648075" cy="41910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2"/>
  <sheetViews>
    <sheetView tabSelected="1" topLeftCell="A8" zoomScale="70" zoomScaleNormal="70" workbookViewId="0">
      <selection activeCell="O27" sqref="O27"/>
    </sheetView>
  </sheetViews>
  <sheetFormatPr defaultRowHeight="15.75" x14ac:dyDescent="0.25"/>
  <cols>
    <col min="1" max="2" width="5.7109375" style="2" customWidth="1"/>
    <col min="3" max="12" width="22.7109375" style="2" customWidth="1"/>
    <col min="13" max="16384" width="9.140625" style="2"/>
  </cols>
  <sheetData>
    <row r="2" spans="2:10" x14ac:dyDescent="0.25">
      <c r="B2" s="15" t="s">
        <v>28</v>
      </c>
      <c r="C2" s="15"/>
    </row>
    <row r="3" spans="2:10" ht="16.5" x14ac:dyDescent="0.25">
      <c r="B3" s="12"/>
      <c r="C3" s="12" t="s">
        <v>65</v>
      </c>
      <c r="D3" s="12" t="s">
        <v>66</v>
      </c>
      <c r="E3" s="12" t="s">
        <v>63</v>
      </c>
      <c r="F3" s="12" t="s">
        <v>49</v>
      </c>
      <c r="G3" s="12" t="s">
        <v>50</v>
      </c>
      <c r="H3" s="12" t="s">
        <v>67</v>
      </c>
    </row>
    <row r="4" spans="2:10" x14ac:dyDescent="0.25">
      <c r="B4" s="12" t="s">
        <v>0</v>
      </c>
      <c r="C4" s="3">
        <v>2.8499999999999999E-4</v>
      </c>
      <c r="D4" s="4">
        <v>80</v>
      </c>
      <c r="E4" s="12">
        <v>1</v>
      </c>
      <c r="F4" s="4">
        <v>1</v>
      </c>
      <c r="G4" s="5">
        <f t="shared" ref="G4:G9" si="0">D4*IF(ISNUMBER(F4),F4,1)</f>
        <v>80</v>
      </c>
      <c r="H4" s="6">
        <f t="shared" ref="H4:H9" si="1">IF(ISNUMBER(F4),C4/F4^2,C4)</f>
        <v>2.8499999999999999E-4</v>
      </c>
    </row>
    <row r="5" spans="2:10" x14ac:dyDescent="0.25">
      <c r="B5" s="12" t="s">
        <v>1</v>
      </c>
      <c r="C5" s="3">
        <v>1.6899999999999999E-4</v>
      </c>
      <c r="D5" s="4">
        <v>100</v>
      </c>
      <c r="E5" s="12">
        <v>1</v>
      </c>
      <c r="F5" s="4">
        <v>1</v>
      </c>
      <c r="G5" s="5">
        <f t="shared" si="0"/>
        <v>100</v>
      </c>
      <c r="H5" s="6">
        <f t="shared" si="1"/>
        <v>1.6899999999999999E-4</v>
      </c>
    </row>
    <row r="6" spans="2:10" x14ac:dyDescent="0.25">
      <c r="B6" s="12" t="s">
        <v>2</v>
      </c>
      <c r="C6" s="3">
        <v>4.1300000000000001E-5</v>
      </c>
      <c r="D6" s="4">
        <v>80</v>
      </c>
      <c r="E6" s="12">
        <v>-1</v>
      </c>
      <c r="F6" s="4">
        <v>1</v>
      </c>
      <c r="G6" s="5">
        <f t="shared" si="0"/>
        <v>80</v>
      </c>
      <c r="H6" s="6">
        <f t="shared" si="1"/>
        <v>4.1300000000000001E-5</v>
      </c>
    </row>
    <row r="7" spans="2:10" x14ac:dyDescent="0.25">
      <c r="B7" s="12" t="s">
        <v>3</v>
      </c>
      <c r="C7" s="3">
        <v>4.0399999999999999E-5</v>
      </c>
      <c r="D7" s="4">
        <v>81</v>
      </c>
      <c r="E7" s="12">
        <v>-1</v>
      </c>
      <c r="F7" s="4">
        <v>1</v>
      </c>
      <c r="G7" s="5">
        <f t="shared" si="0"/>
        <v>81</v>
      </c>
      <c r="H7" s="6">
        <f t="shared" si="1"/>
        <v>4.0399999999999999E-5</v>
      </c>
    </row>
    <row r="8" spans="2:10" x14ac:dyDescent="0.25">
      <c r="B8" s="12" t="s">
        <v>4</v>
      </c>
      <c r="C8" s="3">
        <v>3.3000000000000002E-6</v>
      </c>
      <c r="D8" s="4">
        <v>80</v>
      </c>
      <c r="E8" s="12">
        <v>-1</v>
      </c>
      <c r="F8" s="4">
        <v>1</v>
      </c>
      <c r="G8" s="5">
        <f t="shared" si="0"/>
        <v>80</v>
      </c>
      <c r="H8" s="6">
        <f t="shared" si="1"/>
        <v>3.3000000000000002E-6</v>
      </c>
    </row>
    <row r="9" spans="2:10" x14ac:dyDescent="0.25">
      <c r="B9" s="12" t="s">
        <v>5</v>
      </c>
      <c r="C9" s="3">
        <v>3.3000000000000002E-6</v>
      </c>
      <c r="D9" s="4">
        <v>50</v>
      </c>
      <c r="E9" s="12">
        <v>-1</v>
      </c>
      <c r="F9" s="4">
        <v>1</v>
      </c>
      <c r="G9" s="5">
        <f t="shared" si="0"/>
        <v>50</v>
      </c>
      <c r="H9" s="6">
        <f t="shared" si="1"/>
        <v>3.3000000000000002E-6</v>
      </c>
    </row>
    <row r="11" spans="2:10" x14ac:dyDescent="0.25">
      <c r="B11" s="15" t="s">
        <v>29</v>
      </c>
      <c r="C11" s="15"/>
    </row>
    <row r="12" spans="2:10" x14ac:dyDescent="0.25">
      <c r="B12" s="12"/>
      <c r="C12" s="12" t="s">
        <v>6</v>
      </c>
      <c r="D12" s="12" t="s">
        <v>7</v>
      </c>
      <c r="E12" s="12" t="s">
        <v>36</v>
      </c>
      <c r="F12" s="12" t="s">
        <v>8</v>
      </c>
      <c r="G12" s="1" t="s">
        <v>35</v>
      </c>
      <c r="H12" s="12" t="s">
        <v>34</v>
      </c>
      <c r="I12" s="12" t="s">
        <v>33</v>
      </c>
      <c r="J12" s="12" t="s">
        <v>41</v>
      </c>
    </row>
    <row r="13" spans="2:10" x14ac:dyDescent="0.25">
      <c r="B13" s="12" t="s">
        <v>0</v>
      </c>
      <c r="C13" s="3">
        <v>4.1199999999999999E-5</v>
      </c>
      <c r="D13" s="12">
        <v>1.1499999999999999</v>
      </c>
      <c r="E13" s="12">
        <v>4.8</v>
      </c>
      <c r="F13" s="12">
        <v>3000</v>
      </c>
      <c r="G13" s="12">
        <v>6000</v>
      </c>
      <c r="H13" s="12">
        <v>0.52400000000000002</v>
      </c>
      <c r="I13" s="12">
        <v>400</v>
      </c>
      <c r="J13" s="12">
        <f>2^17</f>
        <v>131072</v>
      </c>
    </row>
    <row r="14" spans="2:10" x14ac:dyDescent="0.25">
      <c r="B14" s="12" t="s">
        <v>1</v>
      </c>
      <c r="C14" s="3">
        <v>4.1199999999999999E-5</v>
      </c>
      <c r="D14" s="12">
        <v>1.1499999999999999</v>
      </c>
      <c r="E14" s="12">
        <v>4.8</v>
      </c>
      <c r="F14" s="12">
        <v>3000</v>
      </c>
      <c r="G14" s="12">
        <v>6000</v>
      </c>
      <c r="H14" s="12">
        <v>0.52400000000000002</v>
      </c>
      <c r="I14" s="12">
        <v>400</v>
      </c>
      <c r="J14" s="12">
        <f t="shared" ref="J14:J18" si="2">2^17</f>
        <v>131072</v>
      </c>
    </row>
    <row r="15" spans="2:10" x14ac:dyDescent="0.25">
      <c r="B15" s="12" t="s">
        <v>2</v>
      </c>
      <c r="C15" s="3">
        <v>2.19E-5</v>
      </c>
      <c r="D15" s="12">
        <v>0.63700000000000001</v>
      </c>
      <c r="E15" s="12">
        <v>2.2000000000000002</v>
      </c>
      <c r="F15" s="12">
        <v>3000</v>
      </c>
      <c r="G15" s="12">
        <v>6000</v>
      </c>
      <c r="H15" s="12">
        <v>0.47599999999999998</v>
      </c>
      <c r="I15" s="12">
        <v>200</v>
      </c>
      <c r="J15" s="12">
        <f t="shared" si="2"/>
        <v>131072</v>
      </c>
    </row>
    <row r="16" spans="2:10" x14ac:dyDescent="0.25">
      <c r="B16" s="12" t="s">
        <v>3</v>
      </c>
      <c r="C16" s="3">
        <v>6.2700000000000001E-6</v>
      </c>
      <c r="D16" s="12">
        <v>0.28599999999999998</v>
      </c>
      <c r="E16" s="12">
        <v>1.18</v>
      </c>
      <c r="F16" s="12">
        <v>3000</v>
      </c>
      <c r="G16" s="12">
        <v>6000</v>
      </c>
      <c r="H16" s="12">
        <v>0.42399999999999999</v>
      </c>
      <c r="I16" s="12">
        <v>100</v>
      </c>
      <c r="J16" s="12">
        <f t="shared" si="2"/>
        <v>131072</v>
      </c>
    </row>
    <row r="17" spans="2:13" x14ac:dyDescent="0.25">
      <c r="B17" s="12" t="s">
        <v>4</v>
      </c>
      <c r="C17" s="3">
        <v>3.76E-6</v>
      </c>
      <c r="D17" s="12">
        <v>0.159</v>
      </c>
      <c r="E17" s="12">
        <v>0.59</v>
      </c>
      <c r="F17" s="12">
        <v>3000</v>
      </c>
      <c r="G17" s="12">
        <v>6000</v>
      </c>
      <c r="H17" s="12">
        <v>0.246</v>
      </c>
      <c r="I17" s="12">
        <v>50</v>
      </c>
      <c r="J17" s="12">
        <f t="shared" si="2"/>
        <v>131072</v>
      </c>
    </row>
    <row r="18" spans="2:13" x14ac:dyDescent="0.25">
      <c r="B18" s="12" t="s">
        <v>5</v>
      </c>
      <c r="C18" s="3">
        <v>3.76E-6</v>
      </c>
      <c r="D18" s="12">
        <v>0.159</v>
      </c>
      <c r="E18" s="12">
        <v>0.59</v>
      </c>
      <c r="F18" s="12">
        <v>3000</v>
      </c>
      <c r="G18" s="12">
        <v>6000</v>
      </c>
      <c r="H18" s="12">
        <v>0.246</v>
      </c>
      <c r="I18" s="12">
        <v>50</v>
      </c>
      <c r="J18" s="12">
        <f t="shared" si="2"/>
        <v>131072</v>
      </c>
    </row>
    <row r="20" spans="2:13" x14ac:dyDescent="0.25">
      <c r="B20" s="15" t="s">
        <v>30</v>
      </c>
      <c r="C20" s="15"/>
    </row>
    <row r="21" spans="2:13" x14ac:dyDescent="0.25">
      <c r="B21" s="12"/>
      <c r="C21" s="12" t="s">
        <v>23</v>
      </c>
      <c r="D21" s="12" t="s">
        <v>24</v>
      </c>
      <c r="E21" s="12" t="s">
        <v>25</v>
      </c>
      <c r="F21" s="12" t="s">
        <v>26</v>
      </c>
    </row>
    <row r="22" spans="2:13" x14ac:dyDescent="0.25">
      <c r="B22" s="12" t="s">
        <v>0</v>
      </c>
      <c r="C22" s="12">
        <v>90</v>
      </c>
      <c r="D22" s="12">
        <v>30</v>
      </c>
      <c r="E22" s="12">
        <v>0</v>
      </c>
      <c r="F22" s="12">
        <v>90</v>
      </c>
    </row>
    <row r="23" spans="2:13" x14ac:dyDescent="0.25">
      <c r="B23" s="12" t="s">
        <v>1</v>
      </c>
      <c r="C23" s="12">
        <v>0</v>
      </c>
      <c r="D23" s="12">
        <v>340</v>
      </c>
      <c r="E23" s="12">
        <v>0</v>
      </c>
      <c r="F23" s="12">
        <v>90</v>
      </c>
    </row>
    <row r="24" spans="2:13" x14ac:dyDescent="0.25">
      <c r="B24" s="12" t="s">
        <v>2</v>
      </c>
      <c r="C24" s="12">
        <v>90</v>
      </c>
      <c r="D24" s="12">
        <v>40</v>
      </c>
      <c r="E24" s="12">
        <v>0</v>
      </c>
      <c r="F24" s="12">
        <v>0</v>
      </c>
    </row>
    <row r="25" spans="2:13" x14ac:dyDescent="0.25">
      <c r="B25" s="12" t="s">
        <v>3</v>
      </c>
      <c r="C25" s="12">
        <v>-90</v>
      </c>
      <c r="D25" s="12">
        <v>0</v>
      </c>
      <c r="E25" s="12">
        <v>338</v>
      </c>
      <c r="F25" s="12">
        <v>0</v>
      </c>
    </row>
    <row r="26" spans="2:13" x14ac:dyDescent="0.25">
      <c r="B26" s="12" t="s">
        <v>4</v>
      </c>
      <c r="C26" s="12">
        <v>90</v>
      </c>
      <c r="D26" s="12">
        <v>0</v>
      </c>
      <c r="E26" s="12">
        <v>0</v>
      </c>
      <c r="F26" s="12">
        <v>0</v>
      </c>
    </row>
    <row r="27" spans="2:13" x14ac:dyDescent="0.25">
      <c r="B27" s="12" t="s">
        <v>5</v>
      </c>
      <c r="C27" s="12">
        <v>0</v>
      </c>
      <c r="D27" s="12">
        <v>0</v>
      </c>
      <c r="E27" s="12">
        <v>86.5</v>
      </c>
      <c r="F27" s="12">
        <v>0</v>
      </c>
    </row>
    <row r="28" spans="2:13" x14ac:dyDescent="0.25">
      <c r="B28" s="16" t="s">
        <v>27</v>
      </c>
      <c r="C28" s="16"/>
      <c r="D28" s="16"/>
      <c r="E28" s="16"/>
      <c r="F28" s="12">
        <v>375</v>
      </c>
    </row>
    <row r="30" spans="2:13" x14ac:dyDescent="0.25">
      <c r="B30" s="15" t="s">
        <v>32</v>
      </c>
      <c r="C30" s="15"/>
    </row>
    <row r="31" spans="2:13" x14ac:dyDescent="0.25">
      <c r="B31" s="17"/>
      <c r="C31" s="16" t="s">
        <v>9</v>
      </c>
      <c r="D31" s="16" t="s">
        <v>16</v>
      </c>
      <c r="E31" s="16"/>
      <c r="F31" s="16"/>
      <c r="G31" s="16" t="s">
        <v>42</v>
      </c>
      <c r="H31" s="16"/>
      <c r="I31" s="16"/>
      <c r="J31" s="16"/>
      <c r="K31" s="16"/>
      <c r="L31" s="16"/>
      <c r="M31" s="14" t="s">
        <v>64</v>
      </c>
    </row>
    <row r="32" spans="2:13" x14ac:dyDescent="0.25">
      <c r="B32" s="17"/>
      <c r="C32" s="16"/>
      <c r="D32" s="12" t="s">
        <v>17</v>
      </c>
      <c r="E32" s="12" t="s">
        <v>18</v>
      </c>
      <c r="F32" s="12" t="s">
        <v>19</v>
      </c>
      <c r="G32" s="12" t="s">
        <v>10</v>
      </c>
      <c r="H32" s="12" t="s">
        <v>11</v>
      </c>
      <c r="I32" s="12" t="s">
        <v>12</v>
      </c>
      <c r="J32" s="12" t="s">
        <v>13</v>
      </c>
      <c r="K32" s="12" t="s">
        <v>14</v>
      </c>
      <c r="L32" s="12" t="s">
        <v>15</v>
      </c>
      <c r="M32"/>
    </row>
    <row r="33" spans="2:12" x14ac:dyDescent="0.25">
      <c r="B33" s="13" t="s">
        <v>0</v>
      </c>
      <c r="C33" s="7">
        <v>6.6769999999999996</v>
      </c>
      <c r="D33" s="7">
        <v>-23.512</v>
      </c>
      <c r="E33" s="7">
        <v>19.847999999999999</v>
      </c>
      <c r="F33" s="7">
        <v>340.80399999999997</v>
      </c>
      <c r="G33" s="7">
        <v>30393.735000000001</v>
      </c>
      <c r="H33" s="7">
        <v>34355.576999999997</v>
      </c>
      <c r="I33" s="7">
        <v>25576.899000000001</v>
      </c>
      <c r="J33" s="7">
        <v>1543.877</v>
      </c>
      <c r="K33" s="7">
        <v>5270.7929999999997</v>
      </c>
      <c r="L33" s="7">
        <v>-4161.2209999999995</v>
      </c>
    </row>
    <row r="34" spans="2:12" x14ac:dyDescent="0.25">
      <c r="B34" s="13" t="s">
        <v>1</v>
      </c>
      <c r="C34" s="7">
        <v>9.6379999999999999</v>
      </c>
      <c r="D34" s="7">
        <v>-36.991</v>
      </c>
      <c r="E34" s="7">
        <v>19.747</v>
      </c>
      <c r="F34" s="7">
        <v>555.02</v>
      </c>
      <c r="G34" s="7">
        <v>155057.535</v>
      </c>
      <c r="H34" s="7">
        <v>175242.70800000001</v>
      </c>
      <c r="I34" s="7">
        <v>42946.603999999999</v>
      </c>
      <c r="J34" s="7">
        <v>600.495</v>
      </c>
      <c r="K34" s="7">
        <v>7043.3789999999999</v>
      </c>
      <c r="L34" s="7">
        <v>-2847.2089999999998</v>
      </c>
    </row>
    <row r="35" spans="2:12" x14ac:dyDescent="0.25">
      <c r="B35" s="13" t="s">
        <v>2</v>
      </c>
      <c r="C35" s="7">
        <v>3.7389999999999999</v>
      </c>
      <c r="D35" s="7">
        <v>1.2949999999999999</v>
      </c>
      <c r="E35" s="7">
        <v>63.27</v>
      </c>
      <c r="F35" s="7">
        <v>735.88499999999999</v>
      </c>
      <c r="G35" s="7">
        <v>14037.950999999999</v>
      </c>
      <c r="H35" s="7">
        <v>9256.8889999999992</v>
      </c>
      <c r="I35" s="7">
        <v>12157.513000000001</v>
      </c>
      <c r="J35" s="7">
        <v>267.05799999999999</v>
      </c>
      <c r="K35" s="7">
        <v>104.431</v>
      </c>
      <c r="L35" s="7">
        <v>-2265.7190000000001</v>
      </c>
    </row>
    <row r="36" spans="2:12" x14ac:dyDescent="0.25">
      <c r="B36" s="13" t="s">
        <v>3</v>
      </c>
      <c r="C36" s="7">
        <v>3.8839999999999999</v>
      </c>
      <c r="D36" s="7">
        <v>-2.4009999999999998</v>
      </c>
      <c r="E36" s="7">
        <v>265.38299999999998</v>
      </c>
      <c r="F36" s="7">
        <v>756.16399999999999</v>
      </c>
      <c r="G36" s="7">
        <v>28501.399000000001</v>
      </c>
      <c r="H36" s="7">
        <v>7912.5469999999996</v>
      </c>
      <c r="I36" s="7">
        <v>28715.040000000001</v>
      </c>
      <c r="J36" s="7">
        <v>903.99199999999996</v>
      </c>
      <c r="K36" s="7">
        <v>-78.191000000000003</v>
      </c>
      <c r="L36" s="7">
        <v>317.30399999999997</v>
      </c>
    </row>
    <row r="37" spans="2:12" x14ac:dyDescent="0.25">
      <c r="B37" s="13" t="s">
        <v>4</v>
      </c>
      <c r="C37" s="7">
        <v>1.1319999999999999</v>
      </c>
      <c r="D37" s="7">
        <v>3.8250000000000002</v>
      </c>
      <c r="E37" s="7">
        <v>393.53800000000001</v>
      </c>
      <c r="F37" s="7">
        <v>754.99800000000005</v>
      </c>
      <c r="G37" s="7">
        <v>1467.749</v>
      </c>
      <c r="H37" s="7">
        <v>697.73299999999995</v>
      </c>
      <c r="I37" s="7">
        <v>1391.501</v>
      </c>
      <c r="J37" s="7">
        <v>110.973</v>
      </c>
      <c r="K37" s="7">
        <v>7.0000000000000007E-2</v>
      </c>
      <c r="L37" s="7">
        <v>0.17899999999999999</v>
      </c>
    </row>
    <row r="38" spans="2:12" x14ac:dyDescent="0.25">
      <c r="B38" s="13" t="s">
        <v>5</v>
      </c>
      <c r="C38" s="7">
        <v>0.29599999999999999</v>
      </c>
      <c r="D38" s="7">
        <v>0</v>
      </c>
      <c r="E38" s="7">
        <v>447.90699999999998</v>
      </c>
      <c r="F38" s="7">
        <v>754.94200000000001</v>
      </c>
      <c r="G38" s="7">
        <v>89.879000000000005</v>
      </c>
      <c r="H38" s="7">
        <v>168.434</v>
      </c>
      <c r="I38" s="7">
        <v>90.167000000000002</v>
      </c>
      <c r="J38" s="7">
        <v>0</v>
      </c>
      <c r="K38" s="7">
        <v>0</v>
      </c>
      <c r="L38" s="7">
        <v>5.0999999999999997E-2</v>
      </c>
    </row>
    <row r="40" spans="2:12" x14ac:dyDescent="0.25">
      <c r="B40" s="15" t="s">
        <v>61</v>
      </c>
      <c r="C40" s="15"/>
    </row>
    <row r="41" spans="2:12" ht="16.5" x14ac:dyDescent="0.25">
      <c r="B41" s="16"/>
      <c r="C41" s="16" t="s">
        <v>20</v>
      </c>
      <c r="D41" s="16"/>
      <c r="E41" s="16"/>
      <c r="F41" s="16" t="s">
        <v>68</v>
      </c>
      <c r="G41" s="16"/>
      <c r="H41" s="16"/>
      <c r="I41" s="16" t="s">
        <v>40</v>
      </c>
    </row>
    <row r="42" spans="2:12" ht="16.5" x14ac:dyDescent="0.25">
      <c r="B42" s="16"/>
      <c r="C42" s="12" t="s">
        <v>69</v>
      </c>
      <c r="D42" s="12" t="s">
        <v>70</v>
      </c>
      <c r="E42" s="12" t="s">
        <v>38</v>
      </c>
      <c r="F42" s="12" t="s">
        <v>71</v>
      </c>
      <c r="G42" s="12" t="s">
        <v>70</v>
      </c>
      <c r="H42" s="12" t="s">
        <v>39</v>
      </c>
      <c r="I42" s="16"/>
    </row>
    <row r="43" spans="2:12" x14ac:dyDescent="0.25">
      <c r="B43" s="12" t="s">
        <v>44</v>
      </c>
      <c r="C43" s="3">
        <f>22*0.000001</f>
        <v>2.1999999999999999E-5</v>
      </c>
      <c r="D43" s="3">
        <f>19*0.000001</f>
        <v>1.8999999999999998E-5</v>
      </c>
      <c r="E43" s="5">
        <v>1</v>
      </c>
      <c r="F43" s="8"/>
      <c r="G43" s="8"/>
      <c r="H43" s="4" t="s">
        <v>37</v>
      </c>
      <c r="I43" s="6">
        <f>C43+D43/E43^2</f>
        <v>4.0999999999999994E-5</v>
      </c>
    </row>
    <row r="44" spans="2:12" x14ac:dyDescent="0.25">
      <c r="B44" s="12" t="s">
        <v>45</v>
      </c>
      <c r="C44" s="3">
        <f>9.4*0.000001</f>
        <v>9.3999999999999998E-6</v>
      </c>
      <c r="D44" s="3">
        <f>9.4*0.000001</f>
        <v>9.3999999999999998E-6</v>
      </c>
      <c r="E44" s="5">
        <f>F5</f>
        <v>1</v>
      </c>
      <c r="F44" s="8"/>
      <c r="G44" s="8"/>
      <c r="H44" s="4" t="s">
        <v>37</v>
      </c>
      <c r="I44" s="6">
        <f>C44+D44/E44^2</f>
        <v>1.88E-5</v>
      </c>
    </row>
    <row r="45" spans="2:12" x14ac:dyDescent="0.25">
      <c r="B45" s="12" t="s">
        <v>46</v>
      </c>
      <c r="C45" s="3">
        <f>9.4*0.000001</f>
        <v>9.3999999999999998E-6</v>
      </c>
      <c r="D45" s="3">
        <f>9.4*0.000001</f>
        <v>9.3999999999999998E-6</v>
      </c>
      <c r="E45" s="5">
        <f>F6</f>
        <v>1</v>
      </c>
      <c r="F45" s="8"/>
      <c r="G45" s="8"/>
      <c r="H45" s="4" t="s">
        <v>37</v>
      </c>
      <c r="I45" s="6">
        <f>C45+D45/E45^2</f>
        <v>1.88E-5</v>
      </c>
    </row>
    <row r="46" spans="2:12" x14ac:dyDescent="0.25">
      <c r="B46" s="12" t="s">
        <v>47</v>
      </c>
      <c r="C46" s="3">
        <f>5.5*0.000001</f>
        <v>5.4999999999999999E-6</v>
      </c>
      <c r="D46" s="3">
        <f>5.5*0.000001</f>
        <v>5.4999999999999999E-6</v>
      </c>
      <c r="E46" s="5">
        <f>F7</f>
        <v>1</v>
      </c>
      <c r="F46" s="8"/>
      <c r="G46" s="8"/>
      <c r="H46" s="4" t="s">
        <v>37</v>
      </c>
      <c r="I46" s="6">
        <f>C46+D46/E46^2</f>
        <v>1.1E-5</v>
      </c>
    </row>
    <row r="47" spans="2:12" x14ac:dyDescent="0.25">
      <c r="B47" s="12" t="s">
        <v>48</v>
      </c>
      <c r="C47" s="3">
        <f>1.2*0.000001</f>
        <v>1.1999999999999999E-6</v>
      </c>
      <c r="D47" s="3">
        <f>1.2*0.000001</f>
        <v>1.1999999999999999E-6</v>
      </c>
      <c r="E47" s="5">
        <f>F8</f>
        <v>1</v>
      </c>
      <c r="F47" s="8"/>
      <c r="G47" s="8"/>
      <c r="H47" s="4" t="s">
        <v>37</v>
      </c>
      <c r="I47" s="6">
        <f>C47+D47/E47^2</f>
        <v>2.3999999999999999E-6</v>
      </c>
    </row>
    <row r="48" spans="2:12" x14ac:dyDescent="0.25">
      <c r="B48" s="12" t="s">
        <v>43</v>
      </c>
      <c r="C48" s="3">
        <f>1.2*0.000001</f>
        <v>1.1999999999999999E-6</v>
      </c>
      <c r="D48" s="3">
        <f>1.2*0.000001</f>
        <v>1.1999999999999999E-6</v>
      </c>
      <c r="E48" s="5">
        <f>F9</f>
        <v>1</v>
      </c>
      <c r="F48" s="3">
        <f>2.947*0.000001</f>
        <v>2.9469999999999999E-6</v>
      </c>
      <c r="G48" s="3">
        <f>16.042*0.000001</f>
        <v>1.6042E-5</v>
      </c>
      <c r="H48" s="4">
        <v>1</v>
      </c>
      <c r="I48" s="6">
        <f>C48+D48/E48^2+(F48+G48/H48^2)/E48^2</f>
        <v>2.1389000000000001E-5</v>
      </c>
    </row>
    <row r="50" spans="2:10" x14ac:dyDescent="0.25">
      <c r="B50" s="15" t="s">
        <v>62</v>
      </c>
      <c r="C50" s="15"/>
    </row>
    <row r="51" spans="2:10" x14ac:dyDescent="0.25">
      <c r="B51" s="12"/>
      <c r="C51" s="12" t="s">
        <v>21</v>
      </c>
      <c r="D51" s="12" t="s">
        <v>22</v>
      </c>
      <c r="E51" s="12" t="s">
        <v>31</v>
      </c>
      <c r="F51" s="12" t="s">
        <v>60</v>
      </c>
    </row>
    <row r="52" spans="2:10" x14ac:dyDescent="0.25">
      <c r="B52" s="12" t="s">
        <v>44</v>
      </c>
      <c r="C52" s="5">
        <f t="shared" ref="C52:C57" si="3">H4*1000^2</f>
        <v>285</v>
      </c>
      <c r="D52" s="5">
        <f>C13*1000^2</f>
        <v>41.199999999999996</v>
      </c>
      <c r="E52" s="9">
        <v>47.319000000000003</v>
      </c>
      <c r="F52" s="10">
        <f t="shared" ref="F52:F57" si="4">C52+D52+E52</f>
        <v>373.51900000000001</v>
      </c>
    </row>
    <row r="53" spans="2:10" x14ac:dyDescent="0.25">
      <c r="B53" s="12" t="s">
        <v>45</v>
      </c>
      <c r="C53" s="5">
        <f t="shared" si="3"/>
        <v>169</v>
      </c>
      <c r="D53" s="5">
        <f t="shared" ref="D53:D57" si="5">C14*1000^2</f>
        <v>41.199999999999996</v>
      </c>
      <c r="E53" s="9">
        <v>93.93</v>
      </c>
      <c r="F53" s="10">
        <f t="shared" si="4"/>
        <v>304.13</v>
      </c>
    </row>
    <row r="54" spans="2:10" x14ac:dyDescent="0.25">
      <c r="B54" s="12" t="s">
        <v>46</v>
      </c>
      <c r="C54" s="5">
        <f t="shared" si="3"/>
        <v>41.300000000000004</v>
      </c>
      <c r="D54" s="5">
        <f t="shared" si="5"/>
        <v>21.900000000000002</v>
      </c>
      <c r="E54" s="9">
        <v>48.83</v>
      </c>
      <c r="F54" s="10">
        <f t="shared" si="4"/>
        <v>112.03</v>
      </c>
    </row>
    <row r="55" spans="2:10" x14ac:dyDescent="0.25">
      <c r="B55" s="12" t="s">
        <v>47</v>
      </c>
      <c r="C55" s="5">
        <f t="shared" si="3"/>
        <v>40.4</v>
      </c>
      <c r="D55" s="5">
        <f t="shared" si="5"/>
        <v>6.2700000000000005</v>
      </c>
      <c r="E55" s="9">
        <v>11.018000000000001</v>
      </c>
      <c r="F55" s="10">
        <f t="shared" si="4"/>
        <v>57.688000000000002</v>
      </c>
    </row>
    <row r="56" spans="2:10" x14ac:dyDescent="0.25">
      <c r="B56" s="12" t="s">
        <v>48</v>
      </c>
      <c r="C56" s="5">
        <f t="shared" si="3"/>
        <v>3.3000000000000003</v>
      </c>
      <c r="D56" s="5">
        <f t="shared" si="5"/>
        <v>3.76</v>
      </c>
      <c r="E56" s="9">
        <v>4.9009999999999998</v>
      </c>
      <c r="F56" s="10">
        <f t="shared" si="4"/>
        <v>11.961</v>
      </c>
    </row>
    <row r="57" spans="2:10" x14ac:dyDescent="0.25">
      <c r="B57" s="12" t="s">
        <v>43</v>
      </c>
      <c r="C57" s="5">
        <f t="shared" si="3"/>
        <v>3.3000000000000003</v>
      </c>
      <c r="D57" s="5">
        <f t="shared" si="5"/>
        <v>3.76</v>
      </c>
      <c r="E57" s="9">
        <v>7.5979999999999999</v>
      </c>
      <c r="F57" s="10">
        <f t="shared" si="4"/>
        <v>14.658000000000001</v>
      </c>
    </row>
    <row r="59" spans="2:10" x14ac:dyDescent="0.25">
      <c r="B59" s="15" t="s">
        <v>51</v>
      </c>
      <c r="C59" s="15"/>
    </row>
    <row r="60" spans="2:10" ht="16.5" x14ac:dyDescent="0.25">
      <c r="B60" s="16"/>
      <c r="C60" s="16" t="s">
        <v>72</v>
      </c>
      <c r="D60" s="16"/>
      <c r="E60" s="16"/>
      <c r="F60" s="16"/>
      <c r="G60" s="16" t="s">
        <v>73</v>
      </c>
      <c r="H60" s="16"/>
      <c r="I60" s="16"/>
      <c r="J60" s="16"/>
    </row>
    <row r="61" spans="2:10" x14ac:dyDescent="0.25">
      <c r="B61" s="16"/>
      <c r="C61" s="12" t="s">
        <v>52</v>
      </c>
      <c r="D61" s="12" t="s">
        <v>53</v>
      </c>
      <c r="E61" s="12" t="s">
        <v>54</v>
      </c>
      <c r="F61" s="12" t="s">
        <v>55</v>
      </c>
      <c r="G61" s="12" t="s">
        <v>56</v>
      </c>
      <c r="H61" s="12" t="s">
        <v>57</v>
      </c>
      <c r="I61" s="12" t="s">
        <v>58</v>
      </c>
      <c r="J61" s="12" t="s">
        <v>59</v>
      </c>
    </row>
    <row r="62" spans="2:10" x14ac:dyDescent="0.25">
      <c r="B62" s="13" t="s">
        <v>0</v>
      </c>
      <c r="C62" s="12">
        <v>0.45079999999999998</v>
      </c>
      <c r="D62" s="12">
        <v>-5.0620000000000003</v>
      </c>
      <c r="E62" s="12">
        <v>26.08</v>
      </c>
      <c r="F62" s="12">
        <v>22.212</v>
      </c>
      <c r="G62" s="12">
        <v>0.45079999999999998</v>
      </c>
      <c r="H62" s="12">
        <v>-5.0620000000000003</v>
      </c>
      <c r="I62" s="12">
        <v>26.08</v>
      </c>
      <c r="J62" s="12">
        <v>22.212</v>
      </c>
    </row>
    <row r="63" spans="2:10" x14ac:dyDescent="0.25">
      <c r="B63" s="13" t="s">
        <v>1</v>
      </c>
      <c r="C63" s="12">
        <v>0.44219999999999998</v>
      </c>
      <c r="D63" s="12">
        <v>-4.0990000000000002</v>
      </c>
      <c r="E63" s="12">
        <v>19.945</v>
      </c>
      <c r="F63" s="12">
        <v>16.567</v>
      </c>
      <c r="G63" s="12">
        <v>0.44219999999999998</v>
      </c>
      <c r="H63" s="12">
        <v>-4.0990000000000002</v>
      </c>
      <c r="I63" s="12">
        <v>19.945</v>
      </c>
      <c r="J63" s="12">
        <v>16.567</v>
      </c>
    </row>
    <row r="64" spans="2:10" x14ac:dyDescent="0.25">
      <c r="B64" s="13" t="s">
        <v>2</v>
      </c>
      <c r="C64" s="12">
        <v>9.171E-2</v>
      </c>
      <c r="D64" s="12">
        <v>-1.242</v>
      </c>
      <c r="E64" s="12">
        <v>7.4269999999999996</v>
      </c>
      <c r="F64" s="12">
        <v>10.212999999999999</v>
      </c>
      <c r="G64" s="12">
        <v>9.171E-2</v>
      </c>
      <c r="H64" s="12">
        <v>-1.242</v>
      </c>
      <c r="I64" s="12">
        <v>7.4269999999999996</v>
      </c>
      <c r="J64" s="12">
        <v>10.212999999999999</v>
      </c>
    </row>
    <row r="65" spans="1:10" x14ac:dyDescent="0.25">
      <c r="B65" s="13" t="s">
        <v>3</v>
      </c>
      <c r="C65" s="12">
        <v>6.2619999999999995E-2</v>
      </c>
      <c r="D65" s="12">
        <v>-0.94979999999999998</v>
      </c>
      <c r="E65" s="12">
        <v>6.1159999999999997</v>
      </c>
      <c r="F65" s="12">
        <v>4.109</v>
      </c>
      <c r="G65" s="12">
        <v>6.2619999999999995E-2</v>
      </c>
      <c r="H65" s="12">
        <v>-0.94979999999999998</v>
      </c>
      <c r="I65" s="12">
        <v>6.1159999999999997</v>
      </c>
      <c r="J65" s="12">
        <v>4.109</v>
      </c>
    </row>
    <row r="66" spans="1:10" x14ac:dyDescent="0.25">
      <c r="B66" s="13" t="s">
        <v>4</v>
      </c>
      <c r="C66" s="12">
        <v>8.6549999999999995E-3</v>
      </c>
      <c r="D66" s="12">
        <v>-0.16669999999999999</v>
      </c>
      <c r="E66" s="12">
        <v>1.7310000000000001</v>
      </c>
      <c r="F66" s="12">
        <v>3.32</v>
      </c>
      <c r="G66" s="12">
        <v>8.6549999999999995E-3</v>
      </c>
      <c r="H66" s="12">
        <v>-0.16669999999999999</v>
      </c>
      <c r="I66" s="12">
        <v>1.7310000000000001</v>
      </c>
      <c r="J66" s="12">
        <v>3.32</v>
      </c>
    </row>
    <row r="67" spans="1:10" x14ac:dyDescent="0.25">
      <c r="B67" s="13" t="s">
        <v>5</v>
      </c>
      <c r="C67" s="12">
        <v>3.7699999999999999E-3</v>
      </c>
      <c r="D67" s="12">
        <v>-8.5370000000000001E-2</v>
      </c>
      <c r="E67" s="12">
        <v>1.0469999999999999</v>
      </c>
      <c r="F67" s="12">
        <v>2.0449999999999999</v>
      </c>
      <c r="G67" s="12">
        <v>3.7699999999999999E-3</v>
      </c>
      <c r="H67" s="12">
        <v>-8.5370000000000001E-2</v>
      </c>
      <c r="I67" s="12">
        <v>1.0469999999999999</v>
      </c>
      <c r="J67" s="12">
        <v>2.0449999999999999</v>
      </c>
    </row>
    <row r="68" spans="1:10" x14ac:dyDescent="0.25">
      <c r="G68" s="11"/>
      <c r="H68" s="11"/>
    </row>
    <row r="69" spans="1:10" x14ac:dyDescent="0.25">
      <c r="A69" s="11"/>
      <c r="B69" s="11"/>
      <c r="C69" s="11"/>
      <c r="D69" s="11"/>
      <c r="E69" s="11"/>
      <c r="F69" s="11"/>
    </row>
    <row r="70" spans="1:10" x14ac:dyDescent="0.25">
      <c r="A70" s="11"/>
      <c r="B70" s="11"/>
      <c r="C70" s="11"/>
      <c r="D70" s="11"/>
      <c r="E70" s="11"/>
      <c r="F70" s="11"/>
    </row>
    <row r="71" spans="1:10" x14ac:dyDescent="0.25">
      <c r="A71" s="11"/>
      <c r="B71" s="11"/>
      <c r="C71" s="11"/>
      <c r="D71" s="11"/>
      <c r="E71" s="11"/>
      <c r="F71" s="11"/>
    </row>
    <row r="72" spans="1:10" x14ac:dyDescent="0.25">
      <c r="A72" s="11"/>
      <c r="B72" s="11"/>
      <c r="C72" s="11"/>
      <c r="D72" s="11"/>
      <c r="E72" s="11"/>
      <c r="F72" s="11"/>
    </row>
    <row r="73" spans="1:10" x14ac:dyDescent="0.25">
      <c r="A73" s="11"/>
      <c r="B73" s="11"/>
      <c r="C73" s="11"/>
      <c r="D73" s="11"/>
      <c r="E73" s="11"/>
      <c r="F73" s="11"/>
    </row>
    <row r="74" spans="1:10" x14ac:dyDescent="0.25">
      <c r="A74" s="11"/>
      <c r="B74" s="11"/>
      <c r="C74" s="11"/>
      <c r="D74" s="11"/>
      <c r="E74" s="11"/>
      <c r="F74" s="11"/>
    </row>
    <row r="75" spans="1:10" x14ac:dyDescent="0.25">
      <c r="A75" s="11"/>
      <c r="B75" s="11"/>
      <c r="C75" s="11"/>
      <c r="D75" s="11"/>
      <c r="E75" s="11"/>
      <c r="F75" s="11"/>
    </row>
    <row r="76" spans="1:10" x14ac:dyDescent="0.25">
      <c r="A76" s="11"/>
      <c r="B76" s="11"/>
      <c r="C76" s="11"/>
      <c r="D76" s="11"/>
      <c r="E76" s="11"/>
      <c r="F76" s="11"/>
    </row>
    <row r="77" spans="1:10" x14ac:dyDescent="0.25">
      <c r="A77" s="11"/>
      <c r="B77" s="11"/>
      <c r="C77" s="11"/>
      <c r="D77" s="11"/>
      <c r="E77" s="11"/>
      <c r="F77" s="11"/>
      <c r="G77" s="11"/>
      <c r="H77" s="11"/>
    </row>
    <row r="78" spans="1:10" x14ac:dyDescent="0.25">
      <c r="A78" s="11"/>
      <c r="B78" s="11"/>
      <c r="C78" s="11"/>
      <c r="D78" s="11"/>
      <c r="E78" s="11"/>
      <c r="F78" s="11"/>
    </row>
    <row r="79" spans="1:10" x14ac:dyDescent="0.25">
      <c r="A79" s="11"/>
      <c r="B79" s="11"/>
      <c r="C79" s="11"/>
      <c r="D79" s="11"/>
      <c r="E79" s="11"/>
      <c r="F79" s="11"/>
    </row>
    <row r="80" spans="1:10" x14ac:dyDescent="0.25">
      <c r="A80" s="11"/>
      <c r="B80" s="11"/>
      <c r="C80" s="11"/>
      <c r="D80" s="11"/>
      <c r="E80" s="11"/>
      <c r="F80" s="11"/>
    </row>
    <row r="81" spans="1:6" x14ac:dyDescent="0.25">
      <c r="A81" s="11"/>
      <c r="B81" s="11"/>
      <c r="C81" s="11"/>
      <c r="D81" s="11"/>
      <c r="E81" s="11"/>
      <c r="F81" s="11"/>
    </row>
    <row r="82" spans="1:6" x14ac:dyDescent="0.25">
      <c r="A82" s="11"/>
      <c r="B82" s="11"/>
      <c r="C82" s="11"/>
      <c r="D82" s="11"/>
      <c r="E82" s="11"/>
      <c r="F82" s="11"/>
    </row>
  </sheetData>
  <mergeCells count="19">
    <mergeCell ref="B2:C2"/>
    <mergeCell ref="B11:C11"/>
    <mergeCell ref="B20:C20"/>
    <mergeCell ref="B28:E28"/>
    <mergeCell ref="B30:C30"/>
    <mergeCell ref="B59:C59"/>
    <mergeCell ref="B60:B61"/>
    <mergeCell ref="C60:F60"/>
    <mergeCell ref="G60:J60"/>
    <mergeCell ref="G31:L31"/>
    <mergeCell ref="B40:C40"/>
    <mergeCell ref="B41:B42"/>
    <mergeCell ref="B50:C50"/>
    <mergeCell ref="B31:B32"/>
    <mergeCell ref="C31:C32"/>
    <mergeCell ref="D31:F31"/>
    <mergeCell ref="F41:H41"/>
    <mergeCell ref="C41:E41"/>
    <mergeCell ref="I41:I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RT605_710_GB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2020-12-09T03:15:45Z</dcterms:modified>
</cp:coreProperties>
</file>