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an Shiyu\Desktop\数据分析\excel 分析\拌客源1-8月平台数据分析\"/>
    </mc:Choice>
  </mc:AlternateContent>
  <xr:revisionPtr revIDLastSave="0" documentId="13_ncr:1_{38196A10-C01C-4C33-9D1F-59A5D61AC1BF}" xr6:coauthVersionLast="47" xr6:coauthVersionMax="47" xr10:uidLastSave="{00000000-0000-0000-0000-000000000000}"/>
  <bookViews>
    <workbookView xWindow="1536" yWindow="1656" windowWidth="17280" windowHeight="8964" xr2:uid="{A19BAB5D-785F-4A4D-B1C1-14FC6548EFC8}"/>
  </bookViews>
  <sheets>
    <sheet name="周报" sheetId="30" r:id="rId1"/>
    <sheet name="数据透视图表" sheetId="28" r:id="rId2"/>
    <sheet name="拌客源数据1-8月" sheetId="2" r:id="rId3"/>
    <sheet name="源数据备份" sheetId="29" state="hidden" r:id="rId4"/>
  </sheets>
  <definedNames>
    <definedName name="_xlnm._FilterDatabase" localSheetId="2" hidden="1">'拌客源数据1-8月'!$H$1:$H$562</definedName>
    <definedName name="_xlnm._FilterDatabase" localSheetId="3" hidden="1">源数据备份!$A$1:$X$562</definedName>
    <definedName name="切片器_平台i1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0" l="1"/>
  <c r="I9" i="30"/>
  <c r="D14" i="30"/>
  <c r="E14" i="30"/>
  <c r="G14" i="30"/>
  <c r="H14" i="30"/>
  <c r="B15" i="30"/>
  <c r="B16" i="30" s="1"/>
  <c r="D15" i="30"/>
  <c r="E15" i="30"/>
  <c r="G15" i="30"/>
  <c r="H15" i="30"/>
  <c r="B26" i="30"/>
  <c r="C26" i="30"/>
  <c r="D26" i="30"/>
  <c r="E26" i="30"/>
  <c r="G26" i="30"/>
  <c r="H26" i="30" s="1"/>
  <c r="B27" i="30"/>
  <c r="C27" i="30"/>
  <c r="D27" i="30"/>
  <c r="E27" i="30"/>
  <c r="G27" i="30"/>
  <c r="I27" i="30"/>
  <c r="C28" i="30"/>
  <c r="C29" i="30"/>
  <c r="C30" i="30"/>
  <c r="C31" i="30"/>
  <c r="C32" i="30"/>
  <c r="F14" i="30" l="1"/>
  <c r="H27" i="30"/>
  <c r="F27" i="30"/>
  <c r="I14" i="30"/>
  <c r="I15" i="30"/>
  <c r="B17" i="30"/>
  <c r="D16" i="30"/>
  <c r="B28" i="30"/>
  <c r="E16" i="30"/>
  <c r="D28" i="30"/>
  <c r="E28" i="30"/>
  <c r="H16" i="30"/>
  <c r="G28" i="30"/>
  <c r="G16" i="30"/>
  <c r="F15" i="30"/>
  <c r="F26" i="30"/>
  <c r="I26" i="30"/>
  <c r="H28" i="30" l="1"/>
  <c r="F16" i="30"/>
  <c r="I16" i="30"/>
  <c r="I28" i="30"/>
  <c r="B18" i="30"/>
  <c r="D17" i="30"/>
  <c r="I29" i="30" s="1"/>
  <c r="E17" i="30"/>
  <c r="B29" i="30"/>
  <c r="D29" i="30"/>
  <c r="E29" i="30"/>
  <c r="G17" i="30"/>
  <c r="H17" i="30"/>
  <c r="G29" i="30"/>
  <c r="F28" i="30"/>
  <c r="F29" i="30" l="1"/>
  <c r="H29" i="30"/>
  <c r="F17" i="30"/>
  <c r="I17" i="30"/>
  <c r="D18" i="30"/>
  <c r="I30" i="30" s="1"/>
  <c r="E18" i="30"/>
  <c r="B30" i="30"/>
  <c r="G18" i="30"/>
  <c r="H18" i="30"/>
  <c r="D30" i="30"/>
  <c r="E30" i="30"/>
  <c r="B19" i="30"/>
  <c r="G30" i="30"/>
  <c r="H30" i="30" l="1"/>
  <c r="F18" i="30"/>
  <c r="I18" i="30"/>
  <c r="D19" i="30"/>
  <c r="E19" i="30"/>
  <c r="G19" i="30"/>
  <c r="B31" i="30"/>
  <c r="H19" i="30"/>
  <c r="D31" i="30"/>
  <c r="E31" i="30"/>
  <c r="B20" i="30"/>
  <c r="G31" i="30"/>
  <c r="F30" i="30"/>
  <c r="I19" i="30" l="1"/>
  <c r="H31" i="30"/>
  <c r="E20" i="30"/>
  <c r="E2" i="30"/>
  <c r="G20" i="30"/>
  <c r="G21" i="30" s="1"/>
  <c r="H20" i="30"/>
  <c r="H21" i="30" s="1"/>
  <c r="B32" i="30"/>
  <c r="D32" i="30"/>
  <c r="D33" i="30" s="1"/>
  <c r="B7" i="30" s="1"/>
  <c r="E32" i="30"/>
  <c r="I7" i="30"/>
  <c r="D20" i="30"/>
  <c r="I20" i="30" s="1"/>
  <c r="G32" i="30"/>
  <c r="G33" i="30" s="1"/>
  <c r="I31" i="30"/>
  <c r="F19" i="30"/>
  <c r="F31" i="30"/>
  <c r="F32" i="30" l="1"/>
  <c r="B10" i="30"/>
  <c r="C9" i="30"/>
  <c r="D21" i="30"/>
  <c r="H32" i="30"/>
  <c r="I32" i="30"/>
  <c r="F20" i="30"/>
  <c r="E21" i="30"/>
  <c r="E33" i="30"/>
  <c r="F33" i="30" s="1"/>
  <c r="D7" i="30" s="1"/>
  <c r="H33" i="30" l="1"/>
  <c r="F7" i="30" s="1"/>
  <c r="D10" i="30"/>
  <c r="E9" i="30"/>
  <c r="F21" i="30"/>
  <c r="I21" i="30"/>
  <c r="I33" i="30"/>
  <c r="G9" i="30" l="1"/>
  <c r="F10" i="30"/>
</calcChain>
</file>

<file path=xl/sharedStrings.xml><?xml version="1.0" encoding="utf-8"?>
<sst xmlns="http://schemas.openxmlformats.org/spreadsheetml/2006/main" count="7949" uniqueCount="91">
  <si>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</si>
  <si>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</si>
  <si>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</si>
  <si>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</si>
  <si>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</si>
  <si>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</si>
  <si>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</si>
  <si>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</si>
  <si>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</si>
  <si>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</si>
  <si>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</si>
  <si>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</si>
  <si>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</si>
  <si>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</si>
  <si>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</si>
  <si>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</si>
  <si>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</si>
  <si>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</si>
  <si>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</si>
  <si>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</si>
  <si>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</si>
  <si>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</si>
  <si>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</si>
  <si>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</si>
  <si>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</si>
  <si>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</si>
  <si>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</si>
  <si>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</si>
  <si>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</si>
  <si>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</si>
  <si>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</si>
  <si>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</si>
  <si>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</si>
  <si>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</si>
  <si>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</si>
  <si>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</si>
  <si>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</si>
  <si>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</si>
  <si>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</si>
  <si>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</si>
  <si>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</si>
  <si>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</si>
  <si>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</si>
  <si>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</si>
  <si>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</si>
  <si>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</si>
  <si>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</si>
  <si>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</si>
  <si>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</si>
  <si>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</si>
  <si>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</si>
  <si>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</si>
  <si>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</si>
  <si>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</si>
  <si>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</si>
  <si>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</si>
  <si>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</si>
  <si>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20年8月第二周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</si>
  <si>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</si>
  <si>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</si>
  <si>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</si>
  <si>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</si>
  <si>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</si>
  <si>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</si>
  <si>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</si>
  <si>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</si>
  <si>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</si>
  <si>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</si>
  <si>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</si>
  <si>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</si>
  <si>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</si>
  <si>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总计</t>
    <phoneticPr fontId="18" type="noConversion"/>
  </si>
  <si>
    <t>过程指标</t>
    <phoneticPr fontId="18" type="noConversion"/>
  </si>
  <si>
    <t>至</t>
    <phoneticPr fontId="18" type="noConversion"/>
  </si>
  <si>
    <t>品牌ID</t>
    <phoneticPr fontId="18" type="noConversion"/>
  </si>
  <si>
    <t>行标签</t>
  </si>
  <si>
    <t>总计</t>
  </si>
  <si>
    <t>求和项:GMV</t>
  </si>
  <si>
    <t>求和项:商家实收</t>
  </si>
  <si>
    <t>蛙小辣火锅杯（总账号）</t>
    <phoneticPr fontId="18" type="noConversion"/>
  </si>
  <si>
    <t>GMV</t>
  </si>
  <si>
    <t>商家实收</t>
  </si>
  <si>
    <t>到手率</t>
  </si>
  <si>
    <t>有效订单</t>
  </si>
  <si>
    <t>无效订单</t>
  </si>
  <si>
    <t>客单价</t>
  </si>
  <si>
    <t>曝光人数</t>
  </si>
  <si>
    <t>进店转化率</t>
  </si>
  <si>
    <t>下单转化率</t>
  </si>
  <si>
    <t>营销占比:</t>
    <phoneticPr fontId="18" type="noConversion"/>
  </si>
  <si>
    <t>全部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</si>
</sst>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[$-804]aaa;@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0" borderId="0" xfId="42">
      <alignment vertical="center"/>
    </xf>
    <xf numFmtId="0" fontId="19" fillId="0" borderId="0" xfId="42" applyFont="1">
      <alignment vertical="center"/>
    </xf>
    <xf numFmtId="10" fontId="19" fillId="0" borderId="0" xfId="43" applyNumberFormat="1" applyFont="1">
      <alignment vertical="center"/>
    </xf>
    <xf numFmtId="10" fontId="19" fillId="0" borderId="17" xfId="43" applyNumberFormat="1" applyFont="1" applyBorder="1">
      <alignment vertical="center"/>
    </xf>
    <xf numFmtId="10" fontId="19" fillId="0" borderId="16" xfId="43" applyNumberFormat="1" applyFont="1" applyBorder="1">
      <alignment vertical="center"/>
    </xf>
    <xf numFmtId="0" fontId="19" fillId="0" borderId="16" xfId="42" applyFont="1" applyBorder="1">
      <alignment vertical="center"/>
    </xf>
    <xf numFmtId="176" fontId="19" fillId="0" borderId="16" xfId="42" applyNumberFormat="1" applyFont="1" applyBorder="1">
      <alignment vertical="center"/>
    </xf>
    <xf numFmtId="14" fontId="19" fillId="0" borderId="15" xfId="42" applyNumberFormat="1" applyFont="1" applyBorder="1">
      <alignment vertical="center"/>
    </xf>
    <xf numFmtId="10" fontId="19" fillId="0" borderId="14" xfId="43" applyNumberFormat="1" applyFont="1" applyBorder="1">
      <alignment vertical="center"/>
    </xf>
    <xf numFmtId="10" fontId="19" fillId="0" borderId="0" xfId="43" applyNumberFormat="1" applyFont="1" applyBorder="1">
      <alignment vertical="center"/>
    </xf>
    <xf numFmtId="176" fontId="19" fillId="0" borderId="0" xfId="42" applyNumberFormat="1" applyFont="1">
      <alignment vertical="center"/>
    </xf>
    <xf numFmtId="14" fontId="19" fillId="0" borderId="13" xfId="42" applyNumberFormat="1" applyFont="1" applyBorder="1">
      <alignment vertical="center"/>
    </xf>
    <xf numFmtId="0" fontId="19" fillId="33" borderId="14" xfId="42" applyFont="1" applyFill="1" applyBorder="1">
      <alignment vertical="center"/>
    </xf>
    <xf numFmtId="0" fontId="19" fillId="33" borderId="0" xfId="42" applyFont="1" applyFill="1">
      <alignment vertical="center"/>
    </xf>
    <xf numFmtId="0" fontId="19" fillId="33" borderId="13" xfId="42" applyFont="1" applyFill="1" applyBorder="1">
      <alignment vertical="center"/>
    </xf>
    <xf numFmtId="0" fontId="19" fillId="0" borderId="12" xfId="42" applyFont="1" applyBorder="1">
      <alignment vertical="center"/>
    </xf>
    <xf numFmtId="0" fontId="19" fillId="0" borderId="11" xfId="42" applyFont="1" applyBorder="1">
      <alignment vertical="center"/>
    </xf>
    <xf numFmtId="0" fontId="20" fillId="0" borderId="10" xfId="42" applyFont="1" applyBorder="1">
      <alignment vertical="center"/>
    </xf>
    <xf numFmtId="1" fontId="19" fillId="0" borderId="0" xfId="42" applyNumberFormat="1" applyFont="1">
      <alignment vertical="center"/>
    </xf>
    <xf numFmtId="1" fontId="19" fillId="0" borderId="17" xfId="42" applyNumberFormat="1" applyFont="1" applyBorder="1">
      <alignment vertical="center"/>
    </xf>
    <xf numFmtId="1" fontId="19" fillId="0" borderId="16" xfId="42" applyNumberFormat="1" applyFont="1" applyBorder="1">
      <alignment vertical="center"/>
    </xf>
    <xf numFmtId="1" fontId="19" fillId="0" borderId="14" xfId="42" applyNumberFormat="1" applyFont="1" applyBorder="1">
      <alignment vertical="center"/>
    </xf>
    <xf numFmtId="10" fontId="21" fillId="0" borderId="0" xfId="42" applyNumberFormat="1" applyFont="1" applyAlignment="1">
      <alignment horizontal="right" vertical="center"/>
    </xf>
    <xf numFmtId="0" fontId="19" fillId="0" borderId="0" xfId="42" applyFont="1" applyAlignment="1">
      <alignment horizontal="left" vertical="center"/>
    </xf>
    <xf numFmtId="1" fontId="21" fillId="0" borderId="0" xfId="42" applyNumberFormat="1" applyFont="1" applyAlignment="1">
      <alignment horizontal="right" vertical="center"/>
    </xf>
    <xf numFmtId="0" fontId="21" fillId="0" borderId="0" xfId="42" applyFont="1" applyAlignment="1">
      <alignment horizontal="right" vertical="center"/>
    </xf>
    <xf numFmtId="0" fontId="20" fillId="0" borderId="0" xfId="42" applyFont="1">
      <alignment vertical="center"/>
    </xf>
    <xf numFmtId="14" fontId="19" fillId="0" borderId="0" xfId="42" applyNumberFormat="1" applyFont="1">
      <alignment vertical="center"/>
    </xf>
    <xf numFmtId="9" fontId="19" fillId="0" borderId="0" xfId="43" applyFont="1" applyBorder="1" applyAlignment="1">
      <alignment horizontal="center" vertical="center"/>
    </xf>
    <xf numFmtId="0" fontId="22" fillId="0" borderId="0" xfId="42" applyFont="1" applyAlignment="1">
      <alignment horizontal="center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 2" xfId="43" xr:uid="{9CCD2D54-6C8F-4A4B-8A40-FA0E0A36C31E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7044537F-FD3E-46AA-A227-72DBAA5F0610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ont>
        <b/>
        <i val="0"/>
        <u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7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[周报展示.xlsx]数据透视图表!数据透视表4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数据透视图表!$B$3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数据透视图表!$C$3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[周报展示.xlsx]数据透视图表!数据透视表4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数据透视图表!$B$3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435-A9FC-DDFF9BACA98B}"/>
            </c:ext>
          </c:extLst>
        </c:ser>
        <c:ser>
          <c:idx val="1"/>
          <c:order val="1"/>
          <c:tx>
            <c:strRef>
              <c:f>数据透视图表!$C$3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435-A9FC-DDFF9BAC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8</xdr:row>
      <xdr:rowOff>102870</xdr:rowOff>
    </xdr:from>
    <xdr:to>
      <xdr:col>0</xdr:col>
      <xdr:colOff>1773555</xdr:colOff>
      <xdr:row>20</xdr:row>
      <xdr:rowOff>163830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1">
              <a:extLst>
                <a:ext uri="{FF2B5EF4-FFF2-40B4-BE49-F238E27FC236}">
                  <a16:creationId xmlns:a16="http://schemas.microsoft.com/office/drawing/2014/main" id="{B9F7D232-F71C-4BA9-AF97-92D44D322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1504950"/>
              <a:ext cx="1554480" cy="2164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3</xdr:col>
      <xdr:colOff>99060</xdr:colOff>
      <xdr:row>0</xdr:row>
      <xdr:rowOff>22860</xdr:rowOff>
    </xdr:from>
    <xdr:to>
      <xdr:col>8</xdr:col>
      <xdr:colOff>76200</xdr:colOff>
      <xdr:row>12</xdr:row>
      <xdr:rowOff>26670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5623B3-7062-44D9-BB55-FAF1DFAF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</xdr:colOff>
      <xdr:row>12</xdr:row>
      <xdr:rowOff>144780</xdr:rowOff>
    </xdr:from>
    <xdr:to>
      <xdr:col>4</xdr:col>
      <xdr:colOff>556260</xdr:colOff>
      <xdr:row>26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ABE736-9F7E-4E3F-B38A-DB2A82B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拌客源数据1-8月"/>
  </cacheSource>
  <cacheFields count="30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DB482-D9BB-4BEE-BD84-EB06BAD503B4}" name="数据透视表4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A3:C8" firstHeaderRow="0" firstDataRow="1" firstDataCol="1" rowPageCount="1" colPageCount="1"/>
  <pivotFields count="30"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1" xr10:uid="{8AE37B48-7984-4349-A40C-762316465CEF}" sourceName="平台i">
  <pivotTables>
    <pivotTable tabId="28" name="数据透视表4"/>
  </pivotTables>
  <data>
    <tabular pivotCacheId="1807577818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 1" xr10:uid="{A1B746F4-38E7-4AA1-9212-AC550AB1AE79}" cache="切片器_平台i1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798E4-DA1D-45D7-9EA8-9E6B2F02EFC1}">
  <sheetPr>
    <tabColor rgb="FFFFC000"/>
  </sheetPr>
  <dimension ref="B2:L33"/>
  <sheetViews>
    <sheetView showGridLines="0" tabSelected="1" zoomScale="70" zoomScaleNormal="70" workbookViewId="0">
      <selection activeCell="F16" sqref="F16"/>
    </sheetView>
  </sheetViews>
  <sheetFormatPr defaultRowHeight="17.399999999999999" x14ac:dyDescent="0.25"/>
  <cols>
    <col min="1" max="1" width="8.88671875" style="5"/>
    <col min="2" max="2" width="14.6640625" style="6" bestFit="1" customWidth="1"/>
    <col min="3" max="3" width="12.21875" style="6" customWidth="1"/>
    <col min="4" max="4" width="11.88671875" style="6" customWidth="1"/>
    <col min="5" max="5" width="13.109375" style="6" bestFit="1" customWidth="1"/>
    <col min="6" max="7" width="12.33203125" style="6" customWidth="1"/>
    <col min="8" max="8" width="12.88671875" style="6" bestFit="1" customWidth="1"/>
    <col min="9" max="9" width="11.109375" style="6" bestFit="1" customWidth="1"/>
    <col min="10" max="16384" width="8.88671875" style="5"/>
  </cols>
  <sheetData>
    <row r="2" spans="2:12" x14ac:dyDescent="0.25">
      <c r="B2" s="6" t="s">
        <v>56</v>
      </c>
      <c r="C2" s="32">
        <f>B14</f>
        <v>44053</v>
      </c>
      <c r="D2" s="6" t="s">
        <v>73</v>
      </c>
      <c r="E2" s="32">
        <f>B20</f>
        <v>44059</v>
      </c>
    </row>
    <row r="3" spans="2:12" ht="17.399999999999999" customHeight="1" x14ac:dyDescent="0.25">
      <c r="B3" s="34" t="s">
        <v>57</v>
      </c>
      <c r="C3" s="34"/>
      <c r="D3" s="34"/>
      <c r="E3" s="34"/>
      <c r="F3" s="34"/>
      <c r="G3" s="34"/>
      <c r="H3" s="34"/>
      <c r="I3" s="34"/>
    </row>
    <row r="4" spans="2:12" ht="17.399999999999999" customHeight="1" x14ac:dyDescent="0.25">
      <c r="B4" s="34"/>
      <c r="C4" s="34"/>
      <c r="D4" s="34"/>
      <c r="E4" s="34"/>
      <c r="F4" s="34"/>
      <c r="G4" s="34"/>
      <c r="H4" s="34"/>
      <c r="I4" s="34"/>
    </row>
    <row r="5" spans="2:12" x14ac:dyDescent="0.25">
      <c r="B5" s="31" t="s">
        <v>58</v>
      </c>
    </row>
    <row r="6" spans="2:12" x14ac:dyDescent="0.25">
      <c r="B6" s="30" t="s">
        <v>59</v>
      </c>
      <c r="D6" s="30" t="s">
        <v>60</v>
      </c>
      <c r="F6" s="30" t="s">
        <v>61</v>
      </c>
      <c r="H6" s="6" t="s">
        <v>62</v>
      </c>
      <c r="I6" s="6" t="s">
        <v>90</v>
      </c>
      <c r="L6" s="6"/>
    </row>
    <row r="7" spans="2:12" x14ac:dyDescent="0.25">
      <c r="B7" s="30">
        <f>D33</f>
        <v>16036</v>
      </c>
      <c r="C7" s="28"/>
      <c r="D7" s="27">
        <f>F33</f>
        <v>7.3584435021202294E-2</v>
      </c>
      <c r="E7" s="28"/>
      <c r="F7" s="27">
        <f>H33</f>
        <v>0.21271186440677967</v>
      </c>
      <c r="H7" s="6" t="s">
        <v>63</v>
      </c>
      <c r="I7" s="33">
        <f>IF($I$6="全部",SUMIFS(INDEX('拌客源数据1-8月'!$A:$X,0,MATCH($D$13,'拌客源数据1-8月'!$A$1:$X$1,0)),'拌客源数据1-8月'!$A:$A,"&gt;="&amp;(DATE(YEAR($B14),MONTH($B14),1)),'拌客源数据1-8月'!$A:$A,"&lt;="&amp;($B20)),SUMIFS(INDEX('拌客源数据1-8月'!$A:$X,0,MATCH($D$13,'拌客源数据1-8月'!$A$1:$X$1,0)),'拌客源数据1-8月'!$A:$A,"&gt;="&amp;(DATE(YEAR($B14),MONTH($B14),1)),'拌客源数据1-8月'!$A:$A,"&lt;="&amp;($B20),'拌客源数据1-8月'!$H:$H,$I$6))/I9</f>
        <v>0.25984995000000005</v>
      </c>
      <c r="J7" s="33"/>
    </row>
    <row r="8" spans="2:12" x14ac:dyDescent="0.25">
      <c r="B8" s="31" t="s">
        <v>64</v>
      </c>
    </row>
    <row r="9" spans="2:12" x14ac:dyDescent="0.25">
      <c r="B9" s="30" t="s">
        <v>53</v>
      </c>
      <c r="C9" s="7">
        <f>G21/((IF($I$6="全部",SUMIFS(INDEX('拌客源数据1-8月'!$A:$X,0,MATCH($B$9,'拌客源数据1-8月'!$A$1:$X$1,0)),'拌客源数据1-8月'!$A:$A,"&gt;="&amp;($B14-7),'拌客源数据1-8月'!$A:$A,"&lt;="&amp;($B20-7)),SUMIFS(INDEX('拌客源数据1-8月'!$A:$X,0,MATCH($B$9,'拌客源数据1-8月'!$A$1:$X$1,0)),'拌客源数据1-8月'!$A:$A,"&gt;="&amp;($B14-7),'拌客源数据1-8月'!$A:$A,"&lt;="&amp;($B20-7),'拌客源数据1-8月'!$H:$H,$I$6))))-1</f>
        <v>-0.33505154639175261</v>
      </c>
      <c r="D9" s="30" t="s">
        <v>54</v>
      </c>
      <c r="E9" s="7">
        <f>E21/((IF($I$6="全部",SUMIFS(INDEX('拌客源数据1-8月'!$A:$X,0,MATCH($D$9,'拌客源数据1-8月'!$A$1:$X$1,0)),'拌客源数据1-8月'!$A:$A,"&gt;="&amp;($B14-7),'拌客源数据1-8月'!$A:$A,"&lt;="&amp;($B20-7)),SUMIFS(INDEX('拌客源数据1-8月'!$A:$X,0,MATCH($D$9,'拌客源数据1-8月'!$A$1:$X$1,0)),'拌客源数据1-8月'!$A:$A,"&gt;="&amp;($B14-7),'拌客源数据1-8月'!$A:$A,"&lt;="&amp;($B20-7),'拌客源数据1-8月'!$H:$H,$I$6))))-1</f>
        <v>-0.24846467894553603</v>
      </c>
      <c r="F9" s="30" t="s">
        <v>65</v>
      </c>
      <c r="G9" s="7">
        <f>F21/(((IF($I$6="全部",SUMIFS(INDEX('拌客源数据1-8月'!$A:$X,0,MATCH($D$9,'拌客源数据1-8月'!$A$1:$X$1,0)),'拌客源数据1-8月'!$A:$A,"&gt;="&amp;($B14-7),'拌客源数据1-8月'!$A:$A,"&lt;="&amp;($B20-7)),SUMIFS(INDEX('拌客源数据1-8月'!$A:$X,0,MATCH($D$9,'拌客源数据1-8月'!$A$1:$X$1,0)),'拌客源数据1-8月'!$A:$A,"&gt;="&amp;($B14-7),'拌客源数据1-8月'!$A:$A,"&lt;="&amp;($B20-7),'拌客源数据1-8月'!$H:$H,$I$6))))/(IF($I$6="全部",SUMIFS(INDEX('拌客源数据1-8月'!$A:$X,0,MATCH($D$13,'拌客源数据1-8月'!$A$1:$X$1,0)),'拌客源数据1-8月'!$A:$A,"&gt;="&amp;($B14-7),'拌客源数据1-8月'!$A:$A,"&lt;="&amp;($B20-7)),SUMIFS(INDEX('拌客源数据1-8月'!$A:$X,0,MATCH($D$13,'拌客源数据1-8月'!$A$1:$X$1,0)),'拌客源数据1-8月'!$A:$A,"&gt;="&amp;($B14-7),'拌客源数据1-8月'!$A:$A,"&lt;="&amp;($B20-7),'拌客源数据1-8月'!$H:$H,$I$6))))-1</f>
        <v>6.4597617325405032E-2</v>
      </c>
      <c r="H9" s="6" t="s">
        <v>66</v>
      </c>
      <c r="I9" s="6">
        <f>IF($I$6="全部",200000,IF($I$6="美团",100000,50000))</f>
        <v>200000</v>
      </c>
    </row>
    <row r="10" spans="2:12" x14ac:dyDescent="0.25">
      <c r="B10" s="30">
        <f>G21</f>
        <v>258</v>
      </c>
      <c r="C10" s="28"/>
      <c r="D10" s="29">
        <f>E21</f>
        <v>5417.5099999999993</v>
      </c>
      <c r="E10" s="28"/>
      <c r="F10" s="27">
        <f>F21</f>
        <v>0.36122657449154993</v>
      </c>
    </row>
    <row r="12" spans="2:12" x14ac:dyDescent="0.25">
      <c r="B12" s="22" t="s">
        <v>67</v>
      </c>
      <c r="C12" s="21"/>
      <c r="D12" s="21" t="s">
        <v>68</v>
      </c>
      <c r="E12" s="21"/>
      <c r="F12" s="21"/>
      <c r="G12" s="21"/>
      <c r="H12" s="21"/>
      <c r="I12" s="20"/>
    </row>
    <row r="13" spans="2:12" x14ac:dyDescent="0.25">
      <c r="B13" s="19" t="s">
        <v>69</v>
      </c>
      <c r="C13" s="18" t="s">
        <v>70</v>
      </c>
      <c r="D13" s="18" t="s">
        <v>80</v>
      </c>
      <c r="E13" s="18" t="s">
        <v>81</v>
      </c>
      <c r="F13" s="18" t="s">
        <v>82</v>
      </c>
      <c r="G13" s="18" t="s">
        <v>83</v>
      </c>
      <c r="H13" s="18" t="s">
        <v>84</v>
      </c>
      <c r="I13" s="17" t="s">
        <v>85</v>
      </c>
    </row>
    <row r="14" spans="2:12" x14ac:dyDescent="0.25">
      <c r="B14" s="16">
        <v>44053</v>
      </c>
      <c r="C14" s="15">
        <v>44053</v>
      </c>
      <c r="D14" s="23">
        <f>IF($I$6="全部",SUMIFS(INDEX('拌客源数据1-8月'!$A:$X,0,MATCH(D$13,'拌客源数据1-8月'!$A$1:$X$1,0)),'拌客源数据1-8月'!$A:$A,$B14),SUMIFS(INDEX('拌客源数据1-8月'!$A:$X,0,MATCH(D$13,'拌客源数据1-8月'!$A$1:$X$1,0)),'拌客源数据1-8月'!$A:$A,$B14,'拌客源数据1-8月'!$H:$H,$I$6))</f>
        <v>2233.92</v>
      </c>
      <c r="E14" s="23">
        <f>IF($I$6="全部",SUMIFS(INDEX('拌客源数据1-8月'!$A:$X,0,MATCH(E$13,'拌客源数据1-8月'!$A$1:$X$1,0)),'拌客源数据1-8月'!$A:$A,$B14),SUMIFS(INDEX('拌客源数据1-8月'!$A:$X,0,MATCH(E$13,'拌客源数据1-8月'!$A$1:$X$1,0)),'拌客源数据1-8月'!$A:$A,$B14,'拌客源数据1-8月'!$H:$H,$I$6))</f>
        <v>768.67000000000007</v>
      </c>
      <c r="F14" s="14">
        <f t="shared" ref="F14:F21" si="0">E14/D14</f>
        <v>0.34409020913909183</v>
      </c>
      <c r="G14" s="6">
        <f>IF($I$6="全部",SUMIFS(INDEX('拌客源数据1-8月'!$A:$X,0,MATCH(G$13,'拌客源数据1-8月'!$A$1:$X$1,0)),'拌客源数据1-8月'!$A:$A,$B14),SUMIFS(INDEX('拌客源数据1-8月'!$A:$X,0,MATCH(G$13,'拌客源数据1-8月'!$A$1:$X$1,0)),'拌客源数据1-8月'!$A:$A,$B14,'拌客源数据1-8月'!$H:$H,$I$6))</f>
        <v>40</v>
      </c>
      <c r="H14" s="6">
        <f>IF($I$6="全部",SUMIFS(INDEX('拌客源数据1-8月'!$A:$X,0,MATCH(H$13,'拌客源数据1-8月'!$A$1:$X$1,0)),'拌客源数据1-8月'!$A:$A,$B14),SUMIFS(INDEX('拌客源数据1-8月'!$A:$X,0,MATCH(H$13,'拌客源数据1-8月'!$A$1:$X$1,0)),'拌客源数据1-8月'!$A:$A,$B14,'拌客源数据1-8月'!$H:$H,$I$6))</f>
        <v>0</v>
      </c>
      <c r="I14" s="26">
        <f t="shared" ref="I14:I21" si="1">D14/G14</f>
        <v>55.847999999999999</v>
      </c>
    </row>
    <row r="15" spans="2:12" x14ac:dyDescent="0.25">
      <c r="B15" s="16">
        <f t="shared" ref="B15:B20" si="2">B14+1</f>
        <v>44054</v>
      </c>
      <c r="C15" s="15">
        <v>44054</v>
      </c>
      <c r="D15" s="23">
        <f>IF($I$6="全部",SUMIFS(INDEX('拌客源数据1-8月'!$A:$X,0,MATCH(D$13,'拌客源数据1-8月'!$A$1:$X$1,0)),'拌客源数据1-8月'!$A:$A,$B15),SUMIFS(INDEX('拌客源数据1-8月'!$A:$X,0,MATCH(D$13,'拌客源数据1-8月'!$A$1:$X$1,0)),'拌客源数据1-8月'!$A:$A,$B15,'拌客源数据1-8月'!$H:$H,$I$6))</f>
        <v>2360.1800000000003</v>
      </c>
      <c r="E15" s="23">
        <f>IF($I$6="全部",SUMIFS(INDEX('拌客源数据1-8月'!$A:$X,0,MATCH(E$13,'拌客源数据1-8月'!$A$1:$X$1,0)),'拌客源数据1-8月'!$A:$A,$B15),SUMIFS(INDEX('拌客源数据1-8月'!$A:$X,0,MATCH(E$13,'拌客源数据1-8月'!$A$1:$X$1,0)),'拌客源数据1-8月'!$A:$A,$B15,'拌客源数据1-8月'!$H:$H,$I$6))</f>
        <v>923.19</v>
      </c>
      <c r="F15" s="14">
        <f t="shared" si="0"/>
        <v>0.39115236973451173</v>
      </c>
      <c r="G15" s="6">
        <f>IF($I$6="全部",SUMIFS(INDEX('拌客源数据1-8月'!$A:$X,0,MATCH(G$13,'拌客源数据1-8月'!$A$1:$X$1,0)),'拌客源数据1-8月'!$A:$A,$B15),SUMIFS(INDEX('拌客源数据1-8月'!$A:$X,0,MATCH(G$13,'拌客源数据1-8月'!$A$1:$X$1,0)),'拌客源数据1-8月'!$A:$A,$B15,'拌客源数据1-8月'!$H:$H,$I$6))</f>
        <v>39</v>
      </c>
      <c r="H15" s="6">
        <f>IF($I$6="全部",SUMIFS(INDEX('拌客源数据1-8月'!$A:$X,0,MATCH(H$13,'拌客源数据1-8月'!$A$1:$X$1,0)),'拌客源数据1-8月'!$A:$A,$B15),SUMIFS(INDEX('拌客源数据1-8月'!$A:$X,0,MATCH(H$13,'拌客源数据1-8月'!$A$1:$X$1,0)),'拌客源数据1-8月'!$A:$A,$B15,'拌客源数据1-8月'!$H:$H,$I$6))</f>
        <v>1</v>
      </c>
      <c r="I15" s="26">
        <f t="shared" si="1"/>
        <v>60.517435897435902</v>
      </c>
    </row>
    <row r="16" spans="2:12" x14ac:dyDescent="0.25">
      <c r="B16" s="16">
        <f t="shared" si="2"/>
        <v>44055</v>
      </c>
      <c r="C16" s="15">
        <v>44055</v>
      </c>
      <c r="D16" s="23">
        <f>IF($I$6="全部",SUMIFS(INDEX('拌客源数据1-8月'!$A:$X,0,MATCH(D$13,'拌客源数据1-8月'!$A$1:$X$1,0)),'拌客源数据1-8月'!$A:$A,$B16),SUMIFS(INDEX('拌客源数据1-8月'!$A:$X,0,MATCH(D$13,'拌客源数据1-8月'!$A$1:$X$1,0)),'拌客源数据1-8月'!$A:$A,$B16,'拌客源数据1-8月'!$H:$H,$I$6))</f>
        <v>1787.54</v>
      </c>
      <c r="E16" s="23">
        <f>IF($I$6="全部",SUMIFS(INDEX('拌客源数据1-8月'!$A:$X,0,MATCH(E$13,'拌客源数据1-8月'!$A$1:$X$1,0)),'拌客源数据1-8月'!$A:$A,$B16),SUMIFS(INDEX('拌客源数据1-8月'!$A:$X,0,MATCH(E$13,'拌客源数据1-8月'!$A$1:$X$1,0)),'拌客源数据1-8月'!$A:$A,$B16,'拌客源数据1-8月'!$H:$H,$I$6))</f>
        <v>661.01</v>
      </c>
      <c r="F16" s="14">
        <f t="shared" si="0"/>
        <v>0.36978752923011515</v>
      </c>
      <c r="G16" s="6">
        <f>IF($I$6="全部",SUMIFS(INDEX('拌客源数据1-8月'!$A:$X,0,MATCH(G$13,'拌客源数据1-8月'!$A$1:$X$1,0)),'拌客源数据1-8月'!$A:$A,$B16),SUMIFS(INDEX('拌客源数据1-8月'!$A:$X,0,MATCH(G$13,'拌客源数据1-8月'!$A$1:$X$1,0)),'拌客源数据1-8月'!$A:$A,$B16,'拌客源数据1-8月'!$H:$H,$I$6))</f>
        <v>31</v>
      </c>
      <c r="H16" s="6">
        <f>IF($I$6="全部",SUMIFS(INDEX('拌客源数据1-8月'!$A:$X,0,MATCH(H$13,'拌客源数据1-8月'!$A$1:$X$1,0)),'拌客源数据1-8月'!$A:$A,$B16),SUMIFS(INDEX('拌客源数据1-8月'!$A:$X,0,MATCH(H$13,'拌客源数据1-8月'!$A$1:$X$1,0)),'拌客源数据1-8月'!$A:$A,$B16,'拌客源数据1-8月'!$H:$H,$I$6))</f>
        <v>1</v>
      </c>
      <c r="I16" s="26">
        <f t="shared" si="1"/>
        <v>57.662580645161292</v>
      </c>
    </row>
    <row r="17" spans="2:9" x14ac:dyDescent="0.25">
      <c r="B17" s="16">
        <f t="shared" si="2"/>
        <v>44056</v>
      </c>
      <c r="C17" s="15">
        <v>44056</v>
      </c>
      <c r="D17" s="23">
        <f>IF($I$6="全部",SUMIFS(INDEX('拌客源数据1-8月'!$A:$X,0,MATCH(D$13,'拌客源数据1-8月'!$A$1:$X$1,0)),'拌客源数据1-8月'!$A:$A,$B17),SUMIFS(INDEX('拌客源数据1-8月'!$A:$X,0,MATCH(D$13,'拌客源数据1-8月'!$A$1:$X$1,0)),'拌客源数据1-8月'!$A:$A,$B17,'拌客源数据1-8月'!$H:$H,$I$6))</f>
        <v>1814.93</v>
      </c>
      <c r="E17" s="23">
        <f>IF($I$6="全部",SUMIFS(INDEX('拌客源数据1-8月'!$A:$X,0,MATCH(E$13,'拌客源数据1-8月'!$A$1:$X$1,0)),'拌客源数据1-8月'!$A:$A,$B17),SUMIFS(INDEX('拌客源数据1-8月'!$A:$X,0,MATCH(E$13,'拌客源数据1-8月'!$A$1:$X$1,0)),'拌客源数据1-8月'!$A:$A,$B17,'拌客源数据1-8月'!$H:$H,$I$6))</f>
        <v>634.1</v>
      </c>
      <c r="F17" s="14">
        <f t="shared" si="0"/>
        <v>0.34937986589014453</v>
      </c>
      <c r="G17" s="6">
        <f>IF($I$6="全部",SUMIFS(INDEX('拌客源数据1-8月'!$A:$X,0,MATCH(G$13,'拌客源数据1-8月'!$A$1:$X$1,0)),'拌客源数据1-8月'!$A:$A,$B17),SUMIFS(INDEX('拌客源数据1-8月'!$A:$X,0,MATCH(G$13,'拌客源数据1-8月'!$A$1:$X$1,0)),'拌客源数据1-8月'!$A:$A,$B17,'拌客源数据1-8月'!$H:$H,$I$6))</f>
        <v>33</v>
      </c>
      <c r="H17" s="6">
        <f>IF($I$6="全部",SUMIFS(INDEX('拌客源数据1-8月'!$A:$X,0,MATCH(H$13,'拌客源数据1-8月'!$A$1:$X$1,0)),'拌客源数据1-8月'!$A:$A,$B17),SUMIFS(INDEX('拌客源数据1-8月'!$A:$X,0,MATCH(H$13,'拌客源数据1-8月'!$A$1:$X$1,0)),'拌客源数据1-8月'!$A:$A,$B17,'拌客源数据1-8月'!$H:$H,$I$6))</f>
        <v>1</v>
      </c>
      <c r="I17" s="26">
        <f t="shared" si="1"/>
        <v>54.99787878787879</v>
      </c>
    </row>
    <row r="18" spans="2:9" x14ac:dyDescent="0.25">
      <c r="B18" s="16">
        <f t="shared" si="2"/>
        <v>44057</v>
      </c>
      <c r="C18" s="15">
        <v>44057</v>
      </c>
      <c r="D18" s="23">
        <f>IF($I$6="全部",SUMIFS(INDEX('拌客源数据1-8月'!$A:$X,0,MATCH(D$13,'拌客源数据1-8月'!$A$1:$X$1,0)),'拌客源数据1-8月'!$A:$A,$B18),SUMIFS(INDEX('拌客源数据1-8月'!$A:$X,0,MATCH(D$13,'拌客源数据1-8月'!$A$1:$X$1,0)),'拌客源数据1-8月'!$A:$A,$B18,'拌客源数据1-8月'!$H:$H,$I$6))</f>
        <v>2222.31</v>
      </c>
      <c r="E18" s="23">
        <f>IF($I$6="全部",SUMIFS(INDEX('拌客源数据1-8月'!$A:$X,0,MATCH(E$13,'拌客源数据1-8月'!$A$1:$X$1,0)),'拌客源数据1-8月'!$A:$A,$B18),SUMIFS(INDEX('拌客源数据1-8月'!$A:$X,0,MATCH(E$13,'拌客源数据1-8月'!$A$1:$X$1,0)),'拌客源数据1-8月'!$A:$A,$B18,'拌客源数据1-8月'!$H:$H,$I$6))</f>
        <v>799.33</v>
      </c>
      <c r="F18" s="14">
        <f t="shared" si="0"/>
        <v>0.35968429247044742</v>
      </c>
      <c r="G18" s="6">
        <f>IF($I$6="全部",SUMIFS(INDEX('拌客源数据1-8月'!$A:$X,0,MATCH(G$13,'拌客源数据1-8月'!$A$1:$X$1,0)),'拌客源数据1-8月'!$A:$A,$B18),SUMIFS(INDEX('拌客源数据1-8月'!$A:$X,0,MATCH(G$13,'拌客源数据1-8月'!$A$1:$X$1,0)),'拌客源数据1-8月'!$A:$A,$B18,'拌客源数据1-8月'!$H:$H,$I$6))</f>
        <v>37</v>
      </c>
      <c r="H18" s="6">
        <f>IF($I$6="全部",SUMIFS(INDEX('拌客源数据1-8月'!$A:$X,0,MATCH(H$13,'拌客源数据1-8月'!$A$1:$X$1,0)),'拌客源数据1-8月'!$A:$A,$B18),SUMIFS(INDEX('拌客源数据1-8月'!$A:$X,0,MATCH(H$13,'拌客源数据1-8月'!$A$1:$X$1,0)),'拌客源数据1-8月'!$A:$A,$B18,'拌客源数据1-8月'!$H:$H,$I$6))</f>
        <v>1</v>
      </c>
      <c r="I18" s="26">
        <f t="shared" si="1"/>
        <v>60.062432432432431</v>
      </c>
    </row>
    <row r="19" spans="2:9" x14ac:dyDescent="0.25">
      <c r="B19" s="16">
        <f t="shared" si="2"/>
        <v>44058</v>
      </c>
      <c r="C19" s="15">
        <v>44058</v>
      </c>
      <c r="D19" s="23">
        <f>IF($I$6="全部",SUMIFS(INDEX('拌客源数据1-8月'!$A:$X,0,MATCH(D$13,'拌客源数据1-8月'!$A$1:$X$1,0)),'拌客源数据1-8月'!$A:$A,$B19),SUMIFS(INDEX('拌客源数据1-8月'!$A:$X,0,MATCH(D$13,'拌客源数据1-8月'!$A$1:$X$1,0)),'拌客源数据1-8月'!$A:$A,$B19,'拌客源数据1-8月'!$H:$H,$I$6))</f>
        <v>2528.64</v>
      </c>
      <c r="E19" s="23">
        <f>IF($I$6="全部",SUMIFS(INDEX('拌客源数据1-8月'!$A:$X,0,MATCH(E$13,'拌客源数据1-8月'!$A$1:$X$1,0)),'拌客源数据1-8月'!$A:$A,$B19),SUMIFS(INDEX('拌客源数据1-8月'!$A:$X,0,MATCH(E$13,'拌客源数据1-8月'!$A$1:$X$1,0)),'拌客源数据1-8月'!$A:$A,$B19,'拌客源数据1-8月'!$H:$H,$I$6))</f>
        <v>876.06</v>
      </c>
      <c r="F19" s="14">
        <f t="shared" si="0"/>
        <v>0.34645501138952162</v>
      </c>
      <c r="G19" s="6">
        <f>IF($I$6="全部",SUMIFS(INDEX('拌客源数据1-8月'!$A:$X,0,MATCH(G$13,'拌客源数据1-8月'!$A$1:$X$1,0)),'拌客源数据1-8月'!$A:$A,$B19),SUMIFS(INDEX('拌客源数据1-8月'!$A:$X,0,MATCH(G$13,'拌客源数据1-8月'!$A$1:$X$1,0)),'拌客源数据1-8月'!$A:$A,$B19,'拌客源数据1-8月'!$H:$H,$I$6))</f>
        <v>43</v>
      </c>
      <c r="H19" s="6">
        <f>IF($I$6="全部",SUMIFS(INDEX('拌客源数据1-8月'!$A:$X,0,MATCH(H$13,'拌客源数据1-8月'!$A$1:$X$1,0)),'拌客源数据1-8月'!$A:$A,$B19),SUMIFS(INDEX('拌客源数据1-8月'!$A:$X,0,MATCH(H$13,'拌客源数据1-8月'!$A$1:$X$1,0)),'拌客源数据1-8月'!$A:$A,$B19,'拌客源数据1-8月'!$H:$H,$I$6))</f>
        <v>0</v>
      </c>
      <c r="I19" s="26">
        <f t="shared" si="1"/>
        <v>58.805581395348831</v>
      </c>
    </row>
    <row r="20" spans="2:9" x14ac:dyDescent="0.25">
      <c r="B20" s="12">
        <f t="shared" si="2"/>
        <v>44059</v>
      </c>
      <c r="C20" s="11">
        <v>44059</v>
      </c>
      <c r="D20" s="25">
        <f>IF($I$6="全部",SUMIFS(INDEX('拌客源数据1-8月'!$A:$X,0,MATCH(D$13,'拌客源数据1-8月'!$A$1:$X$1,0)),'拌客源数据1-8月'!$A:$A,$B20),SUMIFS(INDEX('拌客源数据1-8月'!$A:$X,0,MATCH(D$13,'拌客源数据1-8月'!$A$1:$X$1,0)),'拌客源数据1-8月'!$A:$A,$B20,'拌客源数据1-8月'!$H:$H,$I$6))</f>
        <v>2050.02</v>
      </c>
      <c r="E20" s="25">
        <f>IF($I$6="全部",SUMIFS(INDEX('拌客源数据1-8月'!$A:$X,0,MATCH(E$13,'拌客源数据1-8月'!$A$1:$X$1,0)),'拌客源数据1-8月'!$A:$A,$B20),SUMIFS(INDEX('拌客源数据1-8月'!$A:$X,0,MATCH(E$13,'拌客源数据1-8月'!$A$1:$X$1,0)),'拌客源数据1-8月'!$A:$A,$B20,'拌客源数据1-8月'!$H:$H,$I$6))</f>
        <v>755.15</v>
      </c>
      <c r="F20" s="9">
        <f t="shared" si="0"/>
        <v>0.3683622598803914</v>
      </c>
      <c r="G20" s="10">
        <f>IF($I$6="全部",SUMIFS(INDEX('拌客源数据1-8月'!$A:$X,0,MATCH(G$13,'拌客源数据1-8月'!$A$1:$X$1,0)),'拌客源数据1-8月'!$A:$A,$B20),SUMIFS(INDEX('拌客源数据1-8月'!$A:$X,0,MATCH(G$13,'拌客源数据1-8月'!$A$1:$X$1,0)),'拌客源数据1-8月'!$A:$A,$B20,'拌客源数据1-8月'!$H:$H,$I$6))</f>
        <v>35</v>
      </c>
      <c r="H20" s="10">
        <f>IF($I$6="全部",SUMIFS(INDEX('拌客源数据1-8月'!$A:$X,0,MATCH(H$13,'拌客源数据1-8月'!$A$1:$X$1,0)),'拌客源数据1-8月'!$A:$A,$B20),SUMIFS(INDEX('拌客源数据1-8月'!$A:$X,0,MATCH(H$13,'拌客源数据1-8月'!$A$1:$X$1,0)),'拌客源数据1-8月'!$A:$A,$B20,'拌客源数据1-8月'!$H:$H,$I$6))</f>
        <v>1</v>
      </c>
      <c r="I20" s="24">
        <f t="shared" si="1"/>
        <v>58.572000000000003</v>
      </c>
    </row>
    <row r="21" spans="2:9" x14ac:dyDescent="0.25">
      <c r="B21" s="6" t="s">
        <v>71</v>
      </c>
      <c r="D21" s="23">
        <f>SUM(D14:D20)</f>
        <v>14997.539999999999</v>
      </c>
      <c r="E21" s="23">
        <f>SUM(E14:E20)</f>
        <v>5417.5099999999993</v>
      </c>
      <c r="F21" s="7">
        <f t="shared" si="0"/>
        <v>0.36122657449154993</v>
      </c>
      <c r="G21" s="6">
        <f>SUM(G14:G20)</f>
        <v>258</v>
      </c>
      <c r="H21" s="6">
        <f>SUM(H14:H20)</f>
        <v>5</v>
      </c>
      <c r="I21" s="23">
        <f t="shared" si="1"/>
        <v>58.129999999999995</v>
      </c>
    </row>
    <row r="24" spans="2:9" x14ac:dyDescent="0.25">
      <c r="B24" s="22" t="s">
        <v>72</v>
      </c>
      <c r="C24" s="21"/>
      <c r="D24" s="21" t="s">
        <v>68</v>
      </c>
      <c r="E24" s="21"/>
      <c r="F24" s="21"/>
      <c r="G24" s="21"/>
      <c r="H24" s="21"/>
      <c r="I24" s="20"/>
    </row>
    <row r="25" spans="2:9" x14ac:dyDescent="0.25">
      <c r="B25" s="19" t="s">
        <v>69</v>
      </c>
      <c r="C25" s="18" t="s">
        <v>70</v>
      </c>
      <c r="D25" s="18" t="s">
        <v>86</v>
      </c>
      <c r="E25" s="18" t="s">
        <v>9</v>
      </c>
      <c r="F25" s="18" t="s">
        <v>87</v>
      </c>
      <c r="G25" s="18" t="s">
        <v>6</v>
      </c>
      <c r="H25" s="18" t="s">
        <v>88</v>
      </c>
      <c r="I25" s="17" t="s">
        <v>89</v>
      </c>
    </row>
    <row r="26" spans="2:9" x14ac:dyDescent="0.25">
      <c r="B26" s="16">
        <f t="shared" ref="B26:C32" si="3">B14</f>
        <v>44053</v>
      </c>
      <c r="C26" s="15">
        <f t="shared" si="3"/>
        <v>44053</v>
      </c>
      <c r="D26" s="6">
        <f>IF($I$6="全部",SUMIFS(INDEX('拌客源数据1-8月'!$A:$X,0,MATCH(D$25,'拌客源数据1-8月'!$A$1:$X$1,0)),'拌客源数据1-8月'!$A:$A,$B14),SUMIFS(INDEX('拌客源数据1-8月'!$A:$X,0,MATCH(D$25,'拌客源数据1-8月'!$A$1:$X$1,0)),'拌客源数据1-8月'!$A:$A,$B14,'拌客源数据1-8月'!$H:$H,$I$6))</f>
        <v>2375</v>
      </c>
      <c r="E26" s="6">
        <f>IF($I$6="全部",SUMIFS(INDEX('拌客源数据1-8月'!$A:$X,0,MATCH(E$25,'拌客源数据1-8月'!$A$1:$X$1,0)),'拌客源数据1-8月'!$A:$A,$B14),SUMIFS(INDEX('拌客源数据1-8月'!$A:$X,0,MATCH(E$25,'拌客源数据1-8月'!$A$1:$X$1,0)),'拌客源数据1-8月'!$A:$A,$B14,'拌客源数据1-8月'!$H:$H,$I$6))</f>
        <v>175</v>
      </c>
      <c r="F26" s="14">
        <f t="shared" ref="F26:F33" si="4">E26/D26</f>
        <v>7.3684210526315783E-2</v>
      </c>
      <c r="G26" s="6">
        <f>IF($I$6="全部",SUMIFS(INDEX('拌客源数据1-8月'!$A:$X,0,MATCH(G$25,'拌客源数据1-8月'!$A$1:$X$1,0)),'拌客源数据1-8月'!$A:$A,$B14),SUMIFS(INDEX('拌客源数据1-8月'!$A:$X,0,MATCH(G$25,'拌客源数据1-8月'!$A$1:$X$1,0)),'拌客源数据1-8月'!$A:$A,$B14,'拌客源数据1-8月'!$H:$H,$I$6))</f>
        <v>36</v>
      </c>
      <c r="H26" s="14">
        <f t="shared" ref="H26:H33" si="5">G26/E26</f>
        <v>0.20571428571428571</v>
      </c>
      <c r="I26" s="13">
        <f>(IF($I$6="全部",SUMIFS(INDEX('拌客源数据1-8月'!$A:$X,0,MATCH('拌客源数据1-8月'!$T$1,'拌客源数据1-8月'!$A$1:$X$1,0)),'拌客源数据1-8月'!$A:$A,$B14),SUMIFS(INDEX('拌客源数据1-8月'!$A:$X,0,MATCH('拌客源数据1-8月'!$T$1,'拌客源数据1-8月'!$A$1:$X$1,0)),'拌客源数据1-8月'!$A:$A,$B14,'拌客源数据1-8月'!$H:$H,$I$6)))/$D14</f>
        <v>4.3918313995129639E-2</v>
      </c>
    </row>
    <row r="27" spans="2:9" x14ac:dyDescent="0.25">
      <c r="B27" s="16">
        <f t="shared" si="3"/>
        <v>44054</v>
      </c>
      <c r="C27" s="15">
        <f t="shared" si="3"/>
        <v>44054</v>
      </c>
      <c r="D27" s="6">
        <f>IF($I$6="全部",SUMIFS(INDEX('拌客源数据1-8月'!$A:$X,0,MATCH(D$25,'拌客源数据1-8月'!$A$1:$X$1,0)),'拌客源数据1-8月'!$A:$A,$B15),SUMIFS(INDEX('拌客源数据1-8月'!$A:$X,0,MATCH(D$25,'拌客源数据1-8月'!$A$1:$X$1,0)),'拌客源数据1-8月'!$A:$A,$B15,'拌客源数据1-8月'!$H:$H,$I$6))</f>
        <v>1989</v>
      </c>
      <c r="E27" s="6">
        <f>IF($I$6="全部",SUMIFS(INDEX('拌客源数据1-8月'!$A:$X,0,MATCH(E$25,'拌客源数据1-8月'!$A$1:$X$1,0)),'拌客源数据1-8月'!$A:$A,$B15),SUMIFS(INDEX('拌客源数据1-8月'!$A:$X,0,MATCH(E$25,'拌客源数据1-8月'!$A$1:$X$1,0)),'拌客源数据1-8月'!$A:$A,$B15,'拌客源数据1-8月'!$H:$H,$I$6))</f>
        <v>155</v>
      </c>
      <c r="F27" s="14">
        <f t="shared" si="4"/>
        <v>7.7928607340372047E-2</v>
      </c>
      <c r="G27" s="6">
        <f>IF($I$6="全部",SUMIFS(INDEX('拌客源数据1-8月'!$A:$X,0,MATCH(G$25,'拌客源数据1-8月'!$A$1:$X$1,0)),'拌客源数据1-8月'!$A:$A,$B15),SUMIFS(INDEX('拌客源数据1-8月'!$A:$X,0,MATCH(G$25,'拌客源数据1-8月'!$A$1:$X$1,0)),'拌客源数据1-8月'!$A:$A,$B15,'拌客源数据1-8月'!$H:$H,$I$6))</f>
        <v>37</v>
      </c>
      <c r="H27" s="14">
        <f t="shared" si="5"/>
        <v>0.23870967741935484</v>
      </c>
      <c r="I27" s="13">
        <f>(IF($I$6="全部",SUMIFS(INDEX('拌客源数据1-8月'!$A:$X,0,MATCH('拌客源数据1-8月'!$T$1,'拌客源数据1-8月'!$A$1:$X$1,0)),'拌客源数据1-8月'!$A:$A,$B15),SUMIFS(INDEX('拌客源数据1-8月'!$A:$X,0,MATCH('拌客源数据1-8月'!$T$1,'拌客源数据1-8月'!$A$1:$X$1,0)),'拌客源数据1-8月'!$A:$A,$B15,'拌客源数据1-8月'!$H:$H,$I$6)))/$D15</f>
        <v>5.0559703073494389E-2</v>
      </c>
    </row>
    <row r="28" spans="2:9" x14ac:dyDescent="0.25">
      <c r="B28" s="16">
        <f t="shared" si="3"/>
        <v>44055</v>
      </c>
      <c r="C28" s="15">
        <f t="shared" si="3"/>
        <v>44055</v>
      </c>
      <c r="D28" s="6">
        <f>IF($I$6="全部",SUMIFS(INDEX('拌客源数据1-8月'!$A:$X,0,MATCH(D$25,'拌客源数据1-8月'!$A$1:$X$1,0)),'拌客源数据1-8月'!$A:$A,$B16),SUMIFS(INDEX('拌客源数据1-8月'!$A:$X,0,MATCH(D$25,'拌客源数据1-8月'!$A$1:$X$1,0)),'拌客源数据1-8月'!$A:$A,$B16,'拌客源数据1-8月'!$H:$H,$I$6))</f>
        <v>1913</v>
      </c>
      <c r="E28" s="6">
        <f>IF($I$6="全部",SUMIFS(INDEX('拌客源数据1-8月'!$A:$X,0,MATCH(E$25,'拌客源数据1-8月'!$A$1:$X$1,0)),'拌客源数据1-8月'!$A:$A,$B16),SUMIFS(INDEX('拌客源数据1-8月'!$A:$X,0,MATCH(E$25,'拌客源数据1-8月'!$A$1:$X$1,0)),'拌客源数据1-8月'!$A:$A,$B16,'拌客源数据1-8月'!$H:$H,$I$6))</f>
        <v>149</v>
      </c>
      <c r="F28" s="14">
        <f t="shared" si="4"/>
        <v>7.7888133821223213E-2</v>
      </c>
      <c r="G28" s="6">
        <f>IF($I$6="全部",SUMIFS(INDEX('拌客源数据1-8月'!$A:$X,0,MATCH(G$25,'拌客源数据1-8月'!$A$1:$X$1,0)),'拌客源数据1-8月'!$A:$A,$B16),SUMIFS(INDEX('拌客源数据1-8月'!$A:$X,0,MATCH(G$25,'拌客源数据1-8月'!$A$1:$X$1,0)),'拌客源数据1-8月'!$A:$A,$B16,'拌客源数据1-8月'!$H:$H,$I$6))</f>
        <v>31</v>
      </c>
      <c r="H28" s="14">
        <f t="shared" si="5"/>
        <v>0.20805369127516779</v>
      </c>
      <c r="I28" s="13">
        <f>(IF($I$6="全部",SUMIFS(INDEX('拌客源数据1-8月'!$A:$X,0,MATCH('拌客源数据1-8月'!$T$1,'拌客源数据1-8月'!$A$1:$X$1,0)),'拌客源数据1-8月'!$A:$A,$B16),SUMIFS(INDEX('拌客源数据1-8月'!$A:$X,0,MATCH('拌客源数据1-8月'!$T$1,'拌客源数据1-8月'!$A$1:$X$1,0)),'拌客源数据1-8月'!$A:$A,$B16,'拌客源数据1-8月'!$H:$H,$I$6)))/$D16</f>
        <v>6.1906306991731656E-2</v>
      </c>
    </row>
    <row r="29" spans="2:9" x14ac:dyDescent="0.25">
      <c r="B29" s="16">
        <f t="shared" si="3"/>
        <v>44056</v>
      </c>
      <c r="C29" s="15">
        <f t="shared" si="3"/>
        <v>44056</v>
      </c>
      <c r="D29" s="6">
        <f>IF($I$6="全部",SUMIFS(INDEX('拌客源数据1-8月'!$A:$X,0,MATCH(D$25,'拌客源数据1-8月'!$A$1:$X$1,0)),'拌客源数据1-8月'!$A:$A,$B17),SUMIFS(INDEX('拌客源数据1-8月'!$A:$X,0,MATCH(D$25,'拌客源数据1-8月'!$A$1:$X$1,0)),'拌客源数据1-8月'!$A:$A,$B17,'拌客源数据1-8月'!$H:$H,$I$6))</f>
        <v>2044</v>
      </c>
      <c r="E29" s="6">
        <f>IF($I$6="全部",SUMIFS(INDEX('拌客源数据1-8月'!$A:$X,0,MATCH(E$25,'拌客源数据1-8月'!$A$1:$X$1,0)),'拌客源数据1-8月'!$A:$A,$B17),SUMIFS(INDEX('拌客源数据1-8月'!$A:$X,0,MATCH(E$25,'拌客源数据1-8月'!$A$1:$X$1,0)),'拌客源数据1-8月'!$A:$A,$B17,'拌客源数据1-8月'!$H:$H,$I$6))</f>
        <v>143</v>
      </c>
      <c r="F29" s="14">
        <f t="shared" si="4"/>
        <v>6.9960861056751464E-2</v>
      </c>
      <c r="G29" s="6">
        <f>IF($I$6="全部",SUMIFS(INDEX('拌客源数据1-8月'!$A:$X,0,MATCH(G$25,'拌客源数据1-8月'!$A$1:$X$1,0)),'拌客源数据1-8月'!$A:$A,$B17),SUMIFS(INDEX('拌客源数据1-8月'!$A:$X,0,MATCH(G$25,'拌客源数据1-8月'!$A$1:$X$1,0)),'拌客源数据1-8月'!$A:$A,$B17,'拌客源数据1-8月'!$H:$H,$I$6))</f>
        <v>34</v>
      </c>
      <c r="H29" s="14">
        <f t="shared" si="5"/>
        <v>0.23776223776223776</v>
      </c>
      <c r="I29" s="13">
        <f>(IF($I$6="全部",SUMIFS(INDEX('拌客源数据1-8月'!$A:$X,0,MATCH('拌客源数据1-8月'!$T$1,'拌客源数据1-8月'!$A$1:$X$1,0)),'拌客源数据1-8月'!$A:$A,$B17),SUMIFS(INDEX('拌客源数据1-8月'!$A:$X,0,MATCH('拌客源数据1-8月'!$T$1,'拌客源数据1-8月'!$A$1:$X$1,0)),'拌客源数据1-8月'!$A:$A,$B17,'拌客源数据1-8月'!$H:$H,$I$6)))/$D17</f>
        <v>5.5462194134209032E-2</v>
      </c>
    </row>
    <row r="30" spans="2:9" x14ac:dyDescent="0.25">
      <c r="B30" s="16">
        <f t="shared" si="3"/>
        <v>44057</v>
      </c>
      <c r="C30" s="15">
        <f t="shared" si="3"/>
        <v>44057</v>
      </c>
      <c r="D30" s="6">
        <f>IF($I$6="全部",SUMIFS(INDEX('拌客源数据1-8月'!$A:$X,0,MATCH(D$25,'拌客源数据1-8月'!$A$1:$X$1,0)),'拌客源数据1-8月'!$A:$A,$B18),SUMIFS(INDEX('拌客源数据1-8月'!$A:$X,0,MATCH(D$25,'拌客源数据1-8月'!$A$1:$X$1,0)),'拌客源数据1-8月'!$A:$A,$B18,'拌客源数据1-8月'!$H:$H,$I$6))</f>
        <v>2301</v>
      </c>
      <c r="E30" s="6">
        <f>IF($I$6="全部",SUMIFS(INDEX('拌客源数据1-8月'!$A:$X,0,MATCH(E$25,'拌客源数据1-8月'!$A$1:$X$1,0)),'拌客源数据1-8月'!$A:$A,$B18),SUMIFS(INDEX('拌客源数据1-8月'!$A:$X,0,MATCH(E$25,'拌客源数据1-8月'!$A$1:$X$1,0)),'拌客源数据1-8月'!$A:$A,$B18,'拌客源数据1-8月'!$H:$H,$I$6))</f>
        <v>168</v>
      </c>
      <c r="F30" s="14">
        <f t="shared" si="4"/>
        <v>7.3011734028683176E-2</v>
      </c>
      <c r="G30" s="6">
        <f>IF($I$6="全部",SUMIFS(INDEX('拌客源数据1-8月'!$A:$X,0,MATCH(G$25,'拌客源数据1-8月'!$A$1:$X$1,0)),'拌客源数据1-8月'!$A:$A,$B18),SUMIFS(INDEX('拌客源数据1-8月'!$A:$X,0,MATCH(G$25,'拌客源数据1-8月'!$A$1:$X$1,0)),'拌客源数据1-8月'!$A:$A,$B18,'拌客源数据1-8月'!$H:$H,$I$6))</f>
        <v>37</v>
      </c>
      <c r="H30" s="14">
        <f t="shared" si="5"/>
        <v>0.22023809523809523</v>
      </c>
      <c r="I30" s="13">
        <f>(IF($I$6="全部",SUMIFS(INDEX('拌客源数据1-8月'!$A:$X,0,MATCH('拌客源数据1-8月'!$T$1,'拌客源数据1-8月'!$A$1:$X$1,0)),'拌客源数据1-8月'!$A:$A,$B18),SUMIFS(INDEX('拌客源数据1-8月'!$A:$X,0,MATCH('拌客源数据1-8月'!$T$1,'拌客源数据1-8月'!$A$1:$X$1,0)),'拌客源数据1-8月'!$A:$A,$B18,'拌客源数据1-8月'!$H:$H,$I$6)))/$D18</f>
        <v>5.1369970886149995E-2</v>
      </c>
    </row>
    <row r="31" spans="2:9" x14ac:dyDescent="0.25">
      <c r="B31" s="16">
        <f t="shared" si="3"/>
        <v>44058</v>
      </c>
      <c r="C31" s="15">
        <f t="shared" si="3"/>
        <v>44058</v>
      </c>
      <c r="D31" s="6">
        <f>IF($I$6="全部",SUMIFS(INDEX('拌客源数据1-8月'!$A:$X,0,MATCH(D$25,'拌客源数据1-8月'!$A$1:$X$1,0)),'拌客源数据1-8月'!$A:$A,$B19),SUMIFS(INDEX('拌客源数据1-8月'!$A:$X,0,MATCH(D$25,'拌客源数据1-8月'!$A$1:$X$1,0)),'拌客源数据1-8月'!$A:$A,$B19,'拌客源数据1-8月'!$H:$H,$I$6))</f>
        <v>2725</v>
      </c>
      <c r="E31" s="6">
        <f>IF($I$6="全部",SUMIFS(INDEX('拌客源数据1-8月'!$A:$X,0,MATCH(E$25,'拌客源数据1-8月'!$A$1:$X$1,0)),'拌客源数据1-8月'!$A:$A,$B19),SUMIFS(INDEX('拌客源数据1-8月'!$A:$X,0,MATCH(E$25,'拌客源数据1-8月'!$A$1:$X$1,0)),'拌客源数据1-8月'!$A:$A,$B19,'拌客源数据1-8月'!$H:$H,$I$6))</f>
        <v>201</v>
      </c>
      <c r="F31" s="14">
        <f t="shared" si="4"/>
        <v>7.3761467889908255E-2</v>
      </c>
      <c r="G31" s="6">
        <f>IF($I$6="全部",SUMIFS(INDEX('拌客源数据1-8月'!$A:$X,0,MATCH(G$25,'拌客源数据1-8月'!$A$1:$X$1,0)),'拌客源数据1-8月'!$A:$A,$B19),SUMIFS(INDEX('拌客源数据1-8月'!$A:$X,0,MATCH(G$25,'拌客源数据1-8月'!$A$1:$X$1,0)),'拌客源数据1-8月'!$A:$A,$B19,'拌客源数据1-8月'!$H:$H,$I$6))</f>
        <v>43</v>
      </c>
      <c r="H31" s="14">
        <f t="shared" si="5"/>
        <v>0.21393034825870647</v>
      </c>
      <c r="I31" s="13">
        <f>(IF($I$6="全部",SUMIFS(INDEX('拌客源数据1-8月'!$A:$X,0,MATCH('拌客源数据1-8月'!$T$1,'拌客源数据1-8月'!$A$1:$X$1,0)),'拌客源数据1-8月'!$A:$A,$B19),SUMIFS(INDEX('拌客源数据1-8月'!$A:$X,0,MATCH('拌客源数据1-8月'!$T$1,'拌客源数据1-8月'!$A$1:$X$1,0)),'拌客源数据1-8月'!$A:$A,$B19,'拌客源数据1-8月'!$H:$H,$I$6)))/$D19</f>
        <v>4.346209820298659E-2</v>
      </c>
    </row>
    <row r="32" spans="2:9" x14ac:dyDescent="0.25">
      <c r="B32" s="12">
        <f t="shared" si="3"/>
        <v>44059</v>
      </c>
      <c r="C32" s="11">
        <f t="shared" si="3"/>
        <v>44059</v>
      </c>
      <c r="D32" s="10">
        <f>IF($I$6="全部",SUMIFS(INDEX('拌客源数据1-8月'!$A:$X,0,MATCH(D$25,'拌客源数据1-8月'!$A$1:$X$1,0)),'拌客源数据1-8月'!$A:$A,$B20),SUMIFS(INDEX('拌客源数据1-8月'!$A:$X,0,MATCH(D$25,'拌客源数据1-8月'!$A$1:$X$1,0)),'拌客源数据1-8月'!$A:$A,$B20,'拌客源数据1-8月'!$H:$H,$I$6))</f>
        <v>2689</v>
      </c>
      <c r="E32" s="10">
        <f>IF($I$6="全部",SUMIFS(INDEX('拌客源数据1-8月'!$A:$X,0,MATCH(E$25,'拌客源数据1-8月'!$A$1:$X$1,0)),'拌客源数据1-8月'!$A:$A,$B20),SUMIFS(INDEX('拌客源数据1-8月'!$A:$X,0,MATCH(E$25,'拌客源数据1-8月'!$A$1:$X$1,0)),'拌客源数据1-8月'!$A:$A,$B20,'拌客源数据1-8月'!$H:$H,$I$6))</f>
        <v>189</v>
      </c>
      <c r="F32" s="9">
        <f t="shared" si="4"/>
        <v>7.0286351803644481E-2</v>
      </c>
      <c r="G32" s="10">
        <f>IF($I$6="全部",SUMIFS(INDEX('拌客源数据1-8月'!$A:$X,0,MATCH(G$25,'拌客源数据1-8月'!$A$1:$X$1,0)),'拌客源数据1-8月'!$A:$A,$B20),SUMIFS(INDEX('拌客源数据1-8月'!$A:$X,0,MATCH(G$25,'拌客源数据1-8月'!$A$1:$X$1,0)),'拌客源数据1-8月'!$A:$A,$B20,'拌客源数据1-8月'!$H:$H,$I$6))</f>
        <v>33</v>
      </c>
      <c r="H32" s="9">
        <f t="shared" si="5"/>
        <v>0.17460317460317459</v>
      </c>
      <c r="I32" s="8">
        <f>(IF($I$6="全部",SUMIFS(INDEX('拌客源数据1-8月'!$A:$X,0,MATCH('拌客源数据1-8月'!$T$1,'拌客源数据1-8月'!$A$1:$X$1,0)),'拌客源数据1-8月'!$A:$A,$B20),SUMIFS(INDEX('拌客源数据1-8月'!$A:$X,0,MATCH('拌客源数据1-8月'!$T$1,'拌客源数据1-8月'!$A$1:$X$1,0)),'拌客源数据1-8月'!$A:$A,$B20,'拌客源数据1-8月'!$H:$H,$I$6)))/$D20</f>
        <v>5.5960429654344834E-2</v>
      </c>
    </row>
    <row r="33" spans="2:9" x14ac:dyDescent="0.25">
      <c r="B33" s="6" t="s">
        <v>71</v>
      </c>
      <c r="D33" s="6">
        <f>SUM(D26:D32)</f>
        <v>16036</v>
      </c>
      <c r="E33" s="6">
        <f>SUM(E26:E32)</f>
        <v>1180</v>
      </c>
      <c r="F33" s="7">
        <f t="shared" si="4"/>
        <v>7.3584435021202294E-2</v>
      </c>
      <c r="G33" s="6">
        <f>SUM(G26:G32)</f>
        <v>251</v>
      </c>
      <c r="H33" s="7">
        <f t="shared" si="5"/>
        <v>0.21271186440677967</v>
      </c>
      <c r="I33" s="7">
        <f>(IF($I$6="全部",SUMIFS(INDEX('拌客源数据1-8月'!$A:$X,0,MATCH('拌客源数据1-8月'!$T$1,'拌客源数据1-8月'!$A$1:$X$1,0)),'拌客源数据1-8月'!$A:$A,"&gt;="&amp;$B14,'拌客源数据1-8月'!$A:$A,"&lt;="&amp;$B20),SUMIFS(INDEX('拌客源数据1-8月'!$A:$X,0,MATCH('拌客源数据1-8月'!$T$1,'拌客源数据1-8月'!$A$1:$X$1,0)),'拌客源数据1-8月'!$A:$A,"&gt;="&amp;$B14,'拌客源数据1-8月'!$A:$A,"&lt;="&amp;$B20,'拌客源数据1-8月'!$H:$H,$I$6)))/D21</f>
        <v>5.1177726480476138E-2</v>
      </c>
    </row>
  </sheetData>
  <mergeCells count="2">
    <mergeCell ref="I7:J7"/>
    <mergeCell ref="B3:I4"/>
  </mergeCells>
  <phoneticPr fontId="18" type="noConversion"/>
  <conditionalFormatting sqref="I7">
    <cfRule type="dataBar" priority="1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{2B535162-B90B-4AFD-819E-6178FF7DD9AD}</x14:id>
        </ext>
      </extLst>
    </cfRule>
  </conditionalFormatting>
  <conditionalFormatting sqref="C9">
    <cfRule type="cellIs" dxfId="6" priority="9" operator="lessThanOrEqual">
      <formula>0</formula>
    </cfRule>
    <cfRule type="cellIs" dxfId="5" priority="10" operator="greaterThan">
      <formula>0</formula>
    </cfRule>
  </conditionalFormatting>
  <conditionalFormatting sqref="E9">
    <cfRule type="cellIs" dxfId="4" priority="6" operator="lessThanOrEqual">
      <formula>0</formula>
    </cfRule>
    <cfRule type="cellIs" dxfId="3" priority="7" operator="greaterThan">
      <formula>0</formula>
    </cfRule>
  </conditionalFormatting>
  <conditionalFormatting sqref="G9">
    <cfRule type="cellIs" dxfId="2" priority="3" operator="lessThanOrEqual">
      <formula>0</formula>
    </cfRule>
    <cfRule type="cellIs" dxfId="1" priority="4" operator="greaterThan">
      <formula>0</formula>
    </cfRule>
  </conditionalFormatting>
  <conditionalFormatting sqref="B14:I20">
    <cfRule type="expression" dxfId="0" priority="1">
      <formula>$D14&lt;AVERAGE($D$14:$D$20)</formula>
    </cfRule>
  </conditionalFormatting>
  <dataValidations count="1">
    <dataValidation type="list" allowBlank="1" showInputMessage="1" showErrorMessage="1" sqref="I6" xr:uid="{5A467CB0-3E1F-402C-9664-F2F4B3B7FD8A}">
      <formula1>"全部,美团,饿了么"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535162-B90B-4AFD-819E-6178FF7DD9A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iconSet" priority="8" id="{48514DB9-67DC-45E6-AC45-5E8358D89AE4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C9</xm:sqref>
        </x14:conditionalFormatting>
        <x14:conditionalFormatting xmlns:xm="http://schemas.microsoft.com/office/excel/2006/main">
          <x14:cfRule type="iconSet" priority="5" id="{AB4E9295-C614-4A47-B72B-31E49825CA8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E9</xm:sqref>
        </x14:conditionalFormatting>
        <x14:conditionalFormatting xmlns:xm="http://schemas.microsoft.com/office/excel/2006/main">
          <x14:cfRule type="iconSet" priority="2" id="{670A3FBE-8E94-4C18-B171-ACF04CECA91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DBA1E886-F0D4-4318-9B6F-2EB8FA9B33D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周报!D26:D32</xm:f>
              <xm:sqref>C7</xm:sqref>
            </x14:sparkline>
          </x14:sparklines>
        </x14:sparklineGroup>
        <x14:sparklineGroup displayEmptyCellsAs="gap" markers="1" xr2:uid="{6B3A86A7-293B-4A22-AA6C-0E190D041D5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周报!F26:F32</xm:f>
              <xm:sqref>E7</xm:sqref>
            </x14:sparkline>
          </x14:sparklines>
        </x14:sparklineGroup>
        <x14:sparklineGroup displayEmptyCellsAs="gap" markers="1" xr2:uid="{A5E1AD8B-B78B-4A5B-82C2-E615FD812A4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周报!H26:H32</xm:f>
              <xm:sqref>G7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C739-38EB-43B6-B2E7-958193B1F73D}">
  <sheetPr>
    <tabColor rgb="FFFFC000"/>
  </sheetPr>
  <dimension ref="A1:C8"/>
  <sheetViews>
    <sheetView workbookViewId="0">
      <selection activeCell="K7" sqref="K7"/>
    </sheetView>
  </sheetViews>
  <sheetFormatPr defaultRowHeight="13.8" x14ac:dyDescent="0.25"/>
  <cols>
    <col min="1" max="1" width="26.109375" bestFit="1" customWidth="1"/>
    <col min="2" max="2" width="12.88671875" bestFit="1" customWidth="1"/>
    <col min="3" max="3" width="16.5546875" bestFit="1" customWidth="1"/>
    <col min="4" max="4" width="23" bestFit="1" customWidth="1"/>
  </cols>
  <sheetData>
    <row r="1" spans="1:3" x14ac:dyDescent="0.25">
      <c r="A1" s="2" t="s">
        <v>10</v>
      </c>
      <c r="B1" t="s">
        <v>22</v>
      </c>
    </row>
    <row r="3" spans="1:3" x14ac:dyDescent="0.25">
      <c r="A3" s="2" t="s">
        <v>75</v>
      </c>
      <c r="B3" t="s">
        <v>77</v>
      </c>
      <c r="C3" t="s">
        <v>78</v>
      </c>
    </row>
    <row r="4" spans="1:3" x14ac:dyDescent="0.25">
      <c r="A4" s="3" t="s">
        <v>41</v>
      </c>
      <c r="B4" s="4">
        <v>114007.74</v>
      </c>
      <c r="C4" s="4">
        <v>36582.480000000003</v>
      </c>
    </row>
    <row r="5" spans="1:3" x14ac:dyDescent="0.25">
      <c r="A5" s="3" t="s">
        <v>28</v>
      </c>
      <c r="B5" s="4">
        <v>169975.03999999992</v>
      </c>
      <c r="C5" s="4">
        <v>63680.929999999986</v>
      </c>
    </row>
    <row r="6" spans="1:3" x14ac:dyDescent="0.25">
      <c r="A6" s="3" t="s">
        <v>24</v>
      </c>
      <c r="B6" s="4">
        <v>4313.57</v>
      </c>
      <c r="C6" s="4">
        <v>1897.6299999999999</v>
      </c>
    </row>
    <row r="7" spans="1:3" x14ac:dyDescent="0.25">
      <c r="A7" s="3" t="s">
        <v>21</v>
      </c>
      <c r="B7" s="4">
        <v>16838.82</v>
      </c>
      <c r="C7" s="4">
        <v>5992.61</v>
      </c>
    </row>
    <row r="8" spans="1:3" x14ac:dyDescent="0.25">
      <c r="A8" s="3" t="s">
        <v>76</v>
      </c>
      <c r="B8" s="4">
        <v>305135.16999999993</v>
      </c>
      <c r="C8" s="4">
        <v>108153.65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workbookViewId="0">
      <selection activeCell="L13" sqref="L13"/>
    </sheetView>
  </sheetViews>
  <sheetFormatPr defaultRowHeight="13.8" x14ac:dyDescent="0.25"/>
  <cols>
    <col min="1" max="1" width="10.44140625" style="1" bestFit="1" customWidth="1"/>
    <col min="3" max="3" width="23.44140625" bestFit="1" customWidth="1"/>
    <col min="4" max="4" width="11.6640625" bestFit="1" customWidth="1"/>
    <col min="5" max="5" width="24.44140625" bestFit="1" customWidth="1"/>
    <col min="9" max="9" width="30.109375" customWidth="1"/>
    <col min="10" max="10" width="8.88671875" customWidth="1"/>
    <col min="11" max="11" width="10.21875" customWidth="1"/>
    <col min="12" max="14" width="12.109375" customWidth="1"/>
    <col min="15" max="16" width="11" bestFit="1" customWidth="1"/>
    <col min="17" max="19" width="10.21875" customWidth="1"/>
    <col min="20" max="22" width="11.21875" customWidth="1"/>
    <col min="23" max="24" width="10.21875" customWidth="1"/>
  </cols>
  <sheetData>
    <row r="1" spans="1:24" x14ac:dyDescent="0.25">
      <c r="A1" s="1" t="s">
        <v>3</v>
      </c>
      <c r="B1" t="s">
        <v>74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25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3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5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5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3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5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3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5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3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5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3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5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3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5">
      <c r="A9" s="1">
        <v>43832</v>
      </c>
      <c r="B9">
        <v>4636</v>
      </c>
      <c r="C9" t="s">
        <v>79</v>
      </c>
      <c r="D9" t="s">
        <v>45</v>
      </c>
      <c r="E9" t="s">
        <v>21</v>
      </c>
      <c r="F9" s="3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5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5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5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5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5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5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5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5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5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5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5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5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5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5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5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5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5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5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5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5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5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5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5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5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5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5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5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5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5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5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5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5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5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5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5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5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5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5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5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5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5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5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5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5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5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5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5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5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5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5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5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5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5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5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5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5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5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5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5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5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5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5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5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5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5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5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5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5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5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5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5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5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5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5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5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5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5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5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5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5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5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5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5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5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5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5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5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5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5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5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5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5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5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5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5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5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5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5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5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5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5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5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5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5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5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5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5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5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5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5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5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5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5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5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5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5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5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5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5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5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5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5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5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5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5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5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5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5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5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5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5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5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5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5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5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5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5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5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5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5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5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5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5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5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5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5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5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5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5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5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5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5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5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5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5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5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5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5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5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5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5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5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5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5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5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5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5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5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5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5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5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5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5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5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5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5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5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5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5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5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5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5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5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5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5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5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5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5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5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5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5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5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5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5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5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5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5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5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5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5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5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5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5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5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5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5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5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5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5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5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5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5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5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5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5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5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5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5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5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5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5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5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5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5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5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5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5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5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25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25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25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25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25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25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25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25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25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25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25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25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25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25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25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25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25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25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25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25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25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25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25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25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25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25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25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25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25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25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25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25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25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25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25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25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25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25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25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25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25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25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25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25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25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25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25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25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25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25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25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25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25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25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25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25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25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25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25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25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25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25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25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25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25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25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25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25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25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25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25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25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25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25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25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25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25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25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25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25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25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25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25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25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25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25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25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25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25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25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25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25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25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25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25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25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25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25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25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25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25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25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25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25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25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25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25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25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25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25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25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25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25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25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25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25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25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25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25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25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25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25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25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25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25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25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25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25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25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25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25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25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25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25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25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25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25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25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25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25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25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25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25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25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25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25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25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25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25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25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25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25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25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25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25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25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25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25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25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25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25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25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25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25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25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25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25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25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25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5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5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25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25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25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25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25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25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25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25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25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25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25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25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25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25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25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25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25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25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25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25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25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25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25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25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25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25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25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25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25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25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25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25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25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25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25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25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25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25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25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25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25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25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25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25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25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25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25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5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5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25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25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25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25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25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25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25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25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25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25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25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25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25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25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25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25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25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25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25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25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25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25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25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25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25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25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25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25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25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25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25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25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25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25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25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25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25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25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25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25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25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25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25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25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25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25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25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25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25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25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25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5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5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5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5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5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5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5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5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5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5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5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5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5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5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5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5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5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5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5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5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5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5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5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5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5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5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5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5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5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5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5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5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5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5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5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5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5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5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5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5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5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5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5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5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5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5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5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5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5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5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5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5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5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5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H1:H562" xr:uid="{E0942033-AF8A-492B-A35C-ABA2A3AA8982}"/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</sheetViews>
  <sheetFormatPr defaultRowHeight="13.8" x14ac:dyDescent="0.25"/>
  <cols>
    <col min="1" max="1" width="10.44140625" style="1" bestFit="1" customWidth="1"/>
    <col min="3" max="3" width="23.44140625" bestFit="1" customWidth="1"/>
    <col min="4" max="4" width="11.6640625" bestFit="1" customWidth="1"/>
    <col min="5" max="5" width="24.44140625" bestFit="1" customWidth="1"/>
    <col min="9" max="9" width="30.109375" customWidth="1"/>
    <col min="10" max="10" width="8.88671875" customWidth="1"/>
    <col min="11" max="11" width="10.21875" customWidth="1"/>
    <col min="12" max="14" width="12.109375" customWidth="1"/>
    <col min="15" max="16" width="11" bestFit="1" customWidth="1"/>
    <col min="17" max="19" width="10.21875" customWidth="1"/>
    <col min="20" max="22" width="11.21875" customWidth="1"/>
    <col min="23" max="24" width="10.21875" customWidth="1"/>
  </cols>
  <sheetData>
    <row r="1" spans="1:24" x14ac:dyDescent="0.25">
      <c r="A1" s="1" t="s">
        <v>3</v>
      </c>
      <c r="B1" t="s">
        <v>74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25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5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5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5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5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5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5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5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5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5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5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5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5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5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5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5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5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5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5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5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5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5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5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5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5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5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5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5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5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5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5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5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5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5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5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5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5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5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5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5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5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5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5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5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5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5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5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5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5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5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5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5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5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5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5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5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5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5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5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5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5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5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5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5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5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5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5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5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5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5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5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5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5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5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5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5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5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5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5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5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5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5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5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5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5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5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5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5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5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5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5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5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5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5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5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5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5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5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5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5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5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5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5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5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5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5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5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5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5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5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5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5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5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5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5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5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5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5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5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5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5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5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5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5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5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5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5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5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5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5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5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5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5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5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5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5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5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5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5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5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5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5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5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5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5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5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5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5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5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5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5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5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5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5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5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5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5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5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5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5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5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5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5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5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5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5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5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5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5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5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5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5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5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5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5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5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5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5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5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5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5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5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5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5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5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5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5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5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5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5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5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5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5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5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5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5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5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5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5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5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5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5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5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5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5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5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5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5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5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5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5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5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5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5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5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5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5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5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5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5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5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5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5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5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5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5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5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5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5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5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5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5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5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5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5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5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 x14ac:dyDescent="0.25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 x14ac:dyDescent="0.25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 x14ac:dyDescent="0.25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 x14ac:dyDescent="0.25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 x14ac:dyDescent="0.25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 x14ac:dyDescent="0.25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 x14ac:dyDescent="0.25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 x14ac:dyDescent="0.25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 x14ac:dyDescent="0.25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 x14ac:dyDescent="0.25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 x14ac:dyDescent="0.25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 x14ac:dyDescent="0.25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 x14ac:dyDescent="0.25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 x14ac:dyDescent="0.25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 x14ac:dyDescent="0.25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 x14ac:dyDescent="0.25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 x14ac:dyDescent="0.25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 x14ac:dyDescent="0.25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 x14ac:dyDescent="0.25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 x14ac:dyDescent="0.25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 x14ac:dyDescent="0.25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 x14ac:dyDescent="0.25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 x14ac:dyDescent="0.25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 x14ac:dyDescent="0.25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 x14ac:dyDescent="0.25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 x14ac:dyDescent="0.25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 x14ac:dyDescent="0.25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 x14ac:dyDescent="0.25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 x14ac:dyDescent="0.25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 x14ac:dyDescent="0.25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 x14ac:dyDescent="0.25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 x14ac:dyDescent="0.25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 x14ac:dyDescent="0.25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 x14ac:dyDescent="0.25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 x14ac:dyDescent="0.25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 x14ac:dyDescent="0.25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 x14ac:dyDescent="0.25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 x14ac:dyDescent="0.25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 x14ac:dyDescent="0.25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 x14ac:dyDescent="0.25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 x14ac:dyDescent="0.25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 x14ac:dyDescent="0.25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 x14ac:dyDescent="0.25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 x14ac:dyDescent="0.25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 x14ac:dyDescent="0.25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 x14ac:dyDescent="0.25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 x14ac:dyDescent="0.25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 x14ac:dyDescent="0.25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 x14ac:dyDescent="0.25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 x14ac:dyDescent="0.25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 x14ac:dyDescent="0.25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 x14ac:dyDescent="0.25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 x14ac:dyDescent="0.25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 x14ac:dyDescent="0.25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 x14ac:dyDescent="0.25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 x14ac:dyDescent="0.25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 x14ac:dyDescent="0.25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 x14ac:dyDescent="0.25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 x14ac:dyDescent="0.25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 x14ac:dyDescent="0.25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 x14ac:dyDescent="0.25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 x14ac:dyDescent="0.25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 x14ac:dyDescent="0.25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 x14ac:dyDescent="0.25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 x14ac:dyDescent="0.25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 x14ac:dyDescent="0.25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 x14ac:dyDescent="0.25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 x14ac:dyDescent="0.25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 x14ac:dyDescent="0.25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 x14ac:dyDescent="0.25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 x14ac:dyDescent="0.25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 x14ac:dyDescent="0.25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 x14ac:dyDescent="0.25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 x14ac:dyDescent="0.25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 x14ac:dyDescent="0.25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 x14ac:dyDescent="0.25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 x14ac:dyDescent="0.25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 x14ac:dyDescent="0.25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 x14ac:dyDescent="0.25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 x14ac:dyDescent="0.25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 x14ac:dyDescent="0.25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 x14ac:dyDescent="0.25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 x14ac:dyDescent="0.25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 x14ac:dyDescent="0.25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 x14ac:dyDescent="0.25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 x14ac:dyDescent="0.25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 x14ac:dyDescent="0.25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 x14ac:dyDescent="0.25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 x14ac:dyDescent="0.25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 x14ac:dyDescent="0.25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 x14ac:dyDescent="0.25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 x14ac:dyDescent="0.25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 x14ac:dyDescent="0.25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 x14ac:dyDescent="0.25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 x14ac:dyDescent="0.25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 x14ac:dyDescent="0.25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 x14ac:dyDescent="0.25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 x14ac:dyDescent="0.25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 x14ac:dyDescent="0.25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 x14ac:dyDescent="0.25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 x14ac:dyDescent="0.25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 x14ac:dyDescent="0.25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 x14ac:dyDescent="0.25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 x14ac:dyDescent="0.25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 x14ac:dyDescent="0.25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 x14ac:dyDescent="0.25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 x14ac:dyDescent="0.25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 x14ac:dyDescent="0.25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 x14ac:dyDescent="0.25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 x14ac:dyDescent="0.25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 x14ac:dyDescent="0.25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 x14ac:dyDescent="0.25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 x14ac:dyDescent="0.25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 x14ac:dyDescent="0.25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 x14ac:dyDescent="0.25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 x14ac:dyDescent="0.25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 x14ac:dyDescent="0.25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 x14ac:dyDescent="0.25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 x14ac:dyDescent="0.25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 x14ac:dyDescent="0.25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 x14ac:dyDescent="0.25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 x14ac:dyDescent="0.25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 x14ac:dyDescent="0.25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 x14ac:dyDescent="0.25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 x14ac:dyDescent="0.25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 x14ac:dyDescent="0.25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 x14ac:dyDescent="0.25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 x14ac:dyDescent="0.25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 x14ac:dyDescent="0.25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 x14ac:dyDescent="0.25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 x14ac:dyDescent="0.25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 x14ac:dyDescent="0.25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 x14ac:dyDescent="0.25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 x14ac:dyDescent="0.25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 x14ac:dyDescent="0.25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 x14ac:dyDescent="0.25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 x14ac:dyDescent="0.25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 x14ac:dyDescent="0.25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 x14ac:dyDescent="0.25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 x14ac:dyDescent="0.25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 x14ac:dyDescent="0.25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 x14ac:dyDescent="0.25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 x14ac:dyDescent="0.25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 x14ac:dyDescent="0.25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 x14ac:dyDescent="0.25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 x14ac:dyDescent="0.25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 x14ac:dyDescent="0.25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 x14ac:dyDescent="0.25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 x14ac:dyDescent="0.25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 x14ac:dyDescent="0.25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 x14ac:dyDescent="0.25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 x14ac:dyDescent="0.25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 x14ac:dyDescent="0.25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 x14ac:dyDescent="0.25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 x14ac:dyDescent="0.25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 x14ac:dyDescent="0.25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 x14ac:dyDescent="0.25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 x14ac:dyDescent="0.25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 x14ac:dyDescent="0.25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 x14ac:dyDescent="0.25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 x14ac:dyDescent="0.25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 x14ac:dyDescent="0.25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 x14ac:dyDescent="0.25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 x14ac:dyDescent="0.25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 x14ac:dyDescent="0.25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 x14ac:dyDescent="0.25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 x14ac:dyDescent="0.25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 x14ac:dyDescent="0.25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 x14ac:dyDescent="0.25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5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5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 x14ac:dyDescent="0.25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 x14ac:dyDescent="0.25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 x14ac:dyDescent="0.25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 x14ac:dyDescent="0.25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 x14ac:dyDescent="0.25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 x14ac:dyDescent="0.25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 x14ac:dyDescent="0.25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 x14ac:dyDescent="0.25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 x14ac:dyDescent="0.25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 x14ac:dyDescent="0.25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 x14ac:dyDescent="0.25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 x14ac:dyDescent="0.25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 x14ac:dyDescent="0.25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 x14ac:dyDescent="0.25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 x14ac:dyDescent="0.25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 x14ac:dyDescent="0.25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 x14ac:dyDescent="0.25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 x14ac:dyDescent="0.25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 x14ac:dyDescent="0.25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 x14ac:dyDescent="0.25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 x14ac:dyDescent="0.25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 x14ac:dyDescent="0.25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 x14ac:dyDescent="0.25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 x14ac:dyDescent="0.25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 x14ac:dyDescent="0.25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 x14ac:dyDescent="0.25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 x14ac:dyDescent="0.25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 x14ac:dyDescent="0.25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 x14ac:dyDescent="0.25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 x14ac:dyDescent="0.25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 x14ac:dyDescent="0.25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 x14ac:dyDescent="0.25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 x14ac:dyDescent="0.25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 x14ac:dyDescent="0.25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 x14ac:dyDescent="0.25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 x14ac:dyDescent="0.25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 x14ac:dyDescent="0.25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 x14ac:dyDescent="0.25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 x14ac:dyDescent="0.25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 x14ac:dyDescent="0.25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 x14ac:dyDescent="0.25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 x14ac:dyDescent="0.25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 x14ac:dyDescent="0.25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 x14ac:dyDescent="0.25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 x14ac:dyDescent="0.25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 x14ac:dyDescent="0.25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 x14ac:dyDescent="0.25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5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5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 x14ac:dyDescent="0.25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 x14ac:dyDescent="0.25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 x14ac:dyDescent="0.25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 x14ac:dyDescent="0.25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 x14ac:dyDescent="0.25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 x14ac:dyDescent="0.25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 x14ac:dyDescent="0.25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 x14ac:dyDescent="0.25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 x14ac:dyDescent="0.25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 x14ac:dyDescent="0.25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 x14ac:dyDescent="0.25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 x14ac:dyDescent="0.25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 x14ac:dyDescent="0.25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 x14ac:dyDescent="0.25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 x14ac:dyDescent="0.25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 x14ac:dyDescent="0.25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 x14ac:dyDescent="0.25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 x14ac:dyDescent="0.25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 x14ac:dyDescent="0.25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 x14ac:dyDescent="0.25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 x14ac:dyDescent="0.25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 x14ac:dyDescent="0.25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 x14ac:dyDescent="0.25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 x14ac:dyDescent="0.25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 x14ac:dyDescent="0.25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 x14ac:dyDescent="0.25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 x14ac:dyDescent="0.25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 x14ac:dyDescent="0.25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 x14ac:dyDescent="0.25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 x14ac:dyDescent="0.25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 x14ac:dyDescent="0.25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 x14ac:dyDescent="0.25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 x14ac:dyDescent="0.25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 x14ac:dyDescent="0.25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 x14ac:dyDescent="0.25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 x14ac:dyDescent="0.25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 x14ac:dyDescent="0.25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 x14ac:dyDescent="0.25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 x14ac:dyDescent="0.25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 x14ac:dyDescent="0.25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 x14ac:dyDescent="0.25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 x14ac:dyDescent="0.25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 x14ac:dyDescent="0.25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 x14ac:dyDescent="0.25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 x14ac:dyDescent="0.25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 x14ac:dyDescent="0.25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 x14ac:dyDescent="0.25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 x14ac:dyDescent="0.25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 x14ac:dyDescent="0.25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 x14ac:dyDescent="0.25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 x14ac:dyDescent="0.25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5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5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5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5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5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5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5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5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5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5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5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5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5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5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5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5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5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5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5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5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5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5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5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5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5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5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5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5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5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5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5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5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5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5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5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5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5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5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5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5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5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5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5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5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5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5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5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5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5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5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5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5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5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5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数据透视图表</vt:lpstr>
      <vt:lpstr>拌客源数据1-8月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ShiyuYan</dc:creator>
  <cp:lastModifiedBy>Yan Shiyu</cp:lastModifiedBy>
  <dcterms:created xsi:type="dcterms:W3CDTF">2021-06-18T07:16:56Z</dcterms:created>
  <dcterms:modified xsi:type="dcterms:W3CDTF">2021-12-20T11:05:43Z</dcterms:modified>
</cp:coreProperties>
</file>