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athon\dataset\"/>
    </mc:Choice>
  </mc:AlternateContent>
  <xr:revisionPtr revIDLastSave="0" documentId="13_ncr:1_{0F1F0EFD-D070-4C8F-9DA4-67BE22B98939}" xr6:coauthVersionLast="47" xr6:coauthVersionMax="47" xr10:uidLastSave="{00000000-0000-0000-0000-000000000000}"/>
  <bookViews>
    <workbookView xWindow="-108" yWindow="-108" windowWidth="23256" windowHeight="12456" xr2:uid="{3411D4A8-ED57-4AF0-9ECD-5248F1E0FABA}"/>
  </bookViews>
  <sheets>
    <sheet name="Sheet1" sheetId="1" r:id="rId1"/>
  </sheets>
  <definedNames>
    <definedName name="_xlnm._FilterDatabase" localSheetId="0" hidden="1">Sheet1!$A$1:$T$1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1" l="1"/>
  <c r="O27" i="1"/>
  <c r="O17" i="1"/>
  <c r="O11" i="1"/>
  <c r="F5" i="1"/>
  <c r="H5" i="1" s="1"/>
  <c r="F11" i="1"/>
  <c r="H11" i="1" s="1"/>
  <c r="F13" i="1"/>
  <c r="H13" i="1" s="1"/>
  <c r="S13" i="1" s="1"/>
  <c r="F14" i="1"/>
  <c r="H14" i="1" s="1"/>
  <c r="S14" i="1" s="1"/>
  <c r="F15" i="1"/>
  <c r="S12" i="1"/>
  <c r="S31" i="1"/>
  <c r="S28" i="1"/>
  <c r="S19" i="1"/>
  <c r="S25" i="1"/>
  <c r="S18" i="1"/>
  <c r="S9" i="1"/>
  <c r="S22" i="1"/>
  <c r="S29" i="1"/>
  <c r="S6" i="1"/>
  <c r="S32" i="1"/>
  <c r="S26" i="1"/>
  <c r="S16" i="1"/>
  <c r="S8" i="1"/>
  <c r="S24" i="1"/>
  <c r="R21" i="1"/>
  <c r="H21" i="1"/>
  <c r="R2" i="1"/>
  <c r="H2" i="1"/>
  <c r="R27" i="1"/>
  <c r="H27" i="1"/>
  <c r="S27" i="1" s="1"/>
  <c r="R3" i="1"/>
  <c r="H3" i="1"/>
  <c r="S3" i="1" s="1"/>
  <c r="H20" i="1"/>
  <c r="S20" i="1" s="1"/>
  <c r="R5" i="1"/>
  <c r="P5" i="1"/>
  <c r="O7" i="1"/>
  <c r="R7" i="1" s="1"/>
  <c r="H7" i="1"/>
  <c r="R10" i="1"/>
  <c r="P10" i="1"/>
  <c r="H10" i="1"/>
  <c r="O30" i="1"/>
  <c r="R30" i="1" s="1"/>
  <c r="H30" i="1"/>
  <c r="R11" i="1"/>
  <c r="R17" i="1"/>
  <c r="H17" i="1"/>
  <c r="S17" i="1" s="1"/>
  <c r="R23" i="1"/>
  <c r="H23" i="1"/>
  <c r="S23" i="1" s="1"/>
  <c r="S7" i="1" l="1"/>
  <c r="S2" i="1"/>
  <c r="S21" i="1"/>
  <c r="S5" i="1"/>
  <c r="S30" i="1"/>
  <c r="S10" i="1"/>
  <c r="S11" i="1"/>
  <c r="H15" i="1"/>
  <c r="S15" i="1" s="1"/>
</calcChain>
</file>

<file path=xl/sharedStrings.xml><?xml version="1.0" encoding="utf-8"?>
<sst xmlns="http://schemas.openxmlformats.org/spreadsheetml/2006/main" count="144" uniqueCount="61">
  <si>
    <t>Credits</t>
  </si>
  <si>
    <t>Abbri-Role</t>
  </si>
  <si>
    <t>Player Name</t>
  </si>
  <si>
    <t>Team</t>
  </si>
  <si>
    <t>Matches</t>
  </si>
  <si>
    <t>Runs</t>
  </si>
  <si>
    <t>Highest Score</t>
  </si>
  <si>
    <t>Batting Average</t>
  </si>
  <si>
    <t>Strike Rate</t>
  </si>
  <si>
    <t>50s</t>
  </si>
  <si>
    <t>100s</t>
  </si>
  <si>
    <t>Wickets</t>
  </si>
  <si>
    <t>Bowling Average</t>
  </si>
  <si>
    <t>Catches</t>
  </si>
  <si>
    <t>Run_conceded</t>
  </si>
  <si>
    <t>Ball_bowled</t>
  </si>
  <si>
    <t>Over_bowled</t>
  </si>
  <si>
    <t>Economy</t>
  </si>
  <si>
    <t>Fantasy_score</t>
  </si>
  <si>
    <t>Role</t>
  </si>
  <si>
    <t>BOWL</t>
  </si>
  <si>
    <t>Arshdeep Singh</t>
  </si>
  <si>
    <t>IND</t>
  </si>
  <si>
    <t>Bowler</t>
  </si>
  <si>
    <t>ALL</t>
  </si>
  <si>
    <t>Axar Patel</t>
  </si>
  <si>
    <t>All-rounder</t>
  </si>
  <si>
    <t>Hardik Pandya</t>
  </si>
  <si>
    <t>Harshit Rana</t>
  </si>
  <si>
    <t>Kuldeep Yadav</t>
  </si>
  <si>
    <t>WK</t>
  </si>
  <si>
    <t>Lokesh Rahul</t>
  </si>
  <si>
    <t>Wicketkeeper</t>
  </si>
  <si>
    <t>Mohammed Shami</t>
  </si>
  <si>
    <t>Ravindra Jadeja</t>
  </si>
  <si>
    <t>Rishabh Pant</t>
  </si>
  <si>
    <t>BAT</t>
  </si>
  <si>
    <t>Rohit Sharma</t>
  </si>
  <si>
    <t>Batsman</t>
  </si>
  <si>
    <t>Shreyas Iyer</t>
  </si>
  <si>
    <t>Shubman Gill</t>
  </si>
  <si>
    <t>Varun Chakravarthy</t>
  </si>
  <si>
    <t>Virat Kohli</t>
  </si>
  <si>
    <t>Washington Sundar</t>
  </si>
  <si>
    <t>Aaron Hardie</t>
  </si>
  <si>
    <t>AUS</t>
  </si>
  <si>
    <t>Adam Zampa</t>
  </si>
  <si>
    <t>Alex Carey</t>
  </si>
  <si>
    <t>Ben Dwarshuis</t>
  </si>
  <si>
    <t>Cooper Connolly</t>
  </si>
  <si>
    <t>Glenn Maxwell</t>
  </si>
  <si>
    <t>Jake Fraser-McGurk</t>
  </si>
  <si>
    <t>Josh Inglis</t>
  </si>
  <si>
    <t>Marnus Labuschagne</t>
  </si>
  <si>
    <t>Matthew Short</t>
  </si>
  <si>
    <t>Nathan Ellis</t>
  </si>
  <si>
    <t>Sean Abbott</t>
  </si>
  <si>
    <t>Spencer Johnson</t>
  </si>
  <si>
    <t>Steven Smith</t>
  </si>
  <si>
    <t>Tanveer Sangha</t>
  </si>
  <si>
    <t>Travis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</si>
</sst>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sz val="11"/>
      <color theme="1"/>
      <name val="Calibri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 wrapText="1"/>
    </xf>
    <xf numFmtId="0" fontId="3" fillId="0" borderId="0" xfId="0" applyFont="1" applyBorder="1" applyAlignment="1">
      <alignment horizontal="right" wrapText="1"/>
    </xf>
    <xf numFmtId="0" fontId="0" fillId="0" borderId="1" xfId="0" applyBorder="1"/>
    <xf numFmtId="0" fontId="3" fillId="0" borderId="0" xfId="0" applyFont="1" applyBorder="1" applyAlignment="1">
      <alignment wrapText="1"/>
    </xf>
    <xf numFmtId="0" fontId="0" fillId="0" borderId="0" xfId="0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00F24-EC1D-42E6-AB2E-E5B2076A7E9A}">
  <dimension ref="A1:T32"/>
  <sheetViews>
    <sheetView tabSelected="1" workbookViewId="0">
      <selection activeCell="T19" sqref="T19"/>
    </sheetView>
  </sheetViews>
  <sheetFormatPr defaultRowHeight="14.4" x14ac:dyDescent="0.3"/>
  <cols>
    <col min="3" max="3" width="18.21875" bestFit="1" customWidth="1"/>
    <col min="13" max="13" width="14.5546875" bestFit="1" customWidth="1"/>
    <col min="15" max="15" width="13.33203125" bestFit="1" customWidth="1"/>
  </cols>
  <sheetData>
    <row r="1" spans="1:20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5" thickBot="1" x14ac:dyDescent="0.35">
      <c r="A2" s="2">
        <v>9</v>
      </c>
      <c r="B2" s="2" t="s">
        <v>36</v>
      </c>
      <c r="C2" s="2" t="s">
        <v>42</v>
      </c>
      <c r="D2" s="2" t="s">
        <v>22</v>
      </c>
      <c r="E2" s="2">
        <v>296</v>
      </c>
      <c r="F2" s="2">
        <v>13939</v>
      </c>
      <c r="G2" s="2">
        <v>183</v>
      </c>
      <c r="H2" s="3">
        <f>F2/E2</f>
        <v>47.091216216216218</v>
      </c>
      <c r="I2" s="2">
        <v>93.54</v>
      </c>
      <c r="J2" s="2">
        <v>72</v>
      </c>
      <c r="K2" s="2">
        <v>50</v>
      </c>
      <c r="L2" s="2">
        <v>5</v>
      </c>
      <c r="M2" s="2">
        <v>136</v>
      </c>
      <c r="N2" s="2">
        <v>154</v>
      </c>
      <c r="O2" s="2">
        <v>680</v>
      </c>
      <c r="P2" s="2">
        <v>468</v>
      </c>
      <c r="Q2" s="2">
        <v>78</v>
      </c>
      <c r="R2" s="3">
        <f>O2/Q2</f>
        <v>8.7179487179487172</v>
      </c>
      <c r="S2" s="1">
        <f xml:space="preserve"> (F2) + (J2*8) + (K2*16) + (IF(H2&gt;=30,4,0)) +
  (IF(I2&gt;=100, IF(I2&lt;150,6,12),0)) +
  (L2*25) + (IF(L2&gt;=3,8,0)) + (IF(L2&gt;=4,12,0)) + (IF(L2&gt;=5,16,0)) +
  (IF(R2&gt;=3.5, IF(R2&lt;4.5,6,IF(R2&lt;5,4,IF(R2&lt;6,2,0))),0)) +
  (N2*8)</f>
        <v>16712</v>
      </c>
      <c r="T2" s="2" t="s">
        <v>38</v>
      </c>
    </row>
    <row r="3" spans="1:20" ht="15" thickBot="1" x14ac:dyDescent="0.35">
      <c r="A3" s="2">
        <v>9</v>
      </c>
      <c r="B3" s="2" t="s">
        <v>36</v>
      </c>
      <c r="C3" s="2" t="s">
        <v>37</v>
      </c>
      <c r="D3" s="2" t="s">
        <v>22</v>
      </c>
      <c r="E3" s="2">
        <v>268</v>
      </c>
      <c r="F3" s="2">
        <v>10924</v>
      </c>
      <c r="G3" s="2">
        <v>264</v>
      </c>
      <c r="H3" s="3">
        <f>F3/E3</f>
        <v>40.761194029850749</v>
      </c>
      <c r="I3" s="2">
        <v>92.39</v>
      </c>
      <c r="J3" s="2">
        <v>57</v>
      </c>
      <c r="K3" s="2">
        <v>31</v>
      </c>
      <c r="L3" s="2">
        <v>9</v>
      </c>
      <c r="M3" s="2">
        <v>59.22</v>
      </c>
      <c r="N3" s="2">
        <v>95</v>
      </c>
      <c r="O3" s="2">
        <v>532.98</v>
      </c>
      <c r="P3" s="2">
        <v>832</v>
      </c>
      <c r="Q3" s="2">
        <v>139</v>
      </c>
      <c r="R3" s="3">
        <f>O3/Q3</f>
        <v>3.8343884892086333</v>
      </c>
      <c r="S3" s="1">
        <f xml:space="preserve"> (F3) + (J3*8) + (K3*16) + (IF(H3&gt;=30,4,0)) +
  (IF(I3&gt;=100, IF(I3&lt;150,6,12),0)) +
  (L3*25) + (IF(L3&gt;=3,8,0)) + (IF(L3&gt;=4,12,0)) + (IF(L3&gt;=5,16,0)) +
  (IF(R3&gt;=3.5, IF(R3&lt;4.5,6,IF(R3&lt;5,4,IF(R3&lt;6,2,0))),0)) +
  (N3*8)</f>
        <v>12907</v>
      </c>
      <c r="T3" s="2" t="s">
        <v>38</v>
      </c>
    </row>
    <row r="4" spans="1:20" ht="15" thickBot="1" x14ac:dyDescent="0.35">
      <c r="A4">
        <v>8.5</v>
      </c>
      <c r="B4" t="s">
        <v>36</v>
      </c>
      <c r="C4" t="s">
        <v>58</v>
      </c>
      <c r="D4" t="s">
        <v>45</v>
      </c>
      <c r="E4" s="5">
        <v>102</v>
      </c>
      <c r="F4" s="5">
        <v>9320</v>
      </c>
      <c r="G4" s="5">
        <v>239</v>
      </c>
      <c r="H4" s="5">
        <v>58.61</v>
      </c>
      <c r="I4" s="5">
        <v>53.3</v>
      </c>
      <c r="J4" s="5">
        <v>36</v>
      </c>
      <c r="K4" s="5">
        <v>30</v>
      </c>
      <c r="L4" s="5">
        <v>17</v>
      </c>
      <c r="M4" s="5">
        <v>46.5</v>
      </c>
      <c r="N4" s="5">
        <v>120</v>
      </c>
      <c r="O4" s="5">
        <v>790.5</v>
      </c>
      <c r="P4" s="5">
        <v>906</v>
      </c>
      <c r="Q4" s="5">
        <v>151</v>
      </c>
      <c r="R4" s="5">
        <v>5.23</v>
      </c>
      <c r="S4">
        <v>11473</v>
      </c>
      <c r="T4" t="s">
        <v>38</v>
      </c>
    </row>
    <row r="5" spans="1:20" ht="15" thickBot="1" x14ac:dyDescent="0.35">
      <c r="A5" s="2">
        <v>8</v>
      </c>
      <c r="B5" s="2" t="s">
        <v>24</v>
      </c>
      <c r="C5" s="2" t="s">
        <v>34</v>
      </c>
      <c r="D5" s="2" t="s">
        <v>22</v>
      </c>
      <c r="E5" s="2">
        <v>200</v>
      </c>
      <c r="F5" s="2">
        <f>2768+16</f>
        <v>2784</v>
      </c>
      <c r="G5" s="2">
        <v>87</v>
      </c>
      <c r="H5" s="3">
        <f>F5/E5</f>
        <v>13.92</v>
      </c>
      <c r="I5" s="2">
        <v>85.16</v>
      </c>
      <c r="J5" s="2">
        <v>13</v>
      </c>
      <c r="K5" s="2">
        <v>0</v>
      </c>
      <c r="L5" s="2">
        <v>223</v>
      </c>
      <c r="M5" s="2">
        <v>35.700000000000003</v>
      </c>
      <c r="N5" s="2">
        <v>74</v>
      </c>
      <c r="O5" s="2">
        <v>7961.1</v>
      </c>
      <c r="P5" s="2">
        <f>3174*6</f>
        <v>19044</v>
      </c>
      <c r="Q5" s="2">
        <v>3174</v>
      </c>
      <c r="R5" s="3">
        <f>O5/Q5</f>
        <v>2.5082230623818527</v>
      </c>
      <c r="S5" s="1">
        <f xml:space="preserve"> (F5) + (J5*8) + (K5*16) + (IF(H5&gt;=30,4,0)) +
  (IF(I5&gt;=100, IF(I5&lt;150,6,12),0)) +
  (L5*25) + (IF(L5&gt;=3,8,0)) + (IF(L5&gt;=4,12,0)) + (IF(L5&gt;=5,16,0)) +
  (IF(R5&gt;=3.5, IF(R5&lt;4.5,6,IF(R5&lt;5,4,IF(R5&lt;6,2,0))),0)) +
  (N5*8)</f>
        <v>9091</v>
      </c>
      <c r="T5" s="2" t="s">
        <v>26</v>
      </c>
    </row>
    <row r="6" spans="1:20" ht="15" thickBot="1" x14ac:dyDescent="0.35">
      <c r="A6">
        <v>8.5</v>
      </c>
      <c r="B6" t="s">
        <v>24</v>
      </c>
      <c r="C6" t="s">
        <v>50</v>
      </c>
      <c r="D6" t="s">
        <v>45</v>
      </c>
      <c r="E6">
        <v>145</v>
      </c>
      <c r="F6">
        <v>3950</v>
      </c>
      <c r="G6">
        <v>201</v>
      </c>
      <c r="H6" s="5">
        <v>27.241379309999999</v>
      </c>
      <c r="I6">
        <v>26.35</v>
      </c>
      <c r="J6">
        <v>23</v>
      </c>
      <c r="K6">
        <v>4</v>
      </c>
      <c r="L6">
        <v>75</v>
      </c>
      <c r="M6">
        <v>46.66</v>
      </c>
      <c r="N6">
        <v>89</v>
      </c>
      <c r="O6">
        <v>3499.5</v>
      </c>
      <c r="P6">
        <v>1976</v>
      </c>
      <c r="Q6">
        <v>329</v>
      </c>
      <c r="R6" s="5">
        <v>10.62</v>
      </c>
      <c r="S6">
        <f xml:space="preserve"> (F6) + (J6*8) + (K6*16) + (IF(H6&gt;=30,4,0)) +
  (IF(I6&gt;=100, IF(I6&lt;150,6,12),0)) +
  (L6*25) + (IF(L6&gt;=3,8,0)) + (IF(L6&gt;=4,12,0)) + (IF(L6&gt;=5,16,0)) +
  (IF(R6&gt;=3.5, IF(R6&lt;4.5,6,IF(R6&lt;5,4,IF(R6&lt;6,2,0))),0)) +
  (N6*8)</f>
        <v>6821</v>
      </c>
      <c r="T6" t="s">
        <v>26</v>
      </c>
    </row>
    <row r="7" spans="1:20" ht="15" thickBot="1" x14ac:dyDescent="0.35">
      <c r="A7" s="2">
        <v>8.5</v>
      </c>
      <c r="B7" s="2" t="s">
        <v>20</v>
      </c>
      <c r="C7" s="2" t="s">
        <v>33</v>
      </c>
      <c r="D7" s="2" t="s">
        <v>22</v>
      </c>
      <c r="E7" s="2">
        <v>104</v>
      </c>
      <c r="F7" s="2">
        <v>220</v>
      </c>
      <c r="G7" s="2">
        <v>25</v>
      </c>
      <c r="H7" s="3">
        <f>F7/E7</f>
        <v>2.1153846153846154</v>
      </c>
      <c r="I7" s="2">
        <v>83.02</v>
      </c>
      <c r="J7" s="2">
        <v>0</v>
      </c>
      <c r="K7" s="2">
        <v>0</v>
      </c>
      <c r="L7" s="2">
        <v>202</v>
      </c>
      <c r="M7" s="2">
        <v>23.97</v>
      </c>
      <c r="N7" s="2">
        <v>32</v>
      </c>
      <c r="O7" s="2">
        <f>4722+53</f>
        <v>4775</v>
      </c>
      <c r="P7" s="2">
        <v>5140</v>
      </c>
      <c r="Q7" s="2">
        <v>856.4</v>
      </c>
      <c r="R7" s="3">
        <f>O7/Q7</f>
        <v>5.5756655768332557</v>
      </c>
      <c r="S7" s="1">
        <f xml:space="preserve"> (F7) + (J7*8) + (K7*16) + (IF(H7&gt;=30,4,0)) +
  (IF(I7&gt;=100, IF(I7&lt;150,6,12),0)) +
  (L7*25) + (IF(L7&gt;=3,8,0)) + (IF(L7&gt;=4,12,0)) + (IF(L7&gt;=5,16,0)) +
  (IF(R7&gt;=3.5, IF(R7&lt;4.5,6,IF(R7&lt;5,4,IF(R7&lt;6,2,0))),0)) +
  (N7*8)</f>
        <v>5564</v>
      </c>
      <c r="T7" s="2" t="s">
        <v>23</v>
      </c>
    </row>
    <row r="8" spans="1:20" ht="15" thickBot="1" x14ac:dyDescent="0.35">
      <c r="A8">
        <v>9</v>
      </c>
      <c r="B8" t="s">
        <v>20</v>
      </c>
      <c r="C8" t="s">
        <v>46</v>
      </c>
      <c r="D8" t="s">
        <v>45</v>
      </c>
      <c r="E8">
        <v>106</v>
      </c>
      <c r="F8">
        <v>327</v>
      </c>
      <c r="G8">
        <v>36</v>
      </c>
      <c r="H8" s="5">
        <v>3.08490566</v>
      </c>
      <c r="I8">
        <v>66.06</v>
      </c>
      <c r="J8">
        <v>0</v>
      </c>
      <c r="K8">
        <v>0</v>
      </c>
      <c r="L8">
        <v>182</v>
      </c>
      <c r="M8">
        <v>28.28</v>
      </c>
      <c r="N8">
        <v>18</v>
      </c>
      <c r="O8">
        <v>5090.3999999999996</v>
      </c>
      <c r="P8">
        <v>11891</v>
      </c>
      <c r="Q8">
        <v>1982</v>
      </c>
      <c r="R8" s="5">
        <v>2.57</v>
      </c>
      <c r="S8">
        <f xml:space="preserve"> (F8) + (J8*8) + (K8*16) + (IF(H8&gt;=30,4,0)) +
  (IF(I8&gt;=100, IF(I8&lt;150,6,12),0)) +
  (L8*25) + (IF(L8&gt;=3,8,0)) + (IF(L8&gt;=4,12,0)) + (IF(L8&gt;=5,16,0)) +
  (IF(R8&gt;=3.5, IF(R8&lt;4.5,6,IF(R8&lt;5,4,IF(R8&lt;6,2,0))),0)) +
  (N8*8)</f>
        <v>5057</v>
      </c>
      <c r="T8" t="s">
        <v>23</v>
      </c>
    </row>
    <row r="9" spans="1:20" ht="15" thickBot="1" x14ac:dyDescent="0.35">
      <c r="A9">
        <v>7.5</v>
      </c>
      <c r="B9" t="s">
        <v>36</v>
      </c>
      <c r="C9" t="s">
        <v>53</v>
      </c>
      <c r="D9" t="s">
        <v>45</v>
      </c>
      <c r="E9">
        <v>42</v>
      </c>
      <c r="F9">
        <v>3785</v>
      </c>
      <c r="G9">
        <v>215</v>
      </c>
      <c r="H9" s="5">
        <v>55.07</v>
      </c>
      <c r="I9">
        <v>56.2</v>
      </c>
      <c r="J9">
        <v>14</v>
      </c>
      <c r="K9">
        <v>10</v>
      </c>
      <c r="L9">
        <v>13</v>
      </c>
      <c r="M9">
        <v>40.799999999999997</v>
      </c>
      <c r="N9">
        <v>45</v>
      </c>
      <c r="O9">
        <v>530.4</v>
      </c>
      <c r="P9">
        <v>731</v>
      </c>
      <c r="Q9">
        <v>122</v>
      </c>
      <c r="R9" s="5">
        <v>4.3600000000000003</v>
      </c>
      <c r="S9">
        <f xml:space="preserve"> (F9) + (J9*8) + (K9*16) + (IF(H9&gt;=30,4,0)) +
  (IF(I9&gt;=100, IF(I9&lt;150,6,12),0)) +
  (L9*25) + (IF(L9&gt;=3,8,0)) + (IF(L9&gt;=4,12,0)) + (IF(L9&gt;=5,16,0)) +
  (IF(R9&gt;=3.5, IF(R9&lt;4.5,6,IF(R9&lt;5,4,IF(R9&lt;6,2,0))),0)) +
  (N9*8)</f>
        <v>4788</v>
      </c>
      <c r="T9" t="s">
        <v>38</v>
      </c>
    </row>
    <row r="10" spans="1:20" ht="15" thickBot="1" x14ac:dyDescent="0.35">
      <c r="A10" s="2">
        <v>8</v>
      </c>
      <c r="B10" s="2" t="s">
        <v>20</v>
      </c>
      <c r="C10" s="2" t="s">
        <v>29</v>
      </c>
      <c r="D10" s="2" t="s">
        <v>22</v>
      </c>
      <c r="E10" s="2">
        <v>107</v>
      </c>
      <c r="F10" s="2">
        <v>205</v>
      </c>
      <c r="G10" s="2">
        <v>19</v>
      </c>
      <c r="H10" s="3">
        <f>F10/E10</f>
        <v>1.9158878504672898</v>
      </c>
      <c r="I10" s="2">
        <v>50.16</v>
      </c>
      <c r="J10" s="2">
        <v>0</v>
      </c>
      <c r="K10" s="2">
        <v>0</v>
      </c>
      <c r="L10" s="2">
        <v>175</v>
      </c>
      <c r="M10" s="2">
        <v>26.15</v>
      </c>
      <c r="N10" s="2">
        <v>16</v>
      </c>
      <c r="O10" s="2">
        <f>4523.95+56</f>
        <v>4579.95</v>
      </c>
      <c r="P10" s="2">
        <f>1456*6</f>
        <v>8736</v>
      </c>
      <c r="Q10" s="2">
        <v>1456</v>
      </c>
      <c r="R10" s="3">
        <f>O10/Q10</f>
        <v>3.1455700549450549</v>
      </c>
      <c r="S10" s="1">
        <f xml:space="preserve"> (F10) + (J10*8) + (K10*16) + (IF(H10&gt;=30,4,0)) +
  (IF(I10&gt;=100, IF(I10&lt;150,6,12),0)) +
  (L10*25) + (IF(L10&gt;=3,8,0)) + (IF(L10&gt;=4,12,0)) + (IF(L10&gt;=5,16,0)) +
  (IF(R10&gt;=3.5, IF(R10&lt;4.5,6,IF(R10&lt;5,4,IF(R10&lt;6,2,0))),0)) +
  (N10*8)</f>
        <v>4744</v>
      </c>
      <c r="T10" s="2" t="s">
        <v>23</v>
      </c>
    </row>
    <row r="11" spans="1:20" ht="15" thickBot="1" x14ac:dyDescent="0.35">
      <c r="A11" s="2">
        <v>8.5</v>
      </c>
      <c r="B11" s="2" t="s">
        <v>24</v>
      </c>
      <c r="C11" s="2" t="s">
        <v>27</v>
      </c>
      <c r="D11" s="2" t="s">
        <v>22</v>
      </c>
      <c r="E11" s="4">
        <v>91</v>
      </c>
      <c r="F11" s="4">
        <f>1805+45</f>
        <v>1850</v>
      </c>
      <c r="G11" s="6">
        <v>92</v>
      </c>
      <c r="H11" s="3">
        <f>F11/E11</f>
        <v>20.329670329670328</v>
      </c>
      <c r="I11" s="4">
        <v>111.15</v>
      </c>
      <c r="J11" s="4">
        <v>11</v>
      </c>
      <c r="K11" s="4">
        <v>0</v>
      </c>
      <c r="L11" s="4">
        <v>88</v>
      </c>
      <c r="M11" s="4">
        <v>35.72</v>
      </c>
      <c r="N11" s="4">
        <v>36</v>
      </c>
      <c r="O11" s="4">
        <f>3108+22</f>
        <v>3130</v>
      </c>
      <c r="P11" s="4">
        <v>3337</v>
      </c>
      <c r="Q11" s="4">
        <v>556.1</v>
      </c>
      <c r="R11" s="3">
        <f>O11/Q11</f>
        <v>5.6284840855961153</v>
      </c>
      <c r="S11" s="1">
        <f xml:space="preserve"> (F11) + (J11*8) + (K11*16) + (IF(H11&gt;=30,4,0)) +
  (IF(I11&gt;=100, IF(I11&lt;150,6,12),0)) +
  (L11*25) + (IF(L11&gt;=3,8,0)) + (IF(L11&gt;=4,12,0)) + (IF(L11&gt;=5,16,0)) +
  (IF(R11&gt;=3.5, IF(R11&lt;4.5,6,IF(R11&lt;5,4,IF(R11&lt;6,2,0))),0)) +
  (N11*8)</f>
        <v>4470</v>
      </c>
      <c r="T11" s="2" t="s">
        <v>26</v>
      </c>
    </row>
    <row r="12" spans="1:20" ht="15" thickBot="1" x14ac:dyDescent="0.35">
      <c r="A12">
        <v>9</v>
      </c>
      <c r="B12" t="s">
        <v>36</v>
      </c>
      <c r="C12" t="s">
        <v>60</v>
      </c>
      <c r="D12" t="s">
        <v>45</v>
      </c>
      <c r="E12">
        <v>69</v>
      </c>
      <c r="F12">
        <v>2645</v>
      </c>
      <c r="G12">
        <v>152</v>
      </c>
      <c r="H12" s="5">
        <v>38.333333330000002</v>
      </c>
      <c r="I12">
        <v>104.05</v>
      </c>
      <c r="J12">
        <v>16</v>
      </c>
      <c r="K12">
        <v>6</v>
      </c>
      <c r="L12">
        <v>24</v>
      </c>
      <c r="M12">
        <v>44.2</v>
      </c>
      <c r="N12">
        <v>17</v>
      </c>
      <c r="O12">
        <v>1060.8</v>
      </c>
      <c r="P12">
        <v>2497</v>
      </c>
      <c r="Q12">
        <v>416</v>
      </c>
      <c r="R12" s="5">
        <v>2.5499999999999998</v>
      </c>
      <c r="S12">
        <f xml:space="preserve"> (F12) + (J12*8) + (K12*16) + (IF(H12&gt;=30,4,0)) +
  (IF(I12&gt;=100, IF(I12&lt;150,6,12),0)) +
  (L12*25) + (IF(L12&gt;=3,8,0)) + (IF(L12&gt;=4,12,0)) + (IF(L12&gt;=5,16,0)) +
  (IF(R12&gt;=3.5, IF(R12&lt;4.5,6,IF(R12&lt;5,4,IF(R12&lt;6,2,0))),0)) +
  (N12*8)</f>
        <v>3651</v>
      </c>
      <c r="T12" t="s">
        <v>38</v>
      </c>
    </row>
    <row r="13" spans="1:20" ht="15" thickBot="1" x14ac:dyDescent="0.35">
      <c r="A13" s="2">
        <v>7.5</v>
      </c>
      <c r="B13" s="2" t="s">
        <v>30</v>
      </c>
      <c r="C13" s="2" t="s">
        <v>31</v>
      </c>
      <c r="D13" s="2" t="s">
        <v>22</v>
      </c>
      <c r="E13" s="2">
        <v>82</v>
      </c>
      <c r="F13" s="2">
        <f>2944+23</f>
        <v>2967</v>
      </c>
      <c r="G13" s="2">
        <v>112</v>
      </c>
      <c r="H13" s="3">
        <f>F13/E13</f>
        <v>36.18292682926829</v>
      </c>
      <c r="I13" s="2">
        <v>87.76</v>
      </c>
      <c r="J13" s="2">
        <v>18</v>
      </c>
      <c r="K13" s="2">
        <v>7</v>
      </c>
      <c r="L13" s="2">
        <v>0</v>
      </c>
      <c r="M13" s="2">
        <v>0</v>
      </c>
      <c r="N13" s="2">
        <v>16</v>
      </c>
      <c r="O13" s="2">
        <v>0</v>
      </c>
      <c r="P13" s="2">
        <v>0</v>
      </c>
      <c r="Q13" s="2">
        <v>0</v>
      </c>
      <c r="R13" s="3">
        <v>0</v>
      </c>
      <c r="S13" s="1">
        <f xml:space="preserve"> (F13) + (J13*8) + (K13*16) + (IF(H13&gt;=30,4,0)) +
  (IF(I13&gt;=100, IF(I13&lt;150,6,12),0)) +
  (L13*25) + (IF(L13&gt;=3,8,0)) + (IF(L13&gt;=4,12,0)) + (IF(L13&gt;=5,16,0)) +
  (IF(R13&gt;=3.5, IF(R13&lt;4.5,6,IF(R13&lt;5,4,IF(R13&lt;6,2,0))),0)) +
  (N13*8)</f>
        <v>3355</v>
      </c>
      <c r="T13" s="2" t="s">
        <v>32</v>
      </c>
    </row>
    <row r="14" spans="1:20" ht="15" thickBot="1" x14ac:dyDescent="0.35">
      <c r="A14" s="2">
        <v>8</v>
      </c>
      <c r="B14" s="2" t="s">
        <v>36</v>
      </c>
      <c r="C14" s="2" t="s">
        <v>39</v>
      </c>
      <c r="D14" s="2" t="s">
        <v>22</v>
      </c>
      <c r="E14" s="2">
        <v>65</v>
      </c>
      <c r="F14" s="2">
        <f>2495+79</f>
        <v>2574</v>
      </c>
      <c r="G14" s="2">
        <v>113</v>
      </c>
      <c r="H14" s="3">
        <f>F14/E14</f>
        <v>39.6</v>
      </c>
      <c r="I14" s="2">
        <v>102.14</v>
      </c>
      <c r="J14" s="2">
        <v>19</v>
      </c>
      <c r="K14" s="2">
        <v>5</v>
      </c>
      <c r="L14" s="2">
        <v>0</v>
      </c>
      <c r="M14" s="2">
        <v>0</v>
      </c>
      <c r="N14" s="2">
        <v>25</v>
      </c>
      <c r="O14" s="2">
        <v>0</v>
      </c>
      <c r="P14" s="2">
        <v>0</v>
      </c>
      <c r="Q14" s="2">
        <v>0</v>
      </c>
      <c r="R14" s="3">
        <v>0</v>
      </c>
      <c r="S14" s="1">
        <f xml:space="preserve"> (F14) + (J14*8) + (K14*16) + (IF(H14&gt;=30,4,0)) +
  (IF(I14&gt;=100, IF(I14&lt;150,6,12),0)) +
  (L14*25) + (IF(L14&gt;=3,8,0)) + (IF(L14&gt;=4,12,0)) + (IF(L14&gt;=5,16,0)) +
  (IF(R14&gt;=3.5, IF(R14&lt;4.5,6,IF(R14&lt;5,4,IF(R14&lt;6,2,0))),0)) +
  (N14*8)</f>
        <v>3016</v>
      </c>
      <c r="T14" s="2" t="s">
        <v>38</v>
      </c>
    </row>
    <row r="15" spans="1:20" ht="15" thickBot="1" x14ac:dyDescent="0.35">
      <c r="A15" s="2">
        <v>8.5</v>
      </c>
      <c r="B15" s="2" t="s">
        <v>36</v>
      </c>
      <c r="C15" s="2" t="s">
        <v>40</v>
      </c>
      <c r="D15" s="2" t="s">
        <v>22</v>
      </c>
      <c r="E15" s="2">
        <v>51</v>
      </c>
      <c r="F15" s="2">
        <f>2415+101+2</f>
        <v>2518</v>
      </c>
      <c r="G15" s="2">
        <v>208</v>
      </c>
      <c r="H15" s="3">
        <f>F15/E15</f>
        <v>49.372549019607845</v>
      </c>
      <c r="I15" s="2">
        <v>101.3</v>
      </c>
      <c r="J15" s="2">
        <v>14</v>
      </c>
      <c r="K15" s="2">
        <v>7</v>
      </c>
      <c r="L15" s="2">
        <v>0</v>
      </c>
      <c r="M15" s="2">
        <v>0</v>
      </c>
      <c r="N15" s="2">
        <v>33</v>
      </c>
      <c r="O15" s="2">
        <v>0</v>
      </c>
      <c r="P15" s="2">
        <v>0</v>
      </c>
      <c r="Q15" s="2">
        <v>0</v>
      </c>
      <c r="R15" s="3">
        <v>0</v>
      </c>
      <c r="S15" s="1">
        <f xml:space="preserve"> (F15) + (J15*8) + (K15*16) + (IF(H15&gt;=30,4,0)) +
  (IF(I15&gt;=100, IF(I15&lt;150,6,12),0)) +
  (L15*25) + (IF(L15&gt;=3,8,0)) + (IF(L15&gt;=4,12,0)) + (IF(L15&gt;=5,16,0)) +
  (IF(R15&gt;=3.5, IF(R15&lt;4.5,6,IF(R15&lt;5,4,IF(R15&lt;6,2,0))),0)) +
  (N15*8)</f>
        <v>3016</v>
      </c>
      <c r="T15" s="2" t="s">
        <v>38</v>
      </c>
    </row>
    <row r="16" spans="1:20" ht="15" thickBot="1" x14ac:dyDescent="0.35">
      <c r="A16">
        <v>7</v>
      </c>
      <c r="B16" t="s">
        <v>30</v>
      </c>
      <c r="C16" t="s">
        <v>47</v>
      </c>
      <c r="D16" t="s">
        <v>45</v>
      </c>
      <c r="E16">
        <v>76</v>
      </c>
      <c r="F16">
        <v>1978</v>
      </c>
      <c r="G16">
        <v>106</v>
      </c>
      <c r="H16" s="5">
        <v>26.026315790000002</v>
      </c>
      <c r="I16">
        <v>89.66</v>
      </c>
      <c r="J16">
        <v>1</v>
      </c>
      <c r="K16">
        <v>0</v>
      </c>
      <c r="L16">
        <v>0</v>
      </c>
      <c r="M16">
        <v>0</v>
      </c>
      <c r="N16">
        <v>84</v>
      </c>
      <c r="O16">
        <v>0</v>
      </c>
      <c r="P16">
        <v>0</v>
      </c>
      <c r="Q16">
        <v>0</v>
      </c>
      <c r="R16" s="5">
        <v>0</v>
      </c>
      <c r="S16">
        <f xml:space="preserve"> (F16) + (J16*8) + (K16*16) + (IF(H16&gt;=30,4,0)) +
  (IF(I16&gt;=100, IF(I16&lt;150,6,12),0)) +
  (L16*25) + (IF(L16&gt;=3,8,0)) + (IF(L16&gt;=4,12,0)) + (IF(L16&gt;=5,16,0)) +
  (IF(R16&gt;=3.5, IF(R16&lt;4.5,6,IF(R16&lt;5,4,IF(R16&lt;6,2,0))),0)) +
  (N16*8)</f>
        <v>2658</v>
      </c>
      <c r="T16" t="s">
        <v>32</v>
      </c>
    </row>
    <row r="17" spans="1:20" x14ac:dyDescent="0.3">
      <c r="A17" s="2">
        <v>8</v>
      </c>
      <c r="B17" s="2" t="s">
        <v>24</v>
      </c>
      <c r="C17" s="2" t="s">
        <v>25</v>
      </c>
      <c r="D17" s="2" t="s">
        <v>22</v>
      </c>
      <c r="E17" s="2">
        <v>63</v>
      </c>
      <c r="F17" s="2">
        <v>670</v>
      </c>
      <c r="G17" s="2">
        <v>64</v>
      </c>
      <c r="H17" s="4">
        <f>F17/E17</f>
        <v>10.634920634920634</v>
      </c>
      <c r="I17" s="2">
        <v>94.8</v>
      </c>
      <c r="J17" s="2">
        <v>3</v>
      </c>
      <c r="K17" s="2">
        <v>0</v>
      </c>
      <c r="L17" s="2">
        <v>68</v>
      </c>
      <c r="M17" s="2">
        <v>32.64</v>
      </c>
      <c r="N17" s="2">
        <v>25</v>
      </c>
      <c r="O17" s="2">
        <f>2121.3+43+32</f>
        <v>2196.3000000000002</v>
      </c>
      <c r="P17" s="2">
        <v>6162</v>
      </c>
      <c r="Q17" s="2">
        <v>1027</v>
      </c>
      <c r="R17" s="4">
        <f>O17/Q17</f>
        <v>2.1385589094449857</v>
      </c>
      <c r="S17" s="1">
        <f xml:space="preserve"> (F17) + (J17*8) + (K17*16) + (IF(H17&gt;=30,4,0)) +
  (IF(I17&gt;=100, IF(I17&lt;150,6,12),0)) +
  (L17*25) + (IF(L17&gt;=3,8,0)) + (IF(L17&gt;=4,12,0)) + (IF(L17&gt;=5,16,0)) +
  (IF(R17&gt;=3.5, IF(R17&lt;4.5,6,IF(R17&lt;5,4,IF(R17&lt;6,2,0))),0)) +
  (N17*8)</f>
        <v>2630</v>
      </c>
      <c r="T17" s="2" t="s">
        <v>26</v>
      </c>
    </row>
    <row r="18" spans="1:20" x14ac:dyDescent="0.3">
      <c r="A18">
        <v>7</v>
      </c>
      <c r="B18" t="s">
        <v>24</v>
      </c>
      <c r="C18" t="s">
        <v>54</v>
      </c>
      <c r="D18" t="s">
        <v>45</v>
      </c>
      <c r="E18">
        <v>33</v>
      </c>
      <c r="F18">
        <v>915</v>
      </c>
      <c r="G18">
        <v>134</v>
      </c>
      <c r="H18" s="7">
        <v>45.75</v>
      </c>
      <c r="I18">
        <v>97.86</v>
      </c>
      <c r="J18">
        <v>5</v>
      </c>
      <c r="K18">
        <v>1</v>
      </c>
      <c r="L18">
        <v>16</v>
      </c>
      <c r="M18">
        <v>44.94</v>
      </c>
      <c r="N18">
        <v>17</v>
      </c>
      <c r="O18">
        <v>719</v>
      </c>
      <c r="P18">
        <v>784</v>
      </c>
      <c r="Q18">
        <v>130.4</v>
      </c>
      <c r="R18" s="7">
        <v>5.5</v>
      </c>
      <c r="S18">
        <f xml:space="preserve"> (F18) + (J18*8) + (K18*16) + (IF(H18&gt;=30,4,0)) +
  (IF(I18&gt;=100, IF(I18&lt;150,6,12),0)) +
  (L18*25) + (IF(L18&gt;=3,8,0)) + (IF(L18&gt;=4,12,0)) + (IF(L18&gt;=5,16,0)) +
  (IF(R18&gt;=3.5, IF(R18&lt;4.5,6,IF(R18&lt;5,4,IF(R18&lt;6,2,0))),0)) +
  (N18*8)</f>
        <v>1549</v>
      </c>
      <c r="T18" t="s">
        <v>26</v>
      </c>
    </row>
    <row r="19" spans="1:20" x14ac:dyDescent="0.3">
      <c r="A19">
        <v>7.5</v>
      </c>
      <c r="B19" t="s">
        <v>20</v>
      </c>
      <c r="C19" t="s">
        <v>56</v>
      </c>
      <c r="D19" t="s">
        <v>45</v>
      </c>
      <c r="E19">
        <v>27</v>
      </c>
      <c r="F19">
        <v>372</v>
      </c>
      <c r="G19">
        <v>69</v>
      </c>
      <c r="H19" s="7">
        <v>20.67</v>
      </c>
      <c r="I19">
        <v>97.89</v>
      </c>
      <c r="J19">
        <v>2</v>
      </c>
      <c r="K19">
        <v>0</v>
      </c>
      <c r="L19">
        <v>32</v>
      </c>
      <c r="M19">
        <v>37.590000000000003</v>
      </c>
      <c r="N19">
        <v>13</v>
      </c>
      <c r="O19">
        <v>1203</v>
      </c>
      <c r="P19">
        <v>1247</v>
      </c>
      <c r="Q19">
        <v>207.5</v>
      </c>
      <c r="R19" s="7">
        <v>5.79</v>
      </c>
      <c r="S19">
        <f xml:space="preserve"> (F19) + (J19*8) + (K19*16) + (IF(H19&gt;=30,4,0)) +
  (IF(I19&gt;=100, IF(I19&lt;150,6,12),0)) +
  (L19*25) + (IF(L19&gt;=3,8,0)) + (IF(L19&gt;=4,12,0)) + (IF(L19&gt;=5,16,0)) +
  (IF(R19&gt;=3.5, IF(R19&lt;4.5,6,IF(R19&lt;5,4,IF(R19&lt;6,2,0))),0)) +
  (N19*8)</f>
        <v>1330</v>
      </c>
      <c r="T19" t="s">
        <v>23</v>
      </c>
    </row>
    <row r="20" spans="1:20" x14ac:dyDescent="0.3">
      <c r="A20" s="2">
        <v>7</v>
      </c>
      <c r="B20" s="2" t="s">
        <v>30</v>
      </c>
      <c r="C20" s="2" t="s">
        <v>35</v>
      </c>
      <c r="D20" s="2" t="s">
        <v>22</v>
      </c>
      <c r="E20" s="2">
        <v>31</v>
      </c>
      <c r="F20" s="2">
        <v>871</v>
      </c>
      <c r="G20" s="2">
        <v>125</v>
      </c>
      <c r="H20" s="4">
        <f>F20/E20</f>
        <v>28.096774193548388</v>
      </c>
      <c r="I20" s="2">
        <v>106.21</v>
      </c>
      <c r="J20" s="2">
        <v>5</v>
      </c>
      <c r="K20" s="2">
        <v>1</v>
      </c>
      <c r="L20" s="2">
        <v>0</v>
      </c>
      <c r="M20" s="2">
        <v>0</v>
      </c>
      <c r="N20" s="2">
        <v>27</v>
      </c>
      <c r="O20" s="2">
        <v>0</v>
      </c>
      <c r="P20" s="2">
        <v>0</v>
      </c>
      <c r="Q20" s="2">
        <v>0</v>
      </c>
      <c r="R20" s="4">
        <v>0</v>
      </c>
      <c r="S20" s="1">
        <f xml:space="preserve"> (F20) + (J20*8) + (K20*16) + (IF(H20&gt;=30,4,0)) +
  (IF(I20&gt;=100, IF(I20&lt;150,6,12),0)) +
  (L20*25) + (IF(L20&gt;=3,8,0)) + (IF(L20&gt;=4,12,0)) + (IF(L20&gt;=5,16,0)) +
  (IF(R20&gt;=3.5, IF(R20&lt;4.5,6,IF(R20&lt;5,4,IF(R20&lt;6,2,0))),0)) +
  (N20*8)</f>
        <v>1149</v>
      </c>
      <c r="T20" s="2" t="s">
        <v>32</v>
      </c>
    </row>
    <row r="21" spans="1:20" x14ac:dyDescent="0.3">
      <c r="A21" s="2">
        <v>6</v>
      </c>
      <c r="B21" s="2" t="s">
        <v>24</v>
      </c>
      <c r="C21" s="2" t="s">
        <v>43</v>
      </c>
      <c r="D21" s="2" t="s">
        <v>22</v>
      </c>
      <c r="E21" s="2">
        <v>22</v>
      </c>
      <c r="F21" s="2">
        <v>315</v>
      </c>
      <c r="G21" s="2">
        <v>51</v>
      </c>
      <c r="H21" s="4">
        <f>F21/E21</f>
        <v>14.318181818181818</v>
      </c>
      <c r="I21" s="2">
        <v>82.89</v>
      </c>
      <c r="J21" s="2">
        <v>1</v>
      </c>
      <c r="K21" s="2">
        <v>0</v>
      </c>
      <c r="L21" s="2">
        <v>23</v>
      </c>
      <c r="M21" s="2">
        <v>27.21</v>
      </c>
      <c r="N21" s="2">
        <v>6</v>
      </c>
      <c r="O21" s="2">
        <v>625.83000000000004</v>
      </c>
      <c r="P21" s="2">
        <v>1906</v>
      </c>
      <c r="Q21" s="2">
        <v>318</v>
      </c>
      <c r="R21" s="4">
        <f>O21/Q21</f>
        <v>1.9680188679245285</v>
      </c>
      <c r="S21" s="1">
        <f xml:space="preserve"> (F21) + (J21*8) + (K21*16) + (IF(H21&gt;=30,4,0)) +
  (IF(I21&gt;=100, IF(I21&lt;150,6,12),0)) +
  (L21*25) + (IF(L21&gt;=3,8,0)) + (IF(L21&gt;=4,12,0)) + (IF(L21&gt;=5,16,0)) +
  (IF(R21&gt;=3.5, IF(R21&lt;4.5,6,IF(R21&lt;5,4,IF(R21&lt;6,2,0))),0)) +
  (N21*8)</f>
        <v>982</v>
      </c>
      <c r="T21" s="2" t="s">
        <v>26</v>
      </c>
    </row>
    <row r="22" spans="1:20" x14ac:dyDescent="0.3">
      <c r="A22">
        <v>7.5</v>
      </c>
      <c r="B22" t="s">
        <v>30</v>
      </c>
      <c r="C22" t="s">
        <v>52</v>
      </c>
      <c r="D22" t="s">
        <v>45</v>
      </c>
      <c r="E22">
        <v>26</v>
      </c>
      <c r="F22">
        <v>521</v>
      </c>
      <c r="G22">
        <v>62</v>
      </c>
      <c r="H22" s="7">
        <v>20.03846154</v>
      </c>
      <c r="I22">
        <v>101.75</v>
      </c>
      <c r="J22">
        <v>3</v>
      </c>
      <c r="K22">
        <v>0</v>
      </c>
      <c r="L22">
        <v>0</v>
      </c>
      <c r="M22">
        <v>0</v>
      </c>
      <c r="N22">
        <v>25</v>
      </c>
      <c r="O22">
        <v>0</v>
      </c>
      <c r="P22">
        <v>0</v>
      </c>
      <c r="Q22">
        <v>0</v>
      </c>
      <c r="R22" s="7">
        <v>0</v>
      </c>
      <c r="S22">
        <f xml:space="preserve"> (F22) + (J22*8) + (K22*16) + (IF(H22&gt;=30,4,0)) +
  (IF(I22&gt;=100, IF(I22&lt;150,6,12),0)) +
  (L22*25) + (IF(L22&gt;=3,8,0)) + (IF(L22&gt;=4,12,0)) + (IF(L22&gt;=5,16,0)) +
  (IF(R22&gt;=3.5, IF(R22&lt;4.5,6,IF(R22&lt;5,4,IF(R22&lt;6,2,0))),0)) +
  (N22*8)</f>
        <v>751</v>
      </c>
      <c r="T22" t="s">
        <v>32</v>
      </c>
    </row>
    <row r="23" spans="1:20" x14ac:dyDescent="0.3">
      <c r="A23" s="2">
        <v>7.5</v>
      </c>
      <c r="B23" s="2" t="s">
        <v>20</v>
      </c>
      <c r="C23" s="2" t="s">
        <v>21</v>
      </c>
      <c r="D23" s="2" t="s">
        <v>22</v>
      </c>
      <c r="E23" s="2">
        <v>8</v>
      </c>
      <c r="F23" s="2">
        <v>37</v>
      </c>
      <c r="G23" s="2">
        <v>18</v>
      </c>
      <c r="H23" s="4">
        <f>F23/E23</f>
        <v>4.625</v>
      </c>
      <c r="I23" s="2">
        <v>112.12</v>
      </c>
      <c r="J23" s="2">
        <v>0</v>
      </c>
      <c r="K23" s="2">
        <v>0</v>
      </c>
      <c r="L23" s="2">
        <v>12</v>
      </c>
      <c r="M23" s="2">
        <v>24</v>
      </c>
      <c r="N23" s="2">
        <v>1</v>
      </c>
      <c r="O23" s="2">
        <v>288</v>
      </c>
      <c r="P23" s="2">
        <v>1345</v>
      </c>
      <c r="Q23" s="2">
        <v>224</v>
      </c>
      <c r="R23" s="4">
        <f>O23/Q23</f>
        <v>1.2857142857142858</v>
      </c>
      <c r="S23" s="1">
        <f xml:space="preserve"> (F23) + (J23*8) + (K23*16) + (IF(H23&gt;=30,4,0)) +
  (IF(I23&gt;=100, IF(I23&lt;150,6,12),0)) +
  (L23*25) + (IF(L23&gt;=3,8,0)) + (IF(L23&gt;=4,12,0)) + (IF(L23&gt;=5,16,0)) +
  (IF(R23&gt;=3.5, IF(R23&lt;4.5,6,IF(R23&lt;5,4,IF(R23&lt;6,2,0))),0)) +
  (N23*8)</f>
        <v>387</v>
      </c>
      <c r="T23" s="2" t="s">
        <v>23</v>
      </c>
    </row>
    <row r="24" spans="1:20" x14ac:dyDescent="0.3">
      <c r="A24">
        <v>6.5</v>
      </c>
      <c r="B24" t="s">
        <v>24</v>
      </c>
      <c r="C24" t="s">
        <v>44</v>
      </c>
      <c r="D24" t="s">
        <v>45</v>
      </c>
      <c r="E24">
        <v>11</v>
      </c>
      <c r="F24">
        <v>134</v>
      </c>
      <c r="G24">
        <v>44</v>
      </c>
      <c r="H24" s="7">
        <v>12.18181818</v>
      </c>
      <c r="I24">
        <v>84.81</v>
      </c>
      <c r="J24">
        <v>0</v>
      </c>
      <c r="K24">
        <v>0</v>
      </c>
      <c r="L24">
        <v>7</v>
      </c>
      <c r="M24">
        <v>37.71</v>
      </c>
      <c r="N24">
        <v>4</v>
      </c>
      <c r="O24">
        <v>263.97000000000003</v>
      </c>
      <c r="P24">
        <v>594</v>
      </c>
      <c r="Q24">
        <v>99</v>
      </c>
      <c r="R24" s="7">
        <v>2.67</v>
      </c>
      <c r="S24">
        <f xml:space="preserve"> (F24) + (J24*8) + (K24*16) + (IF(H24&gt;=30,4,0)) +
  (IF(I24&gt;=100, IF(I24&lt;150,6,12),0)) +
  (L24*25) + (IF(L24&gt;=3,8,0)) + (IF(L24&gt;=4,12,0)) + (IF(L24&gt;=5,16,0)) +
  (IF(R24&gt;=3.5, IF(R24&lt;4.5,6,IF(R24&lt;5,4,IF(R24&lt;6,2,0))),0)) +
  (N24*8)</f>
        <v>377</v>
      </c>
      <c r="T24" t="s">
        <v>26</v>
      </c>
    </row>
    <row r="25" spans="1:20" x14ac:dyDescent="0.3">
      <c r="A25">
        <v>7</v>
      </c>
      <c r="B25" t="s">
        <v>20</v>
      </c>
      <c r="C25" t="s">
        <v>55</v>
      </c>
      <c r="D25" t="s">
        <v>45</v>
      </c>
      <c r="E25">
        <v>8</v>
      </c>
      <c r="F25">
        <v>63</v>
      </c>
      <c r="G25">
        <v>18</v>
      </c>
      <c r="H25" s="7">
        <v>7.875</v>
      </c>
      <c r="I25">
        <v>108.62</v>
      </c>
      <c r="J25">
        <v>0</v>
      </c>
      <c r="K25">
        <v>0</v>
      </c>
      <c r="L25">
        <v>10</v>
      </c>
      <c r="M25">
        <v>38.840000000000003</v>
      </c>
      <c r="N25">
        <v>2</v>
      </c>
      <c r="O25">
        <v>388.4</v>
      </c>
      <c r="P25">
        <v>1086</v>
      </c>
      <c r="Q25">
        <v>181</v>
      </c>
      <c r="R25" s="7">
        <v>0</v>
      </c>
      <c r="S25">
        <f xml:space="preserve"> (F25) + (J25*8) + (K25*16) + (IF(H25&gt;=30,4,0)) +
  (IF(I25&gt;=100, IF(I25&lt;150,6,12),0)) +
  (L25*25) + (IF(L25&gt;=3,8,0)) + (IF(L25&gt;=4,12,0)) + (IF(L25&gt;=5,16,0)) +
  (IF(R25&gt;=3.5, IF(R25&lt;4.5,6,IF(R25&lt;5,4,IF(R25&lt;6,2,0))),0)) +
  (N25*8)</f>
        <v>371</v>
      </c>
      <c r="T25" t="s">
        <v>23</v>
      </c>
    </row>
    <row r="26" spans="1:20" x14ac:dyDescent="0.3">
      <c r="A26">
        <v>6.5</v>
      </c>
      <c r="B26" t="s">
        <v>20</v>
      </c>
      <c r="C26" t="s">
        <v>48</v>
      </c>
      <c r="D26" t="s">
        <v>45</v>
      </c>
      <c r="E26">
        <v>2</v>
      </c>
      <c r="F26">
        <v>9</v>
      </c>
      <c r="G26">
        <v>9</v>
      </c>
      <c r="H26" s="7">
        <v>9</v>
      </c>
      <c r="I26">
        <v>81.81</v>
      </c>
      <c r="J26">
        <v>0</v>
      </c>
      <c r="K26">
        <v>0</v>
      </c>
      <c r="L26">
        <v>11</v>
      </c>
      <c r="M26">
        <v>32.5</v>
      </c>
      <c r="N26">
        <v>0</v>
      </c>
      <c r="O26">
        <v>65</v>
      </c>
      <c r="P26">
        <v>84</v>
      </c>
      <c r="Q26">
        <v>14</v>
      </c>
      <c r="R26" s="7">
        <v>4.6399999999999997</v>
      </c>
      <c r="S26">
        <f xml:space="preserve"> (F26) + (J26*8) + (K26*16) + (IF(H26&gt;=30,4,0)) +
  (IF(I26&gt;=100, IF(I26&lt;150,6,12),0)) +
  (L26*25) + (IF(L26&gt;=3,8,0)) + (IF(L26&gt;=4,12,0)) + (IF(L26&gt;=5,16,0)) +
  (IF(R26&gt;=3.5, IF(R26&lt;4.5,6,IF(R26&lt;5,4,IF(R26&lt;6,2,0))),0)) +
  (N26*8)</f>
        <v>324</v>
      </c>
      <c r="T26" t="s">
        <v>23</v>
      </c>
    </row>
    <row r="27" spans="1:20" x14ac:dyDescent="0.3">
      <c r="A27" s="2">
        <v>7</v>
      </c>
      <c r="B27" s="2" t="s">
        <v>20</v>
      </c>
      <c r="C27" s="2" t="s">
        <v>41</v>
      </c>
      <c r="D27" s="2" t="s">
        <v>22</v>
      </c>
      <c r="E27" s="2">
        <v>1</v>
      </c>
      <c r="F27" s="2">
        <v>0</v>
      </c>
      <c r="G27" s="2">
        <v>0</v>
      </c>
      <c r="H27" s="4">
        <f>F27/E27</f>
        <v>0</v>
      </c>
      <c r="I27" s="2">
        <v>0</v>
      </c>
      <c r="J27" s="2">
        <v>0</v>
      </c>
      <c r="K27" s="2">
        <v>0</v>
      </c>
      <c r="L27" s="2">
        <v>6</v>
      </c>
      <c r="M27" s="2">
        <v>54</v>
      </c>
      <c r="N27" s="2">
        <v>0</v>
      </c>
      <c r="O27" s="2">
        <f>54+42</f>
        <v>96</v>
      </c>
      <c r="P27" s="2">
        <v>60</v>
      </c>
      <c r="Q27" s="2">
        <v>10</v>
      </c>
      <c r="R27" s="4">
        <f>O27/Q27</f>
        <v>9.6</v>
      </c>
      <c r="S27" s="1">
        <f xml:space="preserve"> (F27) + (J27*8) + (K27*16) + (IF(H27&gt;=30,4,0)) +
  (IF(I27&gt;=100, IF(I27&lt;150,6,12),0)) +
  (L27*25) + (IF(L27&gt;=3,8,0)) + (IF(L27&gt;=4,12,0)) + (IF(L27&gt;=5,16,0)) +
  (IF(R27&gt;=3.5, IF(R27&lt;4.5,6,IF(R27&lt;5,4,IF(R27&lt;6,2,0))),0)) +
  (N27*8)</f>
        <v>186</v>
      </c>
      <c r="T27" s="2" t="s">
        <v>23</v>
      </c>
    </row>
    <row r="28" spans="1:20" x14ac:dyDescent="0.3">
      <c r="A28">
        <v>7</v>
      </c>
      <c r="B28" t="s">
        <v>20</v>
      </c>
      <c r="C28" t="s">
        <v>57</v>
      </c>
      <c r="D28" t="s">
        <v>45</v>
      </c>
      <c r="E28">
        <v>3</v>
      </c>
      <c r="F28">
        <v>12</v>
      </c>
      <c r="G28">
        <v>12</v>
      </c>
      <c r="H28" s="7">
        <v>12</v>
      </c>
      <c r="I28">
        <v>85.71</v>
      </c>
      <c r="J28">
        <v>0</v>
      </c>
      <c r="K28">
        <v>0</v>
      </c>
      <c r="L28">
        <v>4</v>
      </c>
      <c r="M28">
        <v>66.5</v>
      </c>
      <c r="N28">
        <v>0</v>
      </c>
      <c r="O28">
        <v>133</v>
      </c>
      <c r="P28">
        <v>138</v>
      </c>
      <c r="Q28">
        <v>23</v>
      </c>
      <c r="R28" s="7">
        <v>5.78</v>
      </c>
      <c r="S28">
        <f xml:space="preserve"> (F28) + (J28*8) + (K28*16) + (IF(H28&gt;=30,4,0)) +
  (IF(I28&gt;=100, IF(I28&lt;150,6,12),0)) +
  (L28*25) + (IF(L28&gt;=3,8,0)) + (IF(L28&gt;=4,12,0)) + (IF(L28&gt;=5,16,0)) +
  (IF(R28&gt;=3.5, IF(R28&lt;4.5,6,IF(R28&lt;5,4,IF(R28&lt;6,2,0))),0)) +
  (N28*8)</f>
        <v>134</v>
      </c>
      <c r="T28" t="s">
        <v>23</v>
      </c>
    </row>
    <row r="29" spans="1:20" x14ac:dyDescent="0.3">
      <c r="A29">
        <v>6</v>
      </c>
      <c r="B29" t="s">
        <v>36</v>
      </c>
      <c r="C29" t="s">
        <v>51</v>
      </c>
      <c r="D29" t="s">
        <v>45</v>
      </c>
      <c r="E29">
        <v>6</v>
      </c>
      <c r="F29">
        <v>89</v>
      </c>
      <c r="G29">
        <v>41</v>
      </c>
      <c r="H29" s="7">
        <v>14.83</v>
      </c>
      <c r="I29">
        <v>136.91999999999999</v>
      </c>
      <c r="J29">
        <v>0</v>
      </c>
      <c r="K29">
        <v>0</v>
      </c>
      <c r="L29">
        <v>0</v>
      </c>
      <c r="M29">
        <v>0</v>
      </c>
      <c r="N29">
        <v>2</v>
      </c>
      <c r="O29">
        <v>0</v>
      </c>
      <c r="P29">
        <v>0</v>
      </c>
      <c r="Q29">
        <v>0</v>
      </c>
      <c r="R29" s="7">
        <v>0</v>
      </c>
      <c r="S29">
        <f xml:space="preserve"> (F29) + (J29*8) + (K29*16) + (IF(H29&gt;=30,4,0)) +
  (IF(I29&gt;=100, IF(I29&lt;150,6,12),0)) +
  (L29*25) + (IF(L29&gt;=3,8,0)) + (IF(L29&gt;=4,12,0)) + (IF(L29&gt;=5,16,0)) +
  (IF(R29&gt;=3.5, IF(R29&lt;4.5,6,IF(R29&lt;5,4,IF(R29&lt;6,2,0))),0)) +
  (N29*8)</f>
        <v>111</v>
      </c>
      <c r="T29" t="s">
        <v>38</v>
      </c>
    </row>
    <row r="30" spans="1:20" x14ac:dyDescent="0.3">
      <c r="A30" s="2">
        <v>6.5</v>
      </c>
      <c r="B30" s="2" t="s">
        <v>20</v>
      </c>
      <c r="C30" s="2" t="s">
        <v>28</v>
      </c>
      <c r="D30" s="2" t="s">
        <v>22</v>
      </c>
      <c r="E30" s="8">
        <v>4</v>
      </c>
      <c r="F30" s="8">
        <v>13</v>
      </c>
      <c r="G30" s="8">
        <v>13</v>
      </c>
      <c r="H30" s="4">
        <f>F30/E30</f>
        <v>3.25</v>
      </c>
      <c r="I30" s="8">
        <v>130</v>
      </c>
      <c r="J30" s="8">
        <v>0</v>
      </c>
      <c r="K30" s="8">
        <v>0</v>
      </c>
      <c r="L30" s="8">
        <v>3</v>
      </c>
      <c r="M30" s="8">
        <v>24.33</v>
      </c>
      <c r="N30" s="8">
        <v>0</v>
      </c>
      <c r="O30" s="8">
        <f>146+31</f>
        <v>177</v>
      </c>
      <c r="P30" s="8">
        <v>170</v>
      </c>
      <c r="Q30" s="8">
        <v>28.4</v>
      </c>
      <c r="R30" s="4">
        <f>O30/Q30</f>
        <v>6.232394366197183</v>
      </c>
      <c r="S30" s="1">
        <f xml:space="preserve"> (F30) + (J30*8) + (K30*16) + (IF(H30&gt;=30,4,0)) +
  (IF(I30&gt;=100, IF(I30&lt;150,6,12),0)) +
  (L30*25) + (IF(L30&gt;=3,8,0)) + (IF(L30&gt;=4,12,0)) + (IF(L30&gt;=5,16,0)) +
  (IF(R30&gt;=3.5, IF(R30&lt;4.5,6,IF(R30&lt;5,4,IF(R30&lt;6,2,0))),0)) +
  (N30*8)</f>
        <v>102</v>
      </c>
      <c r="T30" s="2" t="s">
        <v>23</v>
      </c>
    </row>
    <row r="31" spans="1:20" x14ac:dyDescent="0.3">
      <c r="A31">
        <v>6</v>
      </c>
      <c r="B31" t="s">
        <v>20</v>
      </c>
      <c r="C31" t="s">
        <v>59</v>
      </c>
      <c r="D31" t="s">
        <v>45</v>
      </c>
      <c r="E31">
        <v>3</v>
      </c>
      <c r="F31">
        <v>0</v>
      </c>
      <c r="G31">
        <v>0</v>
      </c>
      <c r="H31" s="7">
        <v>0</v>
      </c>
      <c r="I31">
        <v>0</v>
      </c>
      <c r="J31">
        <v>0</v>
      </c>
      <c r="K31">
        <v>0</v>
      </c>
      <c r="L31">
        <v>2</v>
      </c>
      <c r="M31">
        <v>79.5</v>
      </c>
      <c r="N31">
        <v>0</v>
      </c>
      <c r="O31">
        <v>208</v>
      </c>
      <c r="P31">
        <v>180</v>
      </c>
      <c r="Q31">
        <v>30</v>
      </c>
      <c r="R31" s="7">
        <v>6.93</v>
      </c>
      <c r="S31">
        <f xml:space="preserve"> (F31) + (J31*8) + (K31*16) + (IF(H31&gt;=30,4,0)) +
  (IF(I31&gt;=100, IF(I31&lt;150,6,12),0)) +
  (L31*25) + (IF(L31&gt;=3,8,0)) + (IF(L31&gt;=4,12,0)) + (IF(L31&gt;=5,16,0)) +
  (IF(R31&gt;=3.5, IF(R31&lt;4.5,6,IF(R31&lt;5,4,IF(R31&lt;6,2,0))),0)) +
  (N31*8)</f>
        <v>50</v>
      </c>
      <c r="T31" t="s">
        <v>23</v>
      </c>
    </row>
    <row r="32" spans="1:20" x14ac:dyDescent="0.3">
      <c r="A32">
        <v>5.5</v>
      </c>
      <c r="B32" t="s">
        <v>24</v>
      </c>
      <c r="C32" t="s">
        <v>49</v>
      </c>
      <c r="D32" t="s">
        <v>45</v>
      </c>
      <c r="E32">
        <v>3</v>
      </c>
      <c r="F32">
        <v>10</v>
      </c>
      <c r="G32">
        <v>7</v>
      </c>
      <c r="H32" s="7">
        <v>5</v>
      </c>
      <c r="I32">
        <v>31.25</v>
      </c>
      <c r="J32">
        <v>0</v>
      </c>
      <c r="K32">
        <v>0</v>
      </c>
      <c r="L32">
        <v>0</v>
      </c>
      <c r="M32">
        <v>0</v>
      </c>
      <c r="N32">
        <v>0</v>
      </c>
      <c r="O32">
        <v>31</v>
      </c>
      <c r="P32">
        <v>24</v>
      </c>
      <c r="Q32">
        <v>4</v>
      </c>
      <c r="R32" s="7">
        <v>7.75</v>
      </c>
      <c r="S32">
        <f xml:space="preserve"> (F32) + (J32*8) + (K32*16) + (IF(H32&gt;=30,4,0)) +
  (IF(I32&gt;=100, IF(I32&lt;150,6,12),0)) +
  (L32*25) + (IF(L32&gt;=3,8,0)) + (IF(L32&gt;=4,12,0)) + (IF(L32&gt;=5,16,0)) +
  (IF(R32&gt;=3.5, IF(R32&lt;4.5,6,IF(R32&lt;5,4,IF(R32&lt;6,2,0))),0)) +
  (N32*8)</f>
        <v>10</v>
      </c>
      <c r="T32" t="s">
        <v>26</v>
      </c>
    </row>
  </sheetData>
  <autoFilter ref="A1:T1" xr:uid="{56500F24-EC1D-42E6-AB2E-E5B2076A7E9A}">
    <sortState xmlns:xlrd2="http://schemas.microsoft.com/office/spreadsheetml/2017/richdata2" ref="A2:T32">
      <sortCondition descending="1" ref="S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 Mishra</dc:creator>
  <cp:lastModifiedBy>Shrey Mishra</cp:lastModifiedBy>
  <dcterms:created xsi:type="dcterms:W3CDTF">2025-03-03T16:39:12Z</dcterms:created>
  <dcterms:modified xsi:type="dcterms:W3CDTF">2025-03-03T18:10:38Z</dcterms:modified>
</cp:coreProperties>
</file>