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ha\OneDrive\Desktop\COACHX\EXCEL\Excel Projects\"/>
    </mc:Choice>
  </mc:AlternateContent>
  <xr:revisionPtr revIDLastSave="0" documentId="13_ncr:1_{2D59BAC5-63D8-458E-85FD-2CA4A0F18012}" xr6:coauthVersionLast="47" xr6:coauthVersionMax="47" xr10:uidLastSave="{00000000-0000-0000-0000-000000000000}"/>
  <bookViews>
    <workbookView xWindow="-110" yWindow="-110" windowWidth="19420" windowHeight="10300" xr2:uid="{B1B534AD-5134-4F20-A31A-83CDB62FB820}"/>
  </bookViews>
  <sheets>
    <sheet name="Project Workshee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2" l="1"/>
  <c r="B147" i="2"/>
  <c r="B148" i="2"/>
  <c r="B149" i="2"/>
  <c r="B150" i="2"/>
  <c r="B146" i="2"/>
  <c r="B132" i="2"/>
  <c r="B122" i="2"/>
  <c r="C122" i="2"/>
  <c r="D109" i="2"/>
  <c r="D102" i="2"/>
  <c r="D103" i="2"/>
  <c r="D104" i="2"/>
  <c r="D105" i="2"/>
  <c r="D106" i="2"/>
  <c r="D107" i="2"/>
  <c r="D108" i="2"/>
  <c r="D101" i="2"/>
  <c r="D100" i="2"/>
  <c r="B104" i="2"/>
  <c r="B85" i="2"/>
  <c r="B95" i="2" s="1"/>
  <c r="C76" i="2"/>
  <c r="B76" i="2"/>
  <c r="B70" i="2"/>
  <c r="F64" i="2"/>
  <c r="C64" i="2"/>
  <c r="C47" i="2"/>
  <c r="C37" i="2"/>
  <c r="F51" i="2" s="1"/>
  <c r="C22" i="2"/>
  <c r="C23" i="2" s="1"/>
  <c r="C25" i="2"/>
  <c r="I7" i="2"/>
  <c r="I9" i="2" s="1"/>
  <c r="C7" i="2"/>
  <c r="C9" i="2" s="1"/>
  <c r="F50" i="2" l="1"/>
  <c r="F54" i="2"/>
  <c r="C38" i="2"/>
  <c r="E49" i="2" s="1"/>
  <c r="F49" i="2"/>
  <c r="E48" i="2"/>
  <c r="F48" i="2"/>
  <c r="F47" i="2"/>
  <c r="G47" i="2" s="1"/>
  <c r="C48" i="2" s="1"/>
  <c r="B78" i="2"/>
  <c r="B80" i="2" s="1"/>
  <c r="F52" i="2"/>
  <c r="C78" i="2"/>
  <c r="C80" i="2" s="1"/>
  <c r="E53" i="2"/>
  <c r="F53" i="2"/>
  <c r="E51" i="2"/>
  <c r="B79" i="2"/>
  <c r="C79" i="2"/>
  <c r="C29" i="2"/>
  <c r="E50" i="2" l="1"/>
  <c r="E52" i="2"/>
  <c r="C43" i="2"/>
  <c r="E54" i="2"/>
  <c r="E47" i="2"/>
  <c r="G48" i="2"/>
  <c r="C49" i="2" s="1"/>
  <c r="G49" i="2" s="1"/>
  <c r="C50" i="2" s="1"/>
  <c r="G50" i="2" s="1"/>
  <c r="C51" i="2" s="1"/>
  <c r="G51" i="2" s="1"/>
  <c r="C52" i="2" s="1"/>
  <c r="G52" i="2" s="1"/>
  <c r="C53" i="2" s="1"/>
  <c r="G53" i="2" s="1"/>
  <c r="C54" i="2" s="1"/>
  <c r="G54" i="2" s="1"/>
  <c r="D51" i="2" l="1"/>
  <c r="D49" i="2"/>
  <c r="D47" i="2"/>
  <c r="D54" i="2"/>
  <c r="D48" i="2"/>
  <c r="D50" i="2"/>
  <c r="D52" i="2"/>
  <c r="D53" i="2"/>
</calcChain>
</file>

<file path=xl/sharedStrings.xml><?xml version="1.0" encoding="utf-8"?>
<sst xmlns="http://schemas.openxmlformats.org/spreadsheetml/2006/main" count="96" uniqueCount="63">
  <si>
    <t>PRICE</t>
  </si>
  <si>
    <t>INTEREST RATE</t>
  </si>
  <si>
    <t>PAYMENT</t>
  </si>
  <si>
    <t>PV</t>
  </si>
  <si>
    <t>NO. OF PAYMENTS</t>
  </si>
  <si>
    <t>PAYMENT AT THE BEGINNING OF THE EACH YEAR</t>
  </si>
  <si>
    <t>PAYMENT AT THE END OF EACH YEAR</t>
  </si>
  <si>
    <t>Therefore,</t>
  </si>
  <si>
    <t>If you make the payment now, you need to pay 45,000 of present value.</t>
  </si>
  <si>
    <t>If you opt for yearly payments with payment at the beginning of the year, you need to pay 45,743 of present value.</t>
  </si>
  <si>
    <t>If you opt for yearly payments with payment at the end of the year, you need to pay 41,966 of present value.</t>
  </si>
  <si>
    <t>You can clearly see that option 3 is beneficial for you.</t>
  </si>
  <si>
    <t>EMI</t>
  </si>
  <si>
    <t>RATE PER ANNUM</t>
  </si>
  <si>
    <t>RATE PER MONTH</t>
  </si>
  <si>
    <t>TERM</t>
  </si>
  <si>
    <t>NO.OF MONTHLY PAYMENTS</t>
  </si>
  <si>
    <t>LOAN AMOUNT</t>
  </si>
  <si>
    <t>FV</t>
  </si>
  <si>
    <t>TYPE</t>
  </si>
  <si>
    <t>MONTH</t>
  </si>
  <si>
    <t>BEGINNING BALANCE</t>
  </si>
  <si>
    <t>INTEREST</t>
  </si>
  <si>
    <t>PRINCIPAL</t>
  </si>
  <si>
    <t>ENDING BALANCE</t>
  </si>
  <si>
    <t>LOAN MONTH</t>
  </si>
  <si>
    <t>NO OF MONTHLY PAYMENTS</t>
  </si>
  <si>
    <t>12 months of payments</t>
  </si>
  <si>
    <t>DECISION ON INVESTMENTS</t>
  </si>
  <si>
    <t xml:space="preserve">INTREST RATE </t>
  </si>
  <si>
    <t>CASH FLOWS</t>
  </si>
  <si>
    <t>TIME</t>
  </si>
  <si>
    <t>INVESTMENT 2</t>
  </si>
  <si>
    <t>INVESTMENT 1</t>
  </si>
  <si>
    <t>TOTAL</t>
  </si>
  <si>
    <t>NPV(END YEAR)</t>
  </si>
  <si>
    <t>NPV(BEG. YEAR)</t>
  </si>
  <si>
    <t>NPV(MIDDLE YEAR)</t>
  </si>
  <si>
    <t>CASHFLOW AT INTERNALS</t>
  </si>
  <si>
    <t>INTREST RATE</t>
  </si>
  <si>
    <t>DATE</t>
  </si>
  <si>
    <t>NET PRESENT VALUE</t>
  </si>
  <si>
    <t>IRR</t>
  </si>
  <si>
    <t>GUESS</t>
  </si>
  <si>
    <t>YEAR</t>
  </si>
  <si>
    <t>PROJECT 1</t>
  </si>
  <si>
    <t>PROJECT 2</t>
  </si>
  <si>
    <t>NPV</t>
  </si>
  <si>
    <t>CASH FLOW</t>
  </si>
  <si>
    <t>XIRR</t>
  </si>
  <si>
    <t>FIND XIRR</t>
  </si>
  <si>
    <t>FIND IRR</t>
  </si>
  <si>
    <t>FIND NPV</t>
  </si>
  <si>
    <t>FIND NPV FOR END YEAR, BEG YEAR AND MIDDLE YEAR FOR THE GIVEN SUM:</t>
  </si>
  <si>
    <t>A loan of 100000 and you want to pay back in 15 months with a maximum monthly payment of 12000. find the intrest</t>
  </si>
  <si>
    <t>Loan of 1,00,000 foe a term of 8 months at the rate of 16% per annum. The increasing of principal amount and the diminishing loan balanace over the 8 months</t>
  </si>
  <si>
    <t xml:space="preserve">home loan of 5000000 with an annual interest rate of 12% and the term of the loan for 25 years. Find EMI 
</t>
  </si>
  <si>
    <t>The salesperson tells you that the price of the TV is 45000, but you have an option to pay out the amount in 9 years with an interest rate of 9% per annum and yearly payments of 7000. You also have an option to make the payments either at the beginning or end of each year</t>
  </si>
  <si>
    <t>FIND MIRR</t>
  </si>
  <si>
    <t>FINANCE RATE</t>
  </si>
  <si>
    <t>REINVESTMENT</t>
  </si>
  <si>
    <t>DISCOUNT RATE</t>
  </si>
  <si>
    <t>MIRR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</si>
</sst>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6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8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/>
    </xf>
    <xf numFmtId="9" fontId="0" fillId="0" borderId="1" xfId="0" applyNumberFormat="1" applyBorder="1"/>
    <xf numFmtId="14" fontId="0" fillId="0" borderId="1" xfId="0" applyNumberFormat="1" applyBorder="1"/>
    <xf numFmtId="9" fontId="0" fillId="0" borderId="1" xfId="1" applyFont="1" applyBorder="1"/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5D2C-8808-4F7D-B919-BF609A0AD111}">
  <dimension ref="A1:AA151"/>
  <sheetViews>
    <sheetView tabSelected="1" zoomScale="70" workbookViewId="0">
      <selection activeCell="A18" sqref="A18:AA18"/>
    </sheetView>
  </sheetViews>
  <sheetFormatPr defaultRowHeight="14.5" x14ac:dyDescent="0.35"/>
  <cols>
    <col min="1" max="1" width="18.26953125" customWidth="1"/>
    <col min="2" max="2" width="24.1796875" customWidth="1"/>
    <col min="3" max="3" width="25.7265625" customWidth="1"/>
    <col min="4" max="4" width="14.6328125" customWidth="1"/>
    <col min="5" max="5" width="25.08984375" customWidth="1"/>
    <col min="6" max="6" width="12.7265625" customWidth="1"/>
    <col min="7" max="7" width="19.81640625" customWidth="1"/>
    <col min="8" max="8" width="18.453125" customWidth="1"/>
    <col min="9" max="9" width="33.08984375" customWidth="1"/>
  </cols>
  <sheetData>
    <row r="1" spans="1:27" ht="29" customHeight="1" x14ac:dyDescent="0.5">
      <c r="A1" s="15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21" x14ac:dyDescent="0.5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4" spans="1:27" x14ac:dyDescent="0.35">
      <c r="B4" s="13" t="s">
        <v>5</v>
      </c>
      <c r="C4" s="13"/>
      <c r="H4" s="13" t="s">
        <v>6</v>
      </c>
      <c r="I4" s="13"/>
    </row>
    <row r="5" spans="1:27" x14ac:dyDescent="0.35">
      <c r="B5" s="3" t="s">
        <v>0</v>
      </c>
      <c r="C5" s="3">
        <v>45000</v>
      </c>
      <c r="H5" s="3" t="s">
        <v>0</v>
      </c>
      <c r="I5" s="3">
        <v>45000</v>
      </c>
    </row>
    <row r="6" spans="1:27" ht="43.5" customHeight="1" x14ac:dyDescent="0.35">
      <c r="B6" s="3" t="s">
        <v>4</v>
      </c>
      <c r="C6" s="3">
        <v>9</v>
      </c>
      <c r="H6" s="3" t="s">
        <v>4</v>
      </c>
      <c r="I6" s="3">
        <v>9</v>
      </c>
    </row>
    <row r="7" spans="1:27" ht="29" customHeight="1" x14ac:dyDescent="0.35">
      <c r="B7" s="3" t="s">
        <v>1</v>
      </c>
      <c r="C7" s="3">
        <f>9/100</f>
        <v>0.09</v>
      </c>
      <c r="H7" s="3" t="s">
        <v>1</v>
      </c>
      <c r="I7" s="3">
        <f>9/100</f>
        <v>0.09</v>
      </c>
    </row>
    <row r="8" spans="1:27" ht="29" customHeight="1" x14ac:dyDescent="0.35">
      <c r="B8" s="3" t="s">
        <v>2</v>
      </c>
      <c r="C8" s="3">
        <v>-7000</v>
      </c>
      <c r="H8" s="3" t="s">
        <v>2</v>
      </c>
      <c r="I8" s="3">
        <v>-7000</v>
      </c>
    </row>
    <row r="9" spans="1:27" x14ac:dyDescent="0.35">
      <c r="B9" s="3" t="s">
        <v>3</v>
      </c>
      <c r="C9" s="4">
        <f>PV(C7,C6,C8,,1)</f>
        <v>45743.733803229159</v>
      </c>
      <c r="H9" s="3" t="s">
        <v>3</v>
      </c>
      <c r="I9" s="4">
        <f>PV(I7,I6,I8)</f>
        <v>41966.728259843265</v>
      </c>
    </row>
    <row r="12" spans="1:27" ht="21" customHeight="1" x14ac:dyDescent="0.5">
      <c r="B12" s="5" t="s">
        <v>7</v>
      </c>
    </row>
    <row r="13" spans="1:27" ht="21" customHeight="1" x14ac:dyDescent="0.5">
      <c r="B13" s="18" t="s">
        <v>8</v>
      </c>
      <c r="C13" s="18"/>
      <c r="D13" s="18"/>
      <c r="E13" s="18"/>
      <c r="F13" s="18"/>
      <c r="G13" s="18"/>
      <c r="H13" s="18"/>
    </row>
    <row r="14" spans="1:27" ht="21" customHeight="1" x14ac:dyDescent="0.5">
      <c r="B14" s="18" t="s">
        <v>9</v>
      </c>
      <c r="C14" s="18"/>
      <c r="D14" s="18"/>
      <c r="E14" s="18"/>
      <c r="F14" s="18"/>
      <c r="G14" s="18"/>
      <c r="H14" s="18"/>
      <c r="I14" s="18"/>
      <c r="J14" s="18"/>
      <c r="K14" s="18"/>
    </row>
    <row r="15" spans="1:27" ht="21" customHeight="1" x14ac:dyDescent="0.5">
      <c r="B15" s="19" t="s">
        <v>10</v>
      </c>
      <c r="C15" s="19"/>
      <c r="D15" s="19"/>
      <c r="E15" s="19"/>
      <c r="F15" s="19"/>
      <c r="G15" s="19"/>
      <c r="H15" s="19"/>
      <c r="I15" s="19"/>
      <c r="J15" s="19"/>
    </row>
    <row r="16" spans="1:27" ht="21" customHeight="1" x14ac:dyDescent="0.5">
      <c r="B16" s="18" t="s">
        <v>11</v>
      </c>
      <c r="C16" s="18"/>
      <c r="D16" s="18"/>
      <c r="E16" s="18"/>
      <c r="F16" s="18"/>
    </row>
    <row r="18" spans="1:27" ht="21" x14ac:dyDescent="0.5">
      <c r="A18" s="12" t="s">
        <v>12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21" x14ac:dyDescent="0.5">
      <c r="A19" s="17" t="s">
        <v>56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1" spans="1:27" x14ac:dyDescent="0.35">
      <c r="B21" s="13" t="s">
        <v>12</v>
      </c>
      <c r="C21" s="13"/>
    </row>
    <row r="22" spans="1:27" x14ac:dyDescent="0.35">
      <c r="B22" s="3" t="s">
        <v>13</v>
      </c>
      <c r="C22" s="3">
        <f>12/100</f>
        <v>0.12</v>
      </c>
    </row>
    <row r="23" spans="1:27" x14ac:dyDescent="0.35">
      <c r="B23" s="3" t="s">
        <v>14</v>
      </c>
      <c r="C23" s="3">
        <f>C22/12</f>
        <v>0.01</v>
      </c>
    </row>
    <row r="24" spans="1:27" x14ac:dyDescent="0.35">
      <c r="B24" s="3" t="s">
        <v>15</v>
      </c>
      <c r="C24" s="3">
        <v>25</v>
      </c>
    </row>
    <row r="25" spans="1:27" x14ac:dyDescent="0.35">
      <c r="B25" s="3" t="s">
        <v>16</v>
      </c>
      <c r="C25" s="3">
        <f>C24*12</f>
        <v>300</v>
      </c>
    </row>
    <row r="26" spans="1:27" x14ac:dyDescent="0.35">
      <c r="B26" s="3" t="s">
        <v>17</v>
      </c>
      <c r="C26" s="3">
        <v>5000000</v>
      </c>
    </row>
    <row r="27" spans="1:27" x14ac:dyDescent="0.35">
      <c r="B27" s="3" t="s">
        <v>18</v>
      </c>
      <c r="C27" s="3">
        <v>0</v>
      </c>
    </row>
    <row r="28" spans="1:27" x14ac:dyDescent="0.35">
      <c r="B28" s="3" t="s">
        <v>19</v>
      </c>
      <c r="C28" s="3">
        <v>1</v>
      </c>
    </row>
    <row r="29" spans="1:27" x14ac:dyDescent="0.35">
      <c r="B29" s="3" t="s">
        <v>12</v>
      </c>
      <c r="C29" s="4">
        <f>PMT(C23,C25,C26,C27,C28)</f>
        <v>-52139.809019684551</v>
      </c>
    </row>
    <row r="33" spans="1:25" ht="21" x14ac:dyDescent="0.5">
      <c r="A33" s="14" t="s">
        <v>55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6" spans="1:25" x14ac:dyDescent="0.35">
      <c r="B36" s="13" t="s">
        <v>12</v>
      </c>
      <c r="C36" s="13"/>
    </row>
    <row r="37" spans="1:25" x14ac:dyDescent="0.35">
      <c r="B37" s="3" t="s">
        <v>13</v>
      </c>
      <c r="C37" s="3">
        <f>16/100</f>
        <v>0.16</v>
      </c>
    </row>
    <row r="38" spans="1:25" x14ac:dyDescent="0.35">
      <c r="B38" s="3" t="s">
        <v>14</v>
      </c>
      <c r="C38" s="3">
        <f>C37/12</f>
        <v>1.3333333333333334E-2</v>
      </c>
    </row>
    <row r="39" spans="1:25" x14ac:dyDescent="0.35">
      <c r="B39" s="3" t="s">
        <v>16</v>
      </c>
      <c r="C39" s="3">
        <v>8</v>
      </c>
    </row>
    <row r="40" spans="1:25" x14ac:dyDescent="0.35">
      <c r="B40" s="3" t="s">
        <v>17</v>
      </c>
      <c r="C40" s="3">
        <v>100000</v>
      </c>
    </row>
    <row r="41" spans="1:25" x14ac:dyDescent="0.35">
      <c r="B41" s="3" t="s">
        <v>18</v>
      </c>
      <c r="C41" s="3">
        <v>0</v>
      </c>
    </row>
    <row r="42" spans="1:25" x14ac:dyDescent="0.35">
      <c r="B42" s="3" t="s">
        <v>19</v>
      </c>
      <c r="C42" s="3">
        <v>0</v>
      </c>
    </row>
    <row r="43" spans="1:25" x14ac:dyDescent="0.35">
      <c r="B43" s="3" t="s">
        <v>12</v>
      </c>
      <c r="C43" s="4">
        <f>PMT(C38,C39,C40,C41,C42)</f>
        <v>-13261.587371330586</v>
      </c>
    </row>
    <row r="46" spans="1:25" x14ac:dyDescent="0.35">
      <c r="B46" s="6" t="s">
        <v>20</v>
      </c>
      <c r="C46" s="6" t="s">
        <v>21</v>
      </c>
      <c r="D46" s="6" t="s">
        <v>12</v>
      </c>
      <c r="E46" s="6" t="s">
        <v>22</v>
      </c>
      <c r="F46" s="6" t="s">
        <v>23</v>
      </c>
      <c r="G46" s="6" t="s">
        <v>24</v>
      </c>
    </row>
    <row r="47" spans="1:25" x14ac:dyDescent="0.35">
      <c r="B47" s="2">
        <v>1</v>
      </c>
      <c r="C47" s="2">
        <f>C40</f>
        <v>100000</v>
      </c>
      <c r="D47" s="7">
        <f>-$C$43</f>
        <v>13261.587371330586</v>
      </c>
      <c r="E47" s="7">
        <f>-IPMT($C$38,B47,$C$39,$C$40,$C$42)</f>
        <v>1333.3333333333335</v>
      </c>
      <c r="F47" s="7">
        <f>-PPMT($C$37,B47,$C$39,$C$40,,$C$42)</f>
        <v>7022.426010430042</v>
      </c>
      <c r="G47" s="7">
        <f>C47-F47</f>
        <v>92977.573989569952</v>
      </c>
    </row>
    <row r="48" spans="1:25" x14ac:dyDescent="0.35">
      <c r="B48" s="2">
        <v>2</v>
      </c>
      <c r="C48" s="7">
        <f t="shared" ref="C48:C54" si="0">G47</f>
        <v>92977.573989569952</v>
      </c>
      <c r="D48" s="7">
        <f t="shared" ref="D48:D54" si="1">-$C$43</f>
        <v>13261.587371330586</v>
      </c>
      <c r="E48" s="7">
        <f t="shared" ref="E48:E54" si="2">-IPMT($C$38,B48,$C$39,$C$40,$C$42)</f>
        <v>1174.2899461600366</v>
      </c>
      <c r="F48" s="7">
        <f t="shared" ref="F48:F54" si="3">-PPMT($C$37,B48,$C$39,$C$40,,$C$42)</f>
        <v>8146.0141720988486</v>
      </c>
      <c r="G48" s="7">
        <f t="shared" ref="G48:G54" si="4">C48-F48</f>
        <v>84831.559817471105</v>
      </c>
    </row>
    <row r="49" spans="1:25" x14ac:dyDescent="0.35">
      <c r="B49" s="2">
        <v>3</v>
      </c>
      <c r="C49" s="7">
        <f t="shared" si="0"/>
        <v>84831.559817471105</v>
      </c>
      <c r="D49" s="7">
        <f t="shared" si="1"/>
        <v>13261.587371330586</v>
      </c>
      <c r="E49" s="7">
        <f t="shared" si="2"/>
        <v>1013.1259804910959</v>
      </c>
      <c r="F49" s="7">
        <f t="shared" si="3"/>
        <v>9449.3764396346633</v>
      </c>
      <c r="G49" s="7">
        <f>C49-F49</f>
        <v>75382.183377836438</v>
      </c>
    </row>
    <row r="50" spans="1:25" x14ac:dyDescent="0.35">
      <c r="B50" s="2">
        <v>4</v>
      </c>
      <c r="C50" s="7">
        <f t="shared" si="0"/>
        <v>75382.183377836438</v>
      </c>
      <c r="D50" s="7">
        <f t="shared" si="1"/>
        <v>13261.587371330586</v>
      </c>
      <c r="E50" s="7">
        <f t="shared" si="2"/>
        <v>849.81316194656938</v>
      </c>
      <c r="F50" s="7">
        <f t="shared" si="3"/>
        <v>10961.276669976211</v>
      </c>
      <c r="G50" s="7">
        <f t="shared" si="4"/>
        <v>64420.906707860224</v>
      </c>
    </row>
    <row r="51" spans="1:25" x14ac:dyDescent="0.35">
      <c r="B51" s="2">
        <v>5</v>
      </c>
      <c r="C51" s="7">
        <f t="shared" si="0"/>
        <v>64420.906707860224</v>
      </c>
      <c r="D51" s="7">
        <f t="shared" si="1"/>
        <v>13261.587371330586</v>
      </c>
      <c r="E51" s="7">
        <f t="shared" si="2"/>
        <v>684.32283915478251</v>
      </c>
      <c r="F51" s="7">
        <f t="shared" si="3"/>
        <v>12715.080937172404</v>
      </c>
      <c r="G51" s="7">
        <f t="shared" si="4"/>
        <v>51705.825770687821</v>
      </c>
    </row>
    <row r="52" spans="1:25" x14ac:dyDescent="0.35">
      <c r="B52" s="2">
        <v>6</v>
      </c>
      <c r="C52" s="7">
        <f t="shared" si="0"/>
        <v>51705.825770687821</v>
      </c>
      <c r="D52" s="7">
        <f t="shared" si="1"/>
        <v>13261.587371330586</v>
      </c>
      <c r="E52" s="7">
        <f t="shared" si="2"/>
        <v>516.62597872577169</v>
      </c>
      <c r="F52" s="7">
        <f t="shared" si="3"/>
        <v>14749.493887119987</v>
      </c>
      <c r="G52" s="7">
        <f t="shared" si="4"/>
        <v>36956.331883567836</v>
      </c>
    </row>
    <row r="53" spans="1:25" x14ac:dyDescent="0.35">
      <c r="B53" s="2">
        <v>7</v>
      </c>
      <c r="C53" s="7">
        <f t="shared" si="0"/>
        <v>36956.331883567836</v>
      </c>
      <c r="D53" s="7">
        <f t="shared" si="1"/>
        <v>13261.587371330586</v>
      </c>
      <c r="E53" s="7">
        <f t="shared" si="2"/>
        <v>346.69316015770755</v>
      </c>
      <c r="F53" s="7">
        <f t="shared" si="3"/>
        <v>17109.412909059189</v>
      </c>
      <c r="G53" s="7">
        <f t="shared" si="4"/>
        <v>19846.918974508648</v>
      </c>
    </row>
    <row r="54" spans="1:25" x14ac:dyDescent="0.35">
      <c r="B54" s="2">
        <v>8</v>
      </c>
      <c r="C54" s="7">
        <f t="shared" si="0"/>
        <v>19846.918974508648</v>
      </c>
      <c r="D54" s="7">
        <f t="shared" si="1"/>
        <v>13261.587371330586</v>
      </c>
      <c r="E54" s="7">
        <f t="shared" si="2"/>
        <v>174.49457067540246</v>
      </c>
      <c r="F54" s="7">
        <f t="shared" si="3"/>
        <v>19846.918974508659</v>
      </c>
      <c r="G54" s="7">
        <f t="shared" si="4"/>
        <v>0</v>
      </c>
    </row>
    <row r="55" spans="1:25" x14ac:dyDescent="0.35">
      <c r="F55" s="1"/>
    </row>
    <row r="57" spans="1:25" ht="21" x14ac:dyDescent="0.5">
      <c r="A57" s="12" t="s">
        <v>22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21" x14ac:dyDescent="0.5">
      <c r="A58" s="14" t="s">
        <v>54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60" spans="1:25" x14ac:dyDescent="0.35">
      <c r="B60" s="13" t="s">
        <v>22</v>
      </c>
      <c r="C60" s="13"/>
      <c r="E60" s="13" t="s">
        <v>26</v>
      </c>
      <c r="F60" s="13"/>
    </row>
    <row r="61" spans="1:25" x14ac:dyDescent="0.35">
      <c r="B61" s="3" t="s">
        <v>25</v>
      </c>
      <c r="C61" s="3">
        <v>100000</v>
      </c>
      <c r="E61" s="3" t="s">
        <v>17</v>
      </c>
      <c r="F61" s="3">
        <v>100000</v>
      </c>
    </row>
    <row r="62" spans="1:25" x14ac:dyDescent="0.35">
      <c r="B62" s="3" t="s">
        <v>26</v>
      </c>
      <c r="C62" s="3">
        <v>15</v>
      </c>
      <c r="E62" s="3" t="s">
        <v>22</v>
      </c>
      <c r="F62" s="8">
        <v>0.1</v>
      </c>
    </row>
    <row r="63" spans="1:25" x14ac:dyDescent="0.35">
      <c r="B63" s="3" t="s">
        <v>12</v>
      </c>
      <c r="C63" s="3">
        <v>-12000</v>
      </c>
      <c r="E63" s="3" t="s">
        <v>12</v>
      </c>
      <c r="F63" s="3">
        <v>-15000</v>
      </c>
    </row>
    <row r="64" spans="1:25" x14ac:dyDescent="0.35">
      <c r="B64" s="3" t="s">
        <v>22</v>
      </c>
      <c r="C64" s="8">
        <f>RATE(C62,C63,C61,,0,)</f>
        <v>8.4417979849311348E-2</v>
      </c>
      <c r="E64" s="3" t="s">
        <v>26</v>
      </c>
      <c r="F64" s="3">
        <f>NPER(F62,F63,F61,,0)</f>
        <v>11.526704607247604</v>
      </c>
      <c r="G64" t="s">
        <v>27</v>
      </c>
    </row>
    <row r="67" spans="1:25" ht="21" x14ac:dyDescent="0.5">
      <c r="A67" s="12" t="s">
        <v>28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21" x14ac:dyDescent="0.5">
      <c r="A68" s="14" t="s">
        <v>53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70" spans="1:25" x14ac:dyDescent="0.35">
      <c r="A70" s="3" t="s">
        <v>29</v>
      </c>
      <c r="B70" s="3">
        <f>20/100</f>
        <v>0.2</v>
      </c>
      <c r="C70" s="3"/>
    </row>
    <row r="71" spans="1:25" x14ac:dyDescent="0.35">
      <c r="A71" s="3"/>
      <c r="B71" s="13" t="s">
        <v>30</v>
      </c>
      <c r="C71" s="13"/>
    </row>
    <row r="72" spans="1:25" x14ac:dyDescent="0.35">
      <c r="A72" s="3" t="s">
        <v>31</v>
      </c>
      <c r="B72" s="3" t="s">
        <v>33</v>
      </c>
      <c r="C72" s="3" t="s">
        <v>32</v>
      </c>
    </row>
    <row r="73" spans="1:25" x14ac:dyDescent="0.35">
      <c r="A73" s="3">
        <v>1</v>
      </c>
      <c r="B73" s="3">
        <v>-10000</v>
      </c>
      <c r="C73" s="3">
        <v>-5000</v>
      </c>
    </row>
    <row r="74" spans="1:25" x14ac:dyDescent="0.35">
      <c r="A74" s="3">
        <v>2</v>
      </c>
      <c r="B74" s="3">
        <v>25000</v>
      </c>
      <c r="C74" s="3">
        <v>20000</v>
      </c>
    </row>
    <row r="75" spans="1:25" x14ac:dyDescent="0.35">
      <c r="A75" s="3">
        <v>3</v>
      </c>
      <c r="B75" s="3">
        <v>-7000</v>
      </c>
      <c r="C75" s="3">
        <v>-8000</v>
      </c>
    </row>
    <row r="76" spans="1:25" x14ac:dyDescent="0.35">
      <c r="A76" s="3" t="s">
        <v>34</v>
      </c>
      <c r="B76" s="3">
        <f>SUM(B73:B75)</f>
        <v>8000</v>
      </c>
      <c r="C76" s="3">
        <f>SUM(C73:C75)</f>
        <v>7000</v>
      </c>
    </row>
    <row r="77" spans="1:25" x14ac:dyDescent="0.35">
      <c r="A77" s="3"/>
      <c r="B77" s="3"/>
      <c r="C77" s="3"/>
    </row>
    <row r="78" spans="1:25" x14ac:dyDescent="0.35">
      <c r="A78" s="3" t="s">
        <v>35</v>
      </c>
      <c r="B78" s="4">
        <f>NPV(B70,B73:B75)</f>
        <v>4976.851851851854</v>
      </c>
      <c r="C78" s="4">
        <f>NPV(B70,C73:C75)</f>
        <v>5092.592592592594</v>
      </c>
    </row>
    <row r="79" spans="1:25" x14ac:dyDescent="0.35">
      <c r="A79" s="3" t="s">
        <v>36</v>
      </c>
      <c r="B79" s="4">
        <f>B73+NPV(B70,B74:B75)</f>
        <v>5972.2222222222208</v>
      </c>
      <c r="C79" s="4">
        <f>C73+NPV(B70,C74:C75)</f>
        <v>6111.1111111111113</v>
      </c>
    </row>
    <row r="80" spans="1:25" x14ac:dyDescent="0.35">
      <c r="A80" s="3" t="s">
        <v>37</v>
      </c>
      <c r="B80" s="4">
        <f>SQRT(1+B70)*B78</f>
        <v>5451.8680492412386</v>
      </c>
      <c r="C80" s="4">
        <f>SQRT(1+B70)*C78</f>
        <v>5578.6556782933594</v>
      </c>
    </row>
    <row r="82" spans="1:25" ht="21" x14ac:dyDescent="0.5">
      <c r="A82" s="12" t="s">
        <v>38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21" x14ac:dyDescent="0.5">
      <c r="A83" s="14" t="s">
        <v>52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5" spans="1:25" x14ac:dyDescent="0.35">
      <c r="A85" s="3" t="s">
        <v>39</v>
      </c>
      <c r="B85" s="3">
        <f>20/100</f>
        <v>0.2</v>
      </c>
    </row>
    <row r="86" spans="1:25" x14ac:dyDescent="0.35">
      <c r="A86" s="3" t="s">
        <v>40</v>
      </c>
      <c r="B86" s="3" t="s">
        <v>30</v>
      </c>
    </row>
    <row r="87" spans="1:25" x14ac:dyDescent="0.35">
      <c r="A87" s="9">
        <v>42375</v>
      </c>
      <c r="B87" s="3">
        <v>5000</v>
      </c>
    </row>
    <row r="88" spans="1:25" x14ac:dyDescent="0.35">
      <c r="A88" s="9">
        <v>42684</v>
      </c>
      <c r="B88" s="3">
        <v>4567</v>
      </c>
    </row>
    <row r="89" spans="1:25" x14ac:dyDescent="0.35">
      <c r="A89" s="9">
        <v>43074</v>
      </c>
      <c r="B89" s="3">
        <v>9876</v>
      </c>
    </row>
    <row r="90" spans="1:25" x14ac:dyDescent="0.35">
      <c r="A90" s="9">
        <v>43285</v>
      </c>
      <c r="B90" s="3">
        <v>2345</v>
      </c>
    </row>
    <row r="91" spans="1:25" x14ac:dyDescent="0.35">
      <c r="A91" s="9">
        <v>43415</v>
      </c>
      <c r="B91" s="3">
        <v>987</v>
      </c>
    </row>
    <row r="92" spans="1:25" x14ac:dyDescent="0.35">
      <c r="A92" s="9">
        <v>43713</v>
      </c>
      <c r="B92" s="3">
        <v>5678</v>
      </c>
    </row>
    <row r="93" spans="1:25" x14ac:dyDescent="0.35">
      <c r="A93" s="9">
        <v>44083</v>
      </c>
      <c r="B93" s="3">
        <v>-9987</v>
      </c>
    </row>
    <row r="94" spans="1:25" x14ac:dyDescent="0.35">
      <c r="A94" s="9">
        <v>43506</v>
      </c>
      <c r="B94" s="3">
        <v>-5678</v>
      </c>
    </row>
    <row r="95" spans="1:25" x14ac:dyDescent="0.35">
      <c r="A95" s="3" t="s">
        <v>41</v>
      </c>
      <c r="B95" s="3">
        <f>XNPV(B85,B87:B94,A87:A94)</f>
        <v>13382.55555753732</v>
      </c>
    </row>
    <row r="98" spans="1:25" ht="21" x14ac:dyDescent="0.5">
      <c r="A98" s="11" t="s">
        <v>51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x14ac:dyDescent="0.35">
      <c r="C99" s="3" t="s">
        <v>43</v>
      </c>
    </row>
    <row r="100" spans="1:25" x14ac:dyDescent="0.35">
      <c r="A100" s="3" t="s">
        <v>30</v>
      </c>
      <c r="B100" s="3">
        <v>10000</v>
      </c>
      <c r="C100" s="3">
        <v>0.05</v>
      </c>
      <c r="D100" s="8">
        <f>IRR(B100:B103)</f>
        <v>0.1053100591867342</v>
      </c>
    </row>
    <row r="101" spans="1:25" x14ac:dyDescent="0.35">
      <c r="A101" s="3"/>
      <c r="B101" s="3">
        <v>-5000</v>
      </c>
      <c r="C101" s="3">
        <v>0.15</v>
      </c>
      <c r="D101" s="8">
        <f>IRR($B$100:$B$103,C100)</f>
        <v>0.10531005918673531</v>
      </c>
    </row>
    <row r="102" spans="1:25" x14ac:dyDescent="0.35">
      <c r="A102" s="3"/>
      <c r="B102" s="3">
        <v>-8500</v>
      </c>
      <c r="C102" s="3">
        <v>0.2</v>
      </c>
      <c r="D102" s="8">
        <f t="shared" ref="D102:D109" si="5">IRR($B$100:$B$103,C101)</f>
        <v>0.10531005918673553</v>
      </c>
    </row>
    <row r="103" spans="1:25" x14ac:dyDescent="0.35">
      <c r="A103" s="3"/>
      <c r="B103" s="3">
        <v>2000</v>
      </c>
      <c r="C103" s="3">
        <v>0.25</v>
      </c>
      <c r="D103" s="8">
        <f t="shared" si="5"/>
        <v>0.10531005918672065</v>
      </c>
    </row>
    <row r="104" spans="1:25" x14ac:dyDescent="0.35">
      <c r="A104" s="3" t="s">
        <v>42</v>
      </c>
      <c r="B104" s="8">
        <f>IRR(B100:B103)</f>
        <v>0.1053100591867342</v>
      </c>
      <c r="C104" s="3">
        <v>0.3</v>
      </c>
      <c r="D104" s="8">
        <f t="shared" si="5"/>
        <v>0.10531005918632652</v>
      </c>
    </row>
    <row r="105" spans="1:25" x14ac:dyDescent="0.35">
      <c r="A105" s="8"/>
      <c r="B105" s="3"/>
      <c r="C105" s="3">
        <v>0.35</v>
      </c>
      <c r="D105" s="8">
        <f t="shared" si="5"/>
        <v>0.10531005918673553</v>
      </c>
    </row>
    <row r="106" spans="1:25" x14ac:dyDescent="0.35">
      <c r="A106" s="3"/>
      <c r="B106" s="3"/>
      <c r="C106" s="3">
        <v>0.4</v>
      </c>
      <c r="D106" s="8">
        <f t="shared" si="5"/>
        <v>0.10531005918673553</v>
      </c>
    </row>
    <row r="107" spans="1:25" x14ac:dyDescent="0.35">
      <c r="A107" s="3"/>
      <c r="B107" s="3"/>
      <c r="C107" s="3">
        <v>0.45</v>
      </c>
      <c r="D107" s="8">
        <f t="shared" si="5"/>
        <v>0.10531005918673553</v>
      </c>
    </row>
    <row r="108" spans="1:25" x14ac:dyDescent="0.35">
      <c r="A108" s="3"/>
      <c r="B108" s="3"/>
      <c r="C108" s="3">
        <v>0.5</v>
      </c>
      <c r="D108" s="8">
        <f t="shared" si="5"/>
        <v>0.10531005918673575</v>
      </c>
    </row>
    <row r="109" spans="1:25" x14ac:dyDescent="0.35">
      <c r="A109" s="3"/>
      <c r="B109" s="3"/>
      <c r="C109" s="3">
        <v>0.55000000000000004</v>
      </c>
      <c r="D109" s="8">
        <f t="shared" si="5"/>
        <v>0.10531005918673619</v>
      </c>
    </row>
    <row r="112" spans="1:25" ht="21" x14ac:dyDescent="0.5">
      <c r="A112" s="11" t="s">
        <v>51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5" spans="1:25" x14ac:dyDescent="0.35">
      <c r="A115" s="3" t="s">
        <v>44</v>
      </c>
      <c r="B115" s="3" t="s">
        <v>45</v>
      </c>
      <c r="C115" s="3" t="s">
        <v>46</v>
      </c>
    </row>
    <row r="116" spans="1:25" x14ac:dyDescent="0.35">
      <c r="A116" s="3">
        <v>0</v>
      </c>
      <c r="B116" s="3">
        <v>-1000</v>
      </c>
      <c r="C116" s="3">
        <v>-1000</v>
      </c>
    </row>
    <row r="117" spans="1:25" x14ac:dyDescent="0.35">
      <c r="A117" s="3">
        <v>1</v>
      </c>
      <c r="B117" s="3">
        <v>0</v>
      </c>
      <c r="C117" s="3">
        <v>456</v>
      </c>
    </row>
    <row r="118" spans="1:25" x14ac:dyDescent="0.35">
      <c r="A118" s="3">
        <v>2</v>
      </c>
      <c r="B118" s="3">
        <v>200</v>
      </c>
      <c r="C118" s="3">
        <v>654</v>
      </c>
    </row>
    <row r="119" spans="1:25" x14ac:dyDescent="0.35">
      <c r="A119" s="3">
        <v>3</v>
      </c>
      <c r="B119" s="3">
        <v>3000</v>
      </c>
      <c r="C119" s="3">
        <v>888</v>
      </c>
    </row>
    <row r="120" spans="1:25" x14ac:dyDescent="0.35">
      <c r="A120" s="3">
        <v>4</v>
      </c>
      <c r="B120" s="3">
        <v>455</v>
      </c>
      <c r="C120" s="3">
        <v>222</v>
      </c>
    </row>
    <row r="121" spans="1:25" x14ac:dyDescent="0.35">
      <c r="A121" s="3">
        <v>5</v>
      </c>
      <c r="B121" s="3">
        <v>955</v>
      </c>
      <c r="C121" s="3">
        <v>44</v>
      </c>
    </row>
    <row r="122" spans="1:25" x14ac:dyDescent="0.35">
      <c r="A122" s="3" t="s">
        <v>42</v>
      </c>
      <c r="B122" s="8">
        <f>IRR(B115:B121)</f>
        <v>0.58529138935647662</v>
      </c>
      <c r="C122" s="8">
        <f>IRR(C116:C121)</f>
        <v>0.43190849229444317</v>
      </c>
    </row>
    <row r="123" spans="1:25" x14ac:dyDescent="0.35">
      <c r="B123" s="1"/>
    </row>
    <row r="125" spans="1:25" ht="21" x14ac:dyDescent="0.5">
      <c r="A125" s="11" t="s">
        <v>50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7" spans="1:25" x14ac:dyDescent="0.35">
      <c r="A127" s="3" t="s">
        <v>40</v>
      </c>
      <c r="B127" s="3" t="s">
        <v>48</v>
      </c>
    </row>
    <row r="128" spans="1:25" x14ac:dyDescent="0.35">
      <c r="A128" s="9">
        <v>44659</v>
      </c>
      <c r="B128" s="3">
        <v>-10000</v>
      </c>
    </row>
    <row r="129" spans="1:25" x14ac:dyDescent="0.35">
      <c r="A129" s="9">
        <v>44810</v>
      </c>
      <c r="B129" s="3">
        <v>4000</v>
      </c>
    </row>
    <row r="130" spans="1:25" x14ac:dyDescent="0.35">
      <c r="A130" s="9">
        <v>44654</v>
      </c>
      <c r="B130" s="3">
        <v>3000</v>
      </c>
    </row>
    <row r="131" spans="1:25" x14ac:dyDescent="0.35">
      <c r="A131" s="9">
        <v>44917</v>
      </c>
      <c r="B131" s="3">
        <v>5000</v>
      </c>
    </row>
    <row r="132" spans="1:25" x14ac:dyDescent="0.35">
      <c r="A132" s="3" t="s">
        <v>49</v>
      </c>
      <c r="B132" s="10">
        <f>XIRR(B128:B131,A128:A131)</f>
        <v>0.55904139876365677</v>
      </c>
    </row>
    <row r="135" spans="1:25" ht="21" x14ac:dyDescent="0.5">
      <c r="A135" s="11" t="s">
        <v>58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7" spans="1:25" x14ac:dyDescent="0.35">
      <c r="A137" s="3" t="s">
        <v>59</v>
      </c>
      <c r="B137" s="3">
        <v>0.1</v>
      </c>
    </row>
    <row r="138" spans="1:25" x14ac:dyDescent="0.35">
      <c r="A138" s="3" t="s">
        <v>60</v>
      </c>
      <c r="B138" s="3">
        <v>0.12</v>
      </c>
    </row>
    <row r="140" spans="1:25" x14ac:dyDescent="0.35">
      <c r="A140" s="3" t="s">
        <v>44</v>
      </c>
      <c r="B140" s="3" t="s">
        <v>48</v>
      </c>
    </row>
    <row r="141" spans="1:25" x14ac:dyDescent="0.35">
      <c r="A141" s="3">
        <v>0</v>
      </c>
      <c r="B141" s="3">
        <v>-1.6</v>
      </c>
    </row>
    <row r="142" spans="1:25" x14ac:dyDescent="0.35">
      <c r="A142" s="3">
        <v>1</v>
      </c>
      <c r="B142" s="3">
        <v>10</v>
      </c>
    </row>
    <row r="143" spans="1:25" x14ac:dyDescent="0.35">
      <c r="A143" s="3">
        <v>2</v>
      </c>
      <c r="B143" s="3">
        <v>-10</v>
      </c>
    </row>
    <row r="145" spans="1:2" x14ac:dyDescent="0.35">
      <c r="A145" s="3" t="s">
        <v>61</v>
      </c>
      <c r="B145" s="3" t="s">
        <v>47</v>
      </c>
    </row>
    <row r="146" spans="1:2" x14ac:dyDescent="0.35">
      <c r="A146" s="3">
        <v>0.1</v>
      </c>
      <c r="B146" s="4">
        <f>NPV(A146,$B$141:$B$143)</f>
        <v>-0.70323065364387649</v>
      </c>
    </row>
    <row r="147" spans="1:2" x14ac:dyDescent="0.35">
      <c r="A147" s="3">
        <v>0.25</v>
      </c>
      <c r="B147" s="4">
        <f t="shared" ref="B147:B150" si="6">NPV(A147,$B$141:$B$143)</f>
        <v>0</v>
      </c>
    </row>
    <row r="148" spans="1:2" x14ac:dyDescent="0.35">
      <c r="A148" s="3">
        <v>1.1000000000000001</v>
      </c>
      <c r="B148" s="4">
        <f t="shared" si="6"/>
        <v>0.42587193607601764</v>
      </c>
    </row>
    <row r="149" spans="1:2" x14ac:dyDescent="0.35">
      <c r="A149" s="3">
        <v>4</v>
      </c>
      <c r="B149" s="4">
        <f t="shared" si="6"/>
        <v>-2.2204460492503132E-17</v>
      </c>
    </row>
    <row r="150" spans="1:2" x14ac:dyDescent="0.35">
      <c r="A150" s="3">
        <v>5</v>
      </c>
      <c r="B150" s="4">
        <f t="shared" si="6"/>
        <v>-3.5185185185185187E-2</v>
      </c>
    </row>
    <row r="151" spans="1:2" x14ac:dyDescent="0.35">
      <c r="A151" s="3" t="s">
        <v>62</v>
      </c>
      <c r="B151" s="8">
        <f>MIRR(B141:B143,B137,B138)</f>
        <v>6.554621671065064E-2</v>
      </c>
    </row>
  </sheetData>
  <mergeCells count="26">
    <mergeCell ref="A33:Y33"/>
    <mergeCell ref="B36:C36"/>
    <mergeCell ref="A57:Y57"/>
    <mergeCell ref="A58:Y58"/>
    <mergeCell ref="B60:C60"/>
    <mergeCell ref="E60:F60"/>
    <mergeCell ref="A1:AA1"/>
    <mergeCell ref="A19:Y19"/>
    <mergeCell ref="B21:C21"/>
    <mergeCell ref="B13:H13"/>
    <mergeCell ref="B15:J15"/>
    <mergeCell ref="B16:F16"/>
    <mergeCell ref="B14:K14"/>
    <mergeCell ref="A2:AA2"/>
    <mergeCell ref="B4:C4"/>
    <mergeCell ref="H4:I4"/>
    <mergeCell ref="A18:AA18"/>
    <mergeCell ref="A98:Y98"/>
    <mergeCell ref="A112:Y112"/>
    <mergeCell ref="A125:Y125"/>
    <mergeCell ref="A135:Y135"/>
    <mergeCell ref="A67:Y67"/>
    <mergeCell ref="B71:C71"/>
    <mergeCell ref="A68:Y68"/>
    <mergeCell ref="A82:Y82"/>
    <mergeCell ref="A83:Y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Worksheets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Jha</dc:creator>
  <cp:lastModifiedBy>shwetha</cp:lastModifiedBy>
  <dcterms:created xsi:type="dcterms:W3CDTF">2023-06-15T04:20:27Z</dcterms:created>
  <dcterms:modified xsi:type="dcterms:W3CDTF">2023-08-27T15:17:09Z</dcterms:modified>
</cp:coreProperties>
</file>