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dayg\Desktop\Shilpa\EXCEL-Challenge\"/>
    </mc:Choice>
  </mc:AlternateContent>
  <xr:revisionPtr revIDLastSave="0" documentId="13_ncr:1_{A3BC1B3C-B63F-4710-9971-AC8EF89A1A76}" xr6:coauthVersionLast="45" xr6:coauthVersionMax="45" xr10:uidLastSave="{00000000-0000-0000-0000-000000000000}"/>
  <bookViews>
    <workbookView xWindow="-108" yWindow="-108" windowWidth="23256" windowHeight="12576" firstSheet="2" activeTab="4" xr2:uid="{00000000-000D-0000-FFFF-FFFF00000000}"/>
  </bookViews>
  <sheets>
    <sheet name="Kickstarter" sheetId="1" r:id="rId1"/>
    <sheet name="Category-Pivot" sheetId="4" r:id="rId2"/>
    <sheet name="Sub Category-Pivot" sheetId="6" r:id="rId3"/>
    <sheet name="State by Date created" sheetId="7" r:id="rId4"/>
    <sheet name="Goal Summary-COUNTIFS" sheetId="8" r:id="rId5"/>
    <sheet name="Statistical summary(Formula)" sheetId="16" r:id="rId6"/>
    <sheet name="Statistical Summary(pivot)" sheetId="15" r:id="rId7"/>
  </sheets>
  <definedNames>
    <definedName name="_xlnm._FilterDatabase" localSheetId="5" hidden="1">'Statistical summary(Formula)'!$A$1:$B$4115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" i="15" l="1" a="1"/>
  <c r="G5" i="15" s="1"/>
  <c r="G4" i="15" l="1" a="1"/>
  <c r="G4" i="15" s="1"/>
  <c r="C2" i="8" l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B6" i="8"/>
  <c r="B5" i="8"/>
  <c r="B4" i="8"/>
  <c r="C13" i="8"/>
  <c r="C6" i="8" l="1"/>
  <c r="M3" i="16"/>
  <c r="M2" i="16"/>
  <c r="L2" i="16"/>
  <c r="L3" i="16"/>
  <c r="K3" i="16"/>
  <c r="J3" i="16"/>
  <c r="I3" i="16"/>
  <c r="H3" i="16"/>
  <c r="K2" i="16"/>
  <c r="J2" i="16"/>
  <c r="I2" i="16"/>
  <c r="H2" i="16"/>
  <c r="B2" i="8" l="1"/>
  <c r="D2" i="8" s="1"/>
  <c r="B13" i="8"/>
  <c r="E13" i="8" s="1"/>
  <c r="B3" i="8"/>
  <c r="E7" i="8"/>
  <c r="B7" i="8"/>
  <c r="B8" i="8"/>
  <c r="B9" i="8"/>
  <c r="B10" i="8"/>
  <c r="E11" i="8" s="1"/>
  <c r="B11" i="8"/>
  <c r="B12" i="8"/>
  <c r="E6" i="8" l="1"/>
  <c r="E5" i="8"/>
  <c r="E9" i="8"/>
  <c r="E2" i="8"/>
  <c r="E10" i="8"/>
  <c r="D11" i="8"/>
  <c r="D7" i="8"/>
  <c r="D10" i="8"/>
  <c r="D6" i="8"/>
  <c r="D13" i="8"/>
  <c r="D3" i="8"/>
  <c r="C3" i="8"/>
  <c r="D9" i="8"/>
  <c r="D5" i="8"/>
  <c r="E3" i="8"/>
  <c r="C12" i="8"/>
  <c r="C8" i="8"/>
  <c r="C4" i="8"/>
  <c r="D12" i="8"/>
  <c r="D8" i="8"/>
  <c r="D4" i="8"/>
  <c r="E12" i="8"/>
  <c r="E8" i="8"/>
  <c r="E4" i="8"/>
  <c r="C11" i="8"/>
  <c r="F11" i="8" s="1"/>
  <c r="C7" i="8"/>
  <c r="C10" i="8"/>
  <c r="C9" i="8"/>
  <c r="F9" i="8" s="1"/>
  <c r="C5" i="8"/>
  <c r="F8" i="8"/>
  <c r="F12" i="8"/>
  <c r="F7" i="8" l="1"/>
  <c r="I7" i="8" s="1"/>
  <c r="F4" i="8"/>
  <c r="H4" i="8" s="1"/>
  <c r="F5" i="8"/>
  <c r="I5" i="8" s="1"/>
  <c r="F3" i="8"/>
  <c r="I3" i="8" s="1"/>
  <c r="F13" i="8"/>
  <c r="H13" i="8" s="1"/>
  <c r="H8" i="8"/>
  <c r="I11" i="8"/>
  <c r="H11" i="8"/>
  <c r="I9" i="8"/>
  <c r="H12" i="8"/>
  <c r="H9" i="8"/>
  <c r="I12" i="8"/>
  <c r="I8" i="8"/>
  <c r="F2" i="8"/>
  <c r="I2" i="8" s="1"/>
  <c r="F10" i="8"/>
  <c r="I10" i="8" s="1"/>
  <c r="F6" i="8"/>
  <c r="H6" i="8" s="1"/>
  <c r="G9" i="8"/>
  <c r="G12" i="8"/>
  <c r="G8" i="8"/>
  <c r="G11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8" l="1"/>
  <c r="G7" i="8"/>
  <c r="G5" i="8"/>
  <c r="G13" i="8"/>
  <c r="I13" i="8"/>
  <c r="H5" i="8"/>
  <c r="H7" i="8"/>
  <c r="G4" i="8"/>
  <c r="I4" i="8"/>
  <c r="H3" i="8"/>
  <c r="G10" i="8"/>
  <c r="G2" i="8"/>
  <c r="H2" i="8"/>
  <c r="I6" i="8"/>
  <c r="H10" i="8"/>
  <c r="G6" i="8"/>
</calcChain>
</file>

<file path=xl/sharedStrings.xml><?xml version="1.0" encoding="utf-8"?>
<sst xmlns="http://schemas.openxmlformats.org/spreadsheetml/2006/main" count="28568" uniqueCount="8421">
  <si>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</si>
  <si>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</si>
  <si>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</si>
  <si>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</si>
  <si>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</si>
  <si>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</si>
  <si>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</si>
  <si>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</si>
  <si>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</si>
  <si>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</si>
  <si>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</si>
  <si>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</si>
  <si>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</si>
  <si>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</si>
  <si>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</si>
  <si>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</si>
  <si>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</si>
  <si>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</si>
  <si>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</si>
  <si>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</si>
  <si>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</si>
  <si>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</si>
  <si>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</si>
  <si>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</si>
  <si>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</si>
  <si>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</si>
  <si>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</si>
  <si>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</si>
  <si>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</si>
  <si>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</si>
  <si>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</si>
  <si>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</si>
  <si>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</si>
  <si>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</si>
  <si>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</si>
  <si>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</si>
  <si>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</si>
  <si>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</si>
  <si>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</si>
  <si>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</si>
  <si>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</si>
  <si>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</si>
  <si>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</si>
  <si>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</si>
  <si>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</si>
  <si>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</si>
  <si>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</si>
  <si>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</si>
  <si>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</si>
  <si>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</si>
  <si>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</si>
  <si>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</si>
  <si>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</si>
  <si>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</si>
  <si>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</si>
  <si>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</si>
  <si>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</si>
  <si>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</si>
  <si>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</si>
  <si>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</si>
  <si>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</si>
  <si>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</si>
  <si>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</si>
  <si>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</si>
  <si>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</si>
  <si>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</si>
  <si>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</si>
  <si>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</si>
  <si>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</si>
  <si>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</si>
  <si>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</si>
  <si>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</si>
  <si>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</si>
  <si>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</si>
  <si>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</si>
  <si>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</si>
  <si>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</si>
  <si>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</si>
  <si>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</si>
  <si>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</si>
  <si>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</si>
  <si>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</si>
  <si>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</si>
  <si>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</si>
  <si>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</si>
  <si>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</si>
  <si>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</si>
  <si>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</si>
  <si>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</si>
  <si>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</si>
  <si>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</si>
  <si>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</si>
  <si>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</si>
  <si>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</si>
  <si>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</si>
  <si>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</si>
  <si>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</si>
  <si>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</si>
  <si>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</si>
  <si>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</si>
  <si>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</si>
  <si>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</si>
  <si>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</si>
  <si>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</si>
  <si>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</si>
  <si>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</si>
  <si>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</si>
  <si>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</si>
  <si>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</si>
  <si>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</si>
  <si>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</si>
  <si>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</si>
  <si>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</si>
  <si>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</si>
  <si>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</si>
  <si>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</si>
  <si>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</si>
  <si>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</si>
  <si>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</si>
  <si>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</si>
  <si>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</si>
  <si>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</si>
  <si>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</si>
  <si>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</si>
  <si>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</si>
  <si>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</si>
  <si>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</si>
  <si>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</si>
  <si>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</si>
  <si>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</si>
  <si>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</si>
  <si>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</si>
  <si>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</si>
  <si>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</si>
  <si>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</si>
  <si>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</si>
  <si>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</si>
  <si>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</si>
  <si>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</si>
  <si>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</si>
  <si>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</si>
  <si>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</si>
  <si>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</si>
  <si>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</si>
  <si>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</si>
  <si>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</si>
  <si>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</si>
  <si>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</si>
  <si>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</si>
  <si>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</si>
  <si>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</si>
  <si>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</si>
  <si>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</si>
  <si>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</si>
  <si>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</si>
  <si>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</si>
  <si>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</si>
  <si>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</si>
  <si>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</si>
  <si>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</si>
  <si>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</si>
  <si>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</si>
  <si>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</si>
  <si>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</si>
  <si>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</si>
  <si>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</si>
  <si>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</si>
  <si>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</si>
  <si>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</si>
  <si>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</si>
  <si>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</si>
  <si>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</si>
  <si>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</si>
  <si>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</si>
  <si>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</si>
  <si>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</si>
  <si>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</si>
  <si>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</si>
  <si>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</si>
  <si>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</si>
  <si>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</si>
  <si>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</si>
  <si>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</si>
  <si>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</si>
  <si>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</si>
  <si>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</si>
  <si>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</si>
  <si>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</si>
  <si>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</si>
  <si>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</si>
  <si>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</si>
  <si>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</si>
  <si>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</si>
  <si>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</si>
  <si>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</si>
  <si>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</si>
  <si>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</si>
  <si>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</si>
  <si>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</si>
  <si>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</si>
  <si>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</si>
  <si>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</si>
  <si>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</si>
  <si>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</si>
  <si>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</si>
  <si>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</si>
  <si>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</si>
  <si>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</si>
  <si>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</si>
  <si>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</si>
  <si>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</si>
  <si>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</si>
  <si>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</si>
  <si>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</si>
  <si>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</si>
  <si>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</si>
  <si>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</si>
  <si>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</si>
  <si>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</si>
  <si>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</si>
  <si>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</si>
  <si>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</si>
  <si>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</si>
  <si>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</si>
  <si>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</si>
  <si>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</si>
  <si>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</si>
  <si>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</si>
  <si>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</si>
  <si>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</si>
  <si>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</si>
  <si>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</si>
  <si>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</si>
  <si>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</si>
  <si>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</si>
  <si>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</si>
  <si>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</si>
  <si>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</si>
  <si>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</si>
  <si>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</si>
  <si>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</si>
  <si>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</si>
  <si>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</si>
  <si>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</si>
  <si>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</si>
  <si>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</si>
  <si>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</si>
  <si>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</si>
  <si>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</si>
  <si>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</si>
  <si>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</si>
  <si>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</si>
  <si>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</si>
  <si>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</si>
  <si>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</si>
  <si>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</si>
  <si>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</si>
  <si>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</si>
  <si>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</si>
  <si>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</si>
  <si>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</si>
  <si>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</si>
  <si>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</si>
  <si>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</si>
  <si>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</si>
  <si>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</si>
  <si>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</si>
  <si>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</si>
  <si>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</si>
  <si>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</si>
  <si>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</si>
  <si>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</si>
  <si>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</si>
  <si>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</si>
  <si>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</si>
  <si>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</si>
  <si>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</si>
  <si>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</si>
  <si>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</si>
  <si>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</si>
  <si>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</si>
  <si>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</si>
  <si>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</si>
  <si>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</si>
  <si>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</si>
  <si>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</si>
  <si>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</si>
  <si>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</si>
  <si>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</si>
  <si>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</si>
  <si>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</si>
  <si>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</si>
  <si>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</si>
  <si>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</si>
  <si>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</si>
  <si>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</si>
  <si>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</si>
  <si>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</si>
  <si>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</si>
  <si>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</si>
  <si>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</si>
  <si>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</si>
  <si>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</si>
  <si>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</si>
  <si>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</si>
  <si>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</si>
  <si>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</si>
  <si>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</si>
  <si>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</si>
  <si>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</si>
  <si>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</si>
  <si>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</si>
  <si>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</si>
  <si>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</si>
  <si>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</si>
  <si>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</si>
  <si>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</si>
  <si>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</si>
  <si>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</si>
  <si>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</si>
  <si>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</si>
  <si>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</si>
  <si>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</si>
  <si>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</si>
  <si>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</si>
  <si>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</si>
  <si>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</si>
  <si>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</si>
  <si>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</si>
  <si>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</si>
  <si>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</si>
  <si>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</si>
  <si>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</si>
  <si>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</si>
  <si>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</si>
  <si>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</si>
  <si>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</si>
  <si>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</si>
  <si>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</si>
  <si>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</si>
  <si>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</si>
  <si>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</si>
  <si>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</si>
  <si>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</si>
  <si>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</si>
  <si>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</si>
  <si>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</si>
  <si>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</si>
  <si>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</si>
  <si>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</si>
  <si>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</si>
  <si>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</si>
  <si>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</si>
  <si>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</si>
  <si>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</si>
  <si>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</si>
  <si>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</si>
  <si>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</si>
  <si>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</si>
  <si>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</si>
  <si>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</si>
  <si>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</si>
  <si>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</si>
  <si>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</si>
  <si>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</si>
  <si>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</si>
  <si>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</si>
  <si>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</si>
  <si>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</si>
  <si>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</si>
  <si>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</si>
  <si>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</si>
  <si>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</si>
  <si>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</si>
  <si>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</si>
  <si>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</si>
  <si>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</si>
  <si>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</si>
  <si>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</si>
  <si>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</si>
  <si>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</si>
  <si>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</si>
  <si>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</si>
  <si>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</si>
  <si>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</si>
  <si>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</si>
  <si>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</si>
  <si>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</si>
  <si>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</si>
  <si>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</si>
  <si>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</si>
  <si>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</si>
  <si>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</si>
  <si>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</si>
  <si>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</si>
  <si>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</si>
  <si>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</si>
  <si>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</si>
  <si>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</si>
  <si>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</si>
  <si>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</si>
  <si>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</si>
  <si>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</si>
  <si>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</si>
  <si>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</si>
  <si>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</si>
  <si>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</si>
  <si>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</si>
  <si>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</si>
  <si>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</si>
  <si>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</si>
  <si>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</si>
  <si>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</si>
  <si>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</si>
  <si>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</si>
  <si>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</si>
  <si>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</si>
  <si>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</si>
  <si>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</si>
  <si>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</si>
  <si>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</si>
  <si>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</si>
  <si>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</si>
  <si>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</si>
  <si>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</si>
  <si>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</si>
  <si>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</si>
  <si>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</si>
  <si>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</si>
  <si>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</si>
  <si>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</si>
  <si>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</si>
  <si>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</si>
  <si>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</si>
  <si>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</si>
  <si>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</si>
  <si>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</si>
  <si>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</si>
  <si>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</si>
  <si>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</si>
  <si>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</si>
  <si>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</si>
  <si>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</si>
  <si>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</si>
  <si>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</si>
  <si>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</si>
  <si>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</si>
  <si>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</si>
  <si>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</si>
  <si>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</si>
  <si>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</si>
  <si>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</si>
  <si>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</si>
  <si>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</si>
  <si>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</si>
  <si>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</si>
  <si>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</si>
  <si>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</si>
  <si>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</si>
  <si>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</si>
  <si>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</si>
  <si>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</si>
  <si>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</si>
  <si>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</si>
  <si>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</si>
  <si>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</si>
  <si>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</si>
  <si>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</si>
  <si>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</si>
  <si>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</si>
  <si>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</si>
  <si>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</si>
  <si>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</si>
  <si>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</si>
  <si>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</si>
  <si>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</si>
  <si>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</si>
  <si>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</si>
  <si>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</si>
  <si>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</si>
  <si>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</si>
  <si>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</si>
  <si>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</si>
  <si>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</si>
  <si>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</si>
  <si>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</si>
  <si>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</si>
  <si>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</si>
  <si>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</si>
  <si>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</si>
  <si>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</si>
  <si>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</si>
  <si>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</si>
  <si>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</si>
  <si>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</si>
  <si>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</si>
  <si>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</si>
  <si>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</si>
  <si>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</si>
  <si>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</si>
  <si>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</si>
  <si>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</si>
  <si>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</si>
  <si>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</si>
  <si>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</si>
  <si>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</si>
  <si>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</si>
  <si>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</si>
  <si>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</si>
  <si>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</si>
  <si>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</si>
  <si>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</si>
  <si>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</si>
  <si>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</si>
  <si>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</si>
  <si>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</si>
  <si>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</si>
  <si>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</si>
  <si>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</si>
  <si>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</si>
  <si>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</si>
  <si>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</si>
  <si>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</si>
  <si>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</si>
  <si>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</si>
  <si>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</si>
  <si>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</si>
  <si>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</si>
  <si>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</si>
  <si>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</si>
  <si>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</si>
  <si>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</si>
  <si>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</si>
  <si>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</si>
  <si>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</si>
  <si>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</si>
  <si>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</si>
  <si>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</si>
  <si>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</si>
  <si>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</si>
  <si>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</si>
  <si>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</si>
  <si>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</si>
  <si>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</si>
  <si>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</si>
  <si>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</si>
  <si>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</si>
  <si>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</si>
  <si>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</si>
  <si>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</si>
  <si>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</si>
  <si>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</si>
  <si>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</si>
  <si>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</si>
  <si>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</si>
  <si>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</si>
  <si>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</si>
  <si>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</si>
  <si>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</si>
  <si>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</si>
  <si>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</si>
  <si>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</si>
  <si>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</si>
  <si>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</si>
  <si>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</si>
  <si>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</si>
  <si>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</si>
  <si>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</si>
  <si>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</si>
  <si>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</si>
  <si>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</si>
  <si>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</si>
  <si>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</si>
  <si>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</si>
  <si>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</si>
  <si>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</si>
  <si>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</si>
  <si>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</si>
  <si>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</si>
  <si>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</si>
  <si>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</si>
  <si>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</si>
  <si>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</si>
  <si>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</si>
  <si>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</si>
  <si>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</si>
  <si>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</si>
  <si>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</si>
  <si>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</si>
  <si>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</si>
  <si>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</si>
  <si>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</si>
  <si>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</si>
  <si>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</si>
  <si>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</si>
  <si>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</si>
  <si>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</si>
  <si>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</si>
  <si>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</si>
  <si>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</si>
  <si>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</si>
  <si>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</si>
  <si>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</si>
  <si>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</si>
  <si>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</si>
  <si>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</si>
  <si>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</si>
  <si>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</si>
  <si>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</si>
  <si>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</si>
  <si>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</si>
  <si>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</si>
  <si>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</si>
  <si>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</si>
  <si>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</si>
  <si>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</si>
  <si>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</si>
  <si>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</si>
  <si>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</si>
  <si>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</si>
  <si>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</si>
  <si>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</si>
  <si>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</si>
  <si>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</si>
  <si>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</si>
  <si>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</si>
  <si>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</si>
  <si>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</si>
  <si>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</si>
  <si>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</si>
  <si>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</si>
  <si>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</si>
  <si>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</si>
  <si>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</si>
  <si>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</si>
  <si>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</si>
  <si>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</si>
  <si>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</si>
  <si>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</si>
  <si>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</si>
  <si>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</si>
  <si>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</si>
  <si>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</si>
  <si>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</si>
  <si>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</si>
  <si>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</si>
  <si>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</si>
  <si>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</si>
  <si>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</si>
  <si>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</si>
  <si>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</si>
  <si>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</si>
  <si>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</si>
  <si>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</si>
  <si>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</si>
  <si>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</si>
  <si>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</si>
  <si>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</si>
  <si>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</si>
  <si>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</si>
  <si>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</si>
  <si>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</si>
  <si>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</si>
  <si>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</si>
  <si>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</si>
  <si>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</si>
  <si>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</si>
  <si>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</si>
  <si>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</si>
  <si>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</si>
  <si>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</si>
  <si>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</si>
  <si>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</si>
  <si>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</si>
  <si>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</si>
  <si>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</si>
  <si>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</si>
  <si>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</si>
  <si>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</si>
  <si>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</si>
  <si>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</si>
  <si>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</si>
  <si>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</si>
  <si>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</si>
  <si>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</si>
  <si>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</si>
  <si>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</si>
  <si>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</si>
  <si>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</si>
  <si>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</si>
  <si>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</si>
  <si>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</si>
  <si>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</si>
  <si>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</si>
  <si>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</si>
  <si>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</si>
  <si>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</si>
  <si>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</si>
  <si>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</si>
  <si>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</si>
  <si>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</si>
  <si>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</si>
  <si>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</si>
  <si>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</si>
  <si>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</si>
  <si>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</si>
  <si>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</si>
  <si>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</si>
  <si>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</si>
  <si>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</si>
  <si>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</si>
  <si>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</si>
  <si>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</si>
  <si>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</si>
  <si>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</si>
  <si>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</si>
  <si>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</si>
  <si>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</si>
  <si>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</si>
  <si>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</si>
  <si>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</si>
  <si>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</si>
  <si>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</si>
  <si>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</si>
  <si>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</si>
  <si>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</si>
  <si>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</si>
  <si>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</si>
  <si>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</si>
  <si>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</si>
  <si>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</si>
  <si>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</si>
  <si>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</si>
  <si>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</si>
  <si>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</si>
  <si>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</si>
  <si>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</si>
  <si>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</si>
  <si>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</si>
  <si>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</si>
  <si>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</si>
  <si>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</si>
  <si>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</si>
  <si>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</si>
  <si>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</si>
  <si>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</si>
  <si>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</si>
  <si>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</si>
  <si>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</si>
  <si>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</si>
  <si>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</si>
  <si>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</si>
  <si>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</si>
  <si>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</si>
  <si>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</si>
  <si>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</si>
  <si>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</si>
  <si>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</si>
  <si>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</si>
  <si>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</si>
  <si>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</si>
  <si>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</si>
  <si>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</si>
  <si>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</si>
  <si>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</si>
  <si>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</si>
  <si>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</si>
  <si>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</si>
  <si>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</si>
  <si>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</si>
  <si>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</si>
  <si>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</si>
  <si>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</si>
  <si>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</si>
  <si>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</si>
  <si>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</si>
  <si>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</si>
  <si>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</si>
  <si>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</si>
  <si>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</si>
  <si>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</si>
  <si>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</si>
  <si>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</si>
  <si>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</si>
  <si>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</si>
  <si>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</si>
  <si>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</si>
  <si>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</si>
  <si>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</si>
  <si>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</si>
  <si>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</si>
  <si>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</si>
  <si>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</si>
  <si>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</si>
  <si>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</si>
  <si>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</si>
  <si>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</si>
  <si>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</si>
  <si>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</si>
  <si>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</si>
  <si>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</si>
  <si>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</si>
  <si>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</si>
  <si>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</si>
  <si>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</si>
  <si>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</si>
  <si>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</si>
  <si>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</si>
  <si>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</si>
  <si>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</si>
  <si>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</si>
  <si>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</si>
  <si>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</si>
  <si>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</si>
  <si>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</si>
  <si>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</si>
  <si>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</si>
  <si>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</si>
  <si>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</si>
  <si>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</si>
  <si>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</si>
  <si>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</si>
  <si>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</si>
  <si>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</si>
  <si>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</si>
  <si>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</si>
  <si>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</si>
  <si>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</si>
  <si>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</si>
  <si>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</si>
  <si>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</si>
  <si>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</si>
  <si>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</si>
  <si>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</si>
  <si>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</si>
  <si>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</si>
  <si>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</si>
  <si>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</si>
  <si>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</si>
  <si>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</si>
  <si>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</si>
  <si>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</si>
  <si>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</si>
  <si>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</si>
  <si>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</si>
  <si>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</si>
  <si>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</si>
  <si>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</si>
  <si>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</si>
  <si>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</si>
  <si>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</si>
  <si>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</si>
  <si>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</si>
  <si>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</si>
  <si>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</si>
  <si>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</si>
  <si>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</si>
  <si>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</si>
  <si>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</si>
  <si>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</si>
  <si>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</si>
  <si>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</si>
  <si>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</si>
  <si>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</si>
  <si>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</si>
  <si>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</si>
  <si>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</si>
  <si>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</si>
  <si>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</si>
  <si>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</si>
  <si>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</si>
  <si>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</si>
  <si>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</si>
  <si>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</si>
  <si>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</si>
  <si>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</si>
  <si>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</si>
  <si>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</si>
  <si>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</si>
  <si>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</si>
  <si>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</si>
  <si>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</si>
  <si>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</si>
  <si>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</si>
  <si>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</si>
  <si>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</si>
  <si>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</si>
  <si>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</si>
  <si>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</si>
  <si>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</si>
  <si>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</si>
  <si>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</si>
  <si>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</si>
  <si>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</si>
  <si>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</si>
  <si>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</si>
  <si>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</si>
  <si>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</si>
  <si>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</si>
  <si>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</si>
  <si>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</si>
  <si>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</si>
  <si>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</si>
  <si>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</si>
  <si>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</si>
  <si>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</si>
  <si>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</si>
  <si>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</si>
  <si>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</si>
  <si>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</si>
  <si>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</si>
  <si>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</si>
  <si>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</si>
  <si>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</si>
  <si>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</si>
  <si>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</si>
  <si>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</si>
  <si>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</si>
  <si>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</si>
  <si>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</si>
  <si>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</si>
  <si>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</si>
  <si>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</si>
  <si>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</si>
  <si>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</si>
  <si>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</si>
  <si>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</si>
  <si>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</si>
  <si>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</si>
  <si>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</si>
  <si>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</si>
  <si>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</si>
  <si>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</si>
  <si>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</si>
  <si>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</si>
  <si>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</si>
  <si>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</si>
  <si>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</si>
  <si>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</si>
  <si>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</si>
  <si>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</si>
  <si>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</si>
  <si>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</si>
  <si>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</si>
  <si>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</si>
  <si>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</si>
  <si>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</si>
  <si>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</si>
  <si>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</si>
  <si>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</si>
  <si>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</si>
  <si>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</si>
  <si>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</si>
  <si>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</si>
  <si>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</si>
  <si>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</si>
  <si>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</si>
  <si>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</si>
  <si>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</si>
  <si>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</si>
  <si>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</si>
  <si>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</si>
  <si>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</si>
  <si>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</si>
  <si>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</si>
  <si>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</si>
  <si>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</si>
  <si>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</si>
  <si>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</si>
  <si>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</si>
  <si>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</si>
  <si>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</si>
  <si>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</si>
  <si>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</si>
  <si>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</si>
  <si>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</si>
  <si>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</si>
  <si>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</si>
  <si>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</si>
  <si>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</si>
  <si>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</si>
  <si>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</si>
  <si>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</si>
  <si>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</si>
  <si>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</si>
  <si>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</si>
  <si>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</si>
  <si>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</si>
  <si>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</si>
  <si>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</si>
  <si>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</si>
  <si>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</si>
  <si>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</si>
  <si>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</si>
  <si>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</si>
  <si>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</si>
  <si>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</si>
  <si>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</si>
  <si>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</si>
  <si>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</si>
  <si>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</si>
  <si>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</si>
  <si>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</si>
  <si>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</si>
  <si>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</si>
  <si>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</si>
  <si>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</si>
  <si>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</si>
  <si>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</si>
  <si>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</si>
  <si>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</si>
  <si>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</si>
  <si>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</si>
  <si>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</si>
  <si>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</si>
  <si>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</si>
  <si>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</si>
  <si>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</si>
  <si>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</si>
  <si>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</si>
  <si>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</si>
  <si>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</si>
  <si>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</si>
  <si>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</si>
  <si>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</si>
  <si>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</si>
  <si>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</si>
  <si>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</si>
  <si>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</si>
  <si>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</si>
  <si>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</si>
  <si>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</si>
  <si>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</si>
  <si>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</si>
  <si>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</si>
  <si>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</si>
  <si>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</si>
  <si>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</si>
  <si>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</si>
  <si>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</si>
  <si>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</si>
  <si>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</si>
  <si>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</si>
  <si>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</si>
  <si>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</si>
  <si>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</si>
  <si>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</si>
  <si>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</si>
  <si>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</si>
  <si>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</si>
  <si>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</si>
  <si>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</si>
  <si>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</si>
  <si>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</si>
  <si>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</si>
  <si>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</si>
  <si>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</si>
  <si>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</si>
  <si>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</si>
  <si>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</si>
  <si>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</si>
  <si>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</si>
  <si>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</si>
  <si>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</si>
  <si>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</si>
  <si>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</si>
  <si>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</si>
  <si>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</si>
  <si>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</si>
  <si>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</si>
  <si>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</si>
  <si>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</si>
  <si>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</si>
  <si>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</si>
  <si>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</si>
  <si>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</si>
  <si>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</si>
  <si>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</si>
  <si>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</si>
  <si>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</si>
  <si>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</si>
  <si>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</si>
  <si>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</si>
  <si>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</si>
  <si>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</si>
  <si>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</si>
  <si>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</si>
  <si>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</si>
  <si>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</si>
  <si>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</si>
  <si>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</si>
  <si>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</si>
  <si>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</si>
  <si>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</si>
  <si>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</si>
  <si>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</si>
  <si>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</si>
  <si>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</si>
  <si>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</si>
  <si>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</si>
  <si>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</si>
  <si>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</si>
  <si>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</si>
  <si>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</si>
  <si>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</si>
  <si>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</si>
  <si>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</si>
  <si>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</si>
  <si>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</si>
  <si>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</si>
  <si>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</si>
  <si>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</si>
  <si>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</si>
  <si>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</si>
  <si>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</si>
  <si>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</si>
  <si>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</si>
  <si>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</si>
  <si>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</si>
  <si>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</si>
  <si>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</si>
  <si>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</si>
  <si>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</si>
  <si>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</si>
  <si>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</si>
  <si>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</si>
  <si>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</si>
  <si>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</si>
  <si>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</si>
  <si>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</si>
  <si>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</si>
  <si>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</si>
  <si>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</si>
  <si>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</si>
  <si>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</si>
  <si>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</si>
  <si>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</si>
  <si>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</si>
  <si>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</si>
  <si>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</si>
  <si>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</si>
  <si>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</si>
  <si>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</si>
  <si>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</si>
  <si>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</si>
  <si>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</si>
  <si>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</si>
  <si>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</si>
  <si>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</si>
  <si>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</si>
  <si>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</si>
  <si>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</si>
  <si>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</si>
  <si>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</si>
  <si>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</si>
  <si>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</si>
  <si>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</si>
  <si>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</si>
  <si>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</si>
  <si>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</si>
  <si>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</si>
  <si>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</si>
  <si>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</si>
  <si>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</si>
  <si>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</si>
  <si>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</si>
  <si>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</si>
  <si>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</si>
  <si>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</si>
  <si>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</si>
  <si>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</si>
  <si>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</si>
  <si>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</si>
  <si>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</si>
  <si>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</si>
  <si>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</si>
  <si>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</si>
  <si>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</si>
  <si>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</si>
  <si>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</si>
  <si>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</si>
  <si>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</si>
  <si>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</si>
  <si>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</si>
  <si>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</si>
  <si>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</si>
  <si>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</si>
  <si>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</si>
  <si>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</si>
  <si>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</si>
  <si>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</si>
  <si>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</si>
  <si>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</si>
  <si>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</si>
  <si>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</si>
  <si>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</si>
  <si>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</si>
  <si>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</si>
  <si>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</si>
  <si>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</si>
  <si>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</si>
  <si>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</si>
  <si>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</si>
  <si>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</si>
  <si>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</si>
  <si>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</si>
  <si>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</si>
  <si>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</si>
  <si>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</si>
  <si>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</si>
  <si>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</si>
  <si>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</si>
  <si>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</si>
  <si>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</si>
  <si>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</si>
  <si>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</si>
  <si>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</si>
  <si>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</si>
  <si>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</si>
  <si>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</si>
  <si>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</si>
  <si>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</si>
  <si>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</si>
  <si>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</si>
  <si>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</si>
  <si>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</si>
  <si>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</si>
  <si>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</si>
  <si>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</si>
  <si>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</si>
  <si>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</si>
  <si>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</si>
  <si>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</si>
  <si>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</si>
  <si>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</si>
  <si>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</si>
  <si>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</si>
  <si>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</si>
  <si>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</si>
  <si>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</si>
  <si>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</si>
  <si>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</si>
  <si>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</si>
  <si>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</si>
  <si>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</si>
  <si>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</si>
  <si>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</si>
  <si>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</si>
  <si>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</si>
  <si>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</si>
  <si>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</si>
  <si>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</si>
  <si>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</si>
  <si>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</si>
  <si>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</si>
  <si>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</si>
  <si>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</si>
  <si>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</si>
  <si>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</si>
  <si>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</si>
  <si>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</si>
  <si>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</si>
  <si>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</si>
  <si>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</si>
  <si>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</si>
  <si>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</si>
  <si>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</si>
  <si>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</si>
  <si>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</si>
  <si>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</si>
  <si>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</si>
  <si>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</si>
  <si>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</si>
  <si>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</si>
  <si>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</si>
  <si>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</si>
  <si>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</si>
  <si>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</si>
  <si>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</si>
  <si>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</si>
  <si>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</si>
  <si>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</si>
  <si>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</si>
  <si>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</si>
  <si>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</si>
  <si>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</si>
  <si>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</si>
  <si>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</si>
  <si>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</si>
  <si>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</si>
  <si>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</si>
  <si>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</si>
  <si>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</si>
  <si>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</si>
  <si>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</si>
  <si>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</si>
  <si>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</si>
  <si>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</si>
  <si>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</si>
  <si>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</si>
  <si>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</si>
  <si>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</si>
  <si>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</si>
  <si>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</si>
  <si>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</si>
  <si>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</si>
  <si>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</si>
  <si>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</si>
  <si>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</si>
  <si>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</si>
  <si>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</si>
  <si>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</si>
  <si>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</si>
  <si>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</si>
  <si>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</si>
  <si>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</si>
  <si>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</si>
  <si>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</si>
  <si>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</si>
  <si>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</si>
  <si>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</si>
  <si>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</si>
  <si>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</si>
  <si>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</si>
  <si>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</si>
  <si>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</si>
  <si>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</si>
  <si>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</si>
  <si>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</si>
  <si>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</si>
  <si>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</si>
  <si>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</si>
  <si>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</si>
  <si>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</si>
  <si>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</si>
  <si>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</si>
  <si>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</si>
  <si>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</si>
  <si>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</si>
  <si>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</si>
  <si>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</si>
  <si>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</si>
  <si>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</si>
  <si>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</si>
  <si>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</si>
  <si>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</si>
  <si>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</si>
  <si>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</si>
  <si>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</si>
  <si>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</si>
  <si>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</si>
  <si>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</si>
  <si>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</si>
  <si>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</si>
  <si>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</si>
  <si>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</si>
  <si>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</si>
  <si>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</si>
  <si>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</si>
  <si>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</si>
  <si>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</si>
  <si>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</si>
  <si>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</si>
  <si>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</si>
  <si>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</si>
  <si>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</si>
  <si>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</si>
  <si>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</si>
  <si>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</si>
  <si>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</si>
  <si>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</si>
  <si>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</si>
  <si>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</si>
  <si>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</si>
  <si>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</si>
  <si>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</si>
  <si>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</si>
  <si>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</si>
  <si>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</si>
  <si>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</si>
  <si>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</si>
  <si>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</si>
  <si>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</si>
  <si>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</si>
  <si>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</si>
  <si>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</si>
  <si>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</si>
  <si>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</si>
  <si>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</si>
  <si>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</si>
  <si>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</si>
  <si>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</si>
  <si>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</si>
  <si>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</si>
  <si>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</si>
  <si>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</si>
  <si>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</si>
  <si>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</si>
  <si>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</si>
  <si>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</si>
  <si>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</si>
  <si>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</si>
  <si>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</si>
  <si>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</si>
  <si>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</si>
  <si>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</si>
  <si>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</si>
  <si>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</si>
  <si>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</si>
  <si>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</si>
  <si>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</si>
  <si>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</si>
  <si>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</si>
  <si>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</si>
  <si>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</si>
  <si>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</si>
  <si>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</si>
  <si>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</si>
  <si>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</si>
  <si>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</si>
  <si>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</si>
  <si>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</si>
  <si>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</si>
  <si>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</si>
  <si>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</si>
  <si>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</si>
  <si>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</si>
  <si>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</si>
  <si>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</si>
  <si>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</si>
  <si>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</si>
  <si>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</si>
  <si>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</si>
  <si>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</si>
  <si>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</si>
  <si>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</si>
  <si>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</si>
  <si>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</si>
  <si>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</si>
  <si>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</si>
  <si>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</si>
  <si>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</si>
  <si>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</si>
  <si>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</si>
  <si>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</si>
  <si>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</si>
  <si>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</si>
  <si>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</si>
  <si>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</si>
  <si>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</si>
  <si>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</si>
  <si>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</si>
  <si>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</si>
  <si>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</si>
  <si>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</si>
  <si>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</si>
  <si>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</si>
  <si>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</si>
  <si>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</si>
  <si>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</si>
  <si>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</si>
  <si>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</si>
  <si>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</si>
  <si>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</si>
  <si>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</si>
  <si>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</si>
  <si>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</si>
  <si>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</si>
  <si>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</si>
  <si>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</si>
  <si>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</si>
  <si>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</si>
  <si>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</si>
  <si>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</si>
  <si>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</si>
  <si>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</si>
  <si>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</si>
  <si>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</si>
  <si>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</si>
  <si>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</si>
  <si>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</si>
  <si>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</si>
  <si>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</si>
  <si>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</si>
  <si>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</si>
  <si>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</si>
  <si>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</si>
  <si>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</si>
  <si>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</si>
  <si>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</si>
  <si>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</si>
  <si>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</si>
  <si>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</si>
  <si>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</si>
  <si>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</si>
  <si>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</si>
  <si>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</si>
  <si>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</si>
  <si>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</si>
  <si>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</si>
  <si>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</si>
  <si>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</si>
  <si>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</si>
  <si>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</si>
  <si>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</si>
  <si>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</si>
  <si>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</si>
  <si>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</si>
  <si>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</si>
  <si>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</si>
  <si>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</si>
  <si>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</si>
  <si>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</si>
  <si>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</si>
  <si>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</si>
  <si>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</si>
  <si>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</si>
  <si>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</si>
  <si>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</si>
  <si>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</si>
  <si>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</si>
  <si>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</si>
  <si>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</si>
  <si>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</si>
  <si>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</si>
  <si>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</si>
  <si>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</si>
  <si>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</si>
  <si>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</si>
  <si>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</si>
  <si>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</si>
  <si>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</si>
  <si>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</si>
  <si>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</si>
  <si>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</si>
  <si>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</si>
  <si>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</si>
  <si>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</si>
  <si>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</si>
  <si>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</si>
  <si>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</si>
  <si>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</si>
  <si>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</si>
  <si>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</si>
  <si>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</si>
  <si>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</si>
  <si>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</si>
  <si>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</si>
  <si>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</si>
  <si>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</si>
  <si>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</si>
  <si>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</si>
  <si>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</si>
  <si>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</si>
  <si>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</si>
  <si>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</si>
  <si>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</si>
  <si>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</si>
  <si>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</si>
  <si>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</si>
  <si>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</si>
  <si>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</si>
  <si>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</si>
  <si>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</si>
  <si>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</si>
  <si>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</si>
  <si>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</si>
  <si>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</si>
  <si>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</si>
  <si>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</si>
  <si>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</si>
  <si>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</si>
  <si>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</si>
  <si>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</si>
  <si>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</si>
  <si>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</si>
  <si>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</si>
  <si>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</si>
  <si>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</si>
  <si>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</si>
  <si>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</si>
  <si>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</si>
  <si>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</si>
  <si>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</si>
  <si>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</si>
  <si>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</si>
  <si>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</si>
  <si>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</si>
  <si>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</si>
  <si>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</si>
  <si>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</si>
  <si>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</si>
  <si>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</si>
  <si>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</si>
  <si>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</si>
  <si>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</si>
  <si>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</si>
  <si>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</si>
  <si>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</si>
  <si>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</si>
  <si>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</si>
  <si>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</si>
  <si>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</si>
  <si>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</si>
  <si>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</si>
  <si>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</si>
  <si>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</si>
  <si>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</si>
  <si>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</si>
  <si>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</si>
  <si>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</si>
  <si>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</si>
  <si>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</si>
  <si>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</si>
  <si>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</si>
  <si>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</si>
  <si>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</si>
  <si>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</si>
  <si>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</si>
  <si>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</si>
  <si>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</si>
  <si>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</si>
  <si>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</si>
  <si>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</si>
  <si>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</si>
  <si>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</si>
  <si>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</si>
  <si>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</si>
  <si>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</si>
  <si>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</si>
  <si>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</si>
  <si>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</si>
  <si>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</si>
  <si>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</si>
  <si>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</si>
  <si>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</si>
  <si>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</si>
  <si>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</si>
  <si>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</si>
  <si>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</si>
  <si>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</si>
  <si>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</si>
  <si>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</si>
  <si>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</si>
  <si>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</si>
  <si>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</si>
  <si>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</si>
  <si>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</si>
  <si>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</si>
  <si>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</si>
  <si>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</si>
  <si>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</si>
  <si>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</si>
  <si>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</si>
  <si>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</si>
  <si>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</si>
  <si>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</si>
  <si>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</si>
  <si>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</si>
  <si>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</si>
  <si>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</si>
  <si>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</si>
  <si>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</si>
  <si>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</si>
  <si>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</si>
  <si>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</si>
  <si>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</si>
  <si>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</si>
  <si>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</si>
  <si>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</si>
  <si>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</si>
  <si>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</si>
  <si>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</si>
  <si>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</si>
  <si>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</si>
  <si>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</si>
  <si>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</si>
  <si>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</si>
  <si>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</si>
  <si>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</si>
  <si>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</si>
  <si>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</si>
  <si>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</si>
  <si>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</si>
  <si>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</si>
  <si>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</si>
  <si>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</si>
  <si>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</si>
  <si>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</si>
  <si>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</si>
  <si>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</si>
  <si>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</si>
  <si>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</si>
  <si>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</si>
  <si>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</si>
  <si>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</si>
  <si>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</si>
  <si>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</si>
  <si>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</si>
  <si>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</si>
  <si>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</si>
  <si>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</si>
  <si>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</si>
  <si>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</si>
  <si>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</si>
  <si>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</si>
  <si>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</si>
  <si>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</si>
  <si>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</si>
  <si>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</si>
  <si>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</si>
  <si>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</si>
  <si>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</si>
  <si>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</si>
  <si>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</si>
  <si>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</si>
  <si>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</si>
  <si>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</si>
  <si>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</si>
  <si>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</si>
  <si>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</si>
  <si>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</si>
  <si>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</si>
  <si>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</si>
  <si>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</si>
  <si>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</si>
  <si>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</si>
  <si>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</si>
  <si>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</si>
  <si>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</si>
  <si>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</si>
  <si>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</si>
  <si>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</si>
  <si>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</si>
  <si>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</si>
  <si>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</si>
  <si>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</si>
  <si>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</si>
  <si>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</si>
  <si>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</si>
  <si>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</si>
  <si>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</si>
  <si>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</si>
  <si>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</si>
  <si>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</si>
  <si>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</si>
  <si>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</si>
  <si>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</si>
  <si>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</si>
  <si>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</si>
  <si>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</si>
  <si>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</si>
  <si>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</si>
  <si>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</si>
  <si>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</si>
  <si>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</si>
  <si>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</si>
  <si>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</si>
  <si>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</si>
  <si>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</si>
  <si>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</si>
  <si>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</si>
  <si>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</si>
  <si>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</si>
  <si>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</si>
  <si>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</si>
  <si>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</si>
  <si>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</si>
  <si>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</si>
  <si>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</si>
  <si>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</si>
  <si>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</si>
  <si>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</si>
  <si>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</si>
  <si>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</si>
  <si>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</si>
  <si>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</si>
  <si>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</si>
  <si>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</si>
  <si>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</si>
  <si>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</si>
  <si>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</si>
  <si>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</si>
  <si>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</si>
  <si>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</si>
  <si>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</si>
  <si>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</si>
  <si>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</si>
  <si>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</si>
  <si>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</si>
  <si>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</si>
  <si>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</si>
  <si>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</si>
  <si>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</si>
  <si>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</si>
  <si>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</si>
  <si>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</si>
  <si>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</si>
  <si>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</si>
  <si>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</si>
  <si>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</si>
  <si>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</si>
  <si>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</si>
  <si>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</si>
  <si>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</si>
  <si>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</si>
  <si>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</si>
  <si>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</si>
  <si>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</si>
  <si>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</si>
  <si>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</si>
  <si>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</si>
  <si>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</si>
  <si>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</si>
  <si>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</si>
  <si>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</si>
  <si>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</si>
  <si>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</si>
  <si>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</si>
  <si>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</si>
  <si>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</si>
  <si>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</si>
  <si>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</si>
  <si>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</si>
  <si>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</si>
  <si>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</si>
  <si>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</si>
  <si>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</si>
  <si>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</si>
  <si>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</si>
  <si>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</si>
  <si>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</si>
  <si>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</si>
  <si>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</si>
  <si>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</si>
  <si>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</si>
  <si>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</si>
  <si>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</si>
  <si>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</si>
  <si>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</si>
  <si>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</si>
  <si>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</si>
  <si>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</si>
  <si>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</si>
  <si>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</si>
  <si>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</si>
  <si>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</si>
  <si>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</si>
  <si>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</si>
  <si>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</si>
  <si>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</si>
  <si>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</si>
  <si>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</si>
  <si>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</si>
  <si>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</si>
  <si>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</si>
  <si>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</si>
  <si>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</si>
  <si>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</si>
  <si>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</si>
  <si>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</si>
  <si>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</si>
  <si>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</si>
  <si>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</si>
  <si>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</si>
  <si>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</si>
  <si>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</si>
  <si>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</si>
  <si>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</si>
  <si>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</si>
  <si>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</si>
  <si>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</si>
  <si>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</si>
  <si>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</si>
  <si>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</si>
  <si>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</si>
  <si>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</si>
  <si>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</si>
  <si>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</si>
  <si>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</si>
  <si>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</si>
  <si>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</si>
  <si>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</si>
  <si>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</si>
  <si>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</si>
  <si>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</si>
  <si>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</si>
  <si>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</si>
  <si>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</si>
  <si>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</si>
  <si>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</si>
  <si>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</si>
  <si>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</si>
  <si>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</si>
  <si>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</si>
  <si>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</si>
  <si>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</si>
  <si>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</si>
  <si>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</si>
  <si>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</si>
  <si>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</si>
  <si>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</si>
  <si>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</si>
  <si>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</si>
  <si>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</si>
  <si>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</si>
  <si>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</si>
  <si>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</si>
  <si>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</si>
  <si>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</si>
  <si>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</si>
  <si>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</si>
  <si>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</si>
  <si>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</si>
  <si>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</si>
  <si>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</si>
  <si>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</si>
  <si>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</si>
  <si>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</si>
  <si>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</si>
  <si>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</si>
  <si>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</si>
  <si>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</si>
  <si>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</si>
  <si>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</si>
  <si>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</si>
  <si>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</si>
  <si>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</si>
  <si>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</si>
  <si>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</si>
  <si>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</si>
  <si>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</si>
  <si>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</si>
  <si>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</si>
  <si>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</si>
  <si>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</si>
  <si>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</si>
  <si>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</si>
  <si>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</si>
  <si>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</si>
  <si>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</si>
  <si>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</si>
  <si>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</si>
  <si>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</si>
  <si>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</si>
  <si>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</si>
  <si>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</si>
  <si>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</si>
  <si>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</si>
  <si>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</si>
  <si>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</si>
  <si>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</si>
  <si>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</si>
  <si>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</si>
  <si>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</si>
  <si>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</si>
  <si>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</si>
  <si>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</si>
  <si>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</si>
  <si>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</si>
  <si>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</si>
  <si>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</si>
  <si>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</si>
  <si>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</si>
  <si>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</si>
  <si>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</si>
  <si>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</si>
  <si>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</si>
  <si>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</si>
  <si>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</si>
  <si>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</si>
  <si>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</si>
  <si>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</si>
  <si>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</si>
  <si>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</si>
  <si>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</si>
  <si>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</si>
  <si>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</si>
  <si>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</si>
  <si>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</si>
  <si>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</si>
  <si>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</si>
  <si>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</si>
  <si>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</si>
  <si>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</si>
  <si>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</si>
  <si>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</si>
  <si>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</si>
  <si>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</si>
  <si>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</si>
  <si>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</si>
  <si>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</si>
  <si>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</si>
  <si>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</si>
  <si>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</si>
  <si>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</si>
  <si>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</si>
  <si>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</si>
  <si>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</si>
  <si>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</si>
  <si>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</si>
  <si>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</si>
  <si>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</si>
  <si>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</si>
  <si>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</si>
  <si>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</si>
  <si>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</si>
  <si>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</si>
  <si>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</si>
  <si>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</si>
  <si>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</si>
  <si>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</si>
  <si>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</si>
  <si>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</si>
  <si>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</si>
  <si>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</si>
  <si>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</si>
  <si>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</si>
  <si>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</si>
  <si>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</si>
  <si>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</si>
  <si>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</si>
  <si>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</si>
  <si>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</si>
  <si>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</si>
  <si>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</si>
  <si>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</si>
  <si>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</si>
  <si>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</si>
  <si>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</si>
  <si>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</si>
  <si>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</si>
  <si>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</si>
  <si>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</si>
  <si>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</si>
  <si>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</si>
  <si>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</si>
  <si>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</si>
  <si>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</si>
  <si>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</si>
  <si>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</si>
  <si>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</si>
  <si>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</si>
  <si>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</si>
  <si>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</si>
  <si>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</si>
  <si>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</si>
  <si>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</si>
  <si>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</si>
  <si>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</si>
  <si>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</si>
  <si>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</si>
  <si>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</si>
  <si>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</si>
  <si>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</si>
  <si>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</si>
  <si>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</si>
  <si>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</si>
  <si>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</si>
  <si>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</si>
  <si>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</si>
  <si>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</si>
  <si>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</si>
  <si>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</si>
  <si>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</si>
  <si>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</si>
  <si>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</si>
  <si>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</si>
  <si>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</si>
  <si>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</si>
  <si>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</si>
  <si>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</si>
  <si>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</si>
  <si>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</si>
  <si>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</si>
  <si>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</si>
  <si>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</si>
  <si>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</si>
  <si>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</si>
  <si>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</si>
  <si>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</si>
  <si>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</si>
  <si>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</si>
  <si>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</si>
  <si>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</si>
  <si>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</si>
  <si>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</si>
  <si>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</si>
  <si>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</si>
  <si>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</si>
  <si>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</si>
  <si>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</si>
  <si>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</si>
  <si>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</si>
  <si>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</si>
  <si>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</si>
  <si>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</si>
  <si>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</si>
  <si>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</si>
  <si>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</si>
  <si>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</si>
  <si>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</si>
  <si>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</si>
  <si>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</si>
  <si>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</si>
  <si>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</si>
  <si>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</si>
  <si>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</si>
  <si>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</si>
  <si>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</si>
  <si>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</si>
  <si>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</si>
  <si>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</si>
  <si>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</si>
  <si>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</si>
  <si>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</si>
  <si>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</si>
  <si>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</si>
  <si>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</si>
  <si>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</si>
  <si>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</si>
  <si>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</si>
  <si>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</si>
  <si>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</si>
  <si>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</si>
  <si>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</si>
  <si>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</si>
  <si>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</si>
  <si>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</si>
  <si>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</si>
  <si>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</si>
  <si>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</si>
  <si>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</si>
  <si>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</si>
  <si>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</si>
  <si>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</si>
  <si>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</si>
  <si>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</si>
  <si>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</si>
  <si>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</si>
  <si>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</si>
  <si>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</si>
  <si>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</si>
  <si>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</si>
  <si>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</si>
  <si>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</si>
  <si>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</si>
  <si>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</si>
  <si>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</si>
  <si>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</si>
  <si>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</si>
  <si>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</si>
  <si>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</si>
  <si>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</si>
  <si>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</si>
  <si>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</si>
  <si>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</si>
  <si>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</si>
  <si>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</si>
  <si>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</si>
  <si>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</si>
  <si>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</si>
  <si>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</si>
  <si>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</si>
  <si>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</si>
  <si>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</si>
  <si>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</si>
  <si>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</si>
  <si>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</si>
  <si>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</si>
  <si>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</si>
  <si>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</si>
  <si>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</si>
  <si>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</si>
  <si>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</si>
  <si>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</si>
  <si>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</si>
  <si>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</si>
  <si>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</si>
  <si>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</si>
  <si>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</si>
  <si>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</si>
  <si>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</si>
  <si>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</si>
  <si>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</si>
  <si>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</si>
  <si>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</si>
  <si>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</si>
  <si>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</si>
  <si>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</si>
  <si>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</si>
  <si>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</si>
  <si>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</si>
  <si>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</si>
  <si>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</si>
  <si>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</si>
  <si>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</si>
  <si>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</si>
  <si>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</si>
  <si>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</si>
  <si>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</si>
  <si>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</si>
  <si>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</si>
  <si>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</si>
  <si>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</si>
  <si>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</si>
  <si>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</si>
  <si>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</si>
  <si>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</si>
  <si>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</si>
  <si>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</si>
  <si>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</si>
  <si>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</si>
  <si>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</si>
  <si>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</si>
  <si>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</si>
  <si>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</si>
  <si>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</si>
  <si>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</si>
  <si>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</si>
  <si>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</si>
  <si>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</si>
  <si>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</si>
  <si>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</si>
  <si>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</si>
  <si>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</si>
  <si>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</si>
  <si>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</si>
  <si>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</si>
  <si>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</si>
  <si>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</si>
  <si>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</si>
  <si>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</si>
  <si>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</si>
  <si>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</si>
  <si>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</si>
  <si>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</si>
  <si>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</si>
  <si>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</si>
  <si>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</si>
  <si>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</si>
  <si>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</si>
  <si>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</si>
  <si>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</si>
  <si>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</si>
  <si>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</si>
  <si>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</si>
  <si>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</si>
  <si>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</si>
  <si>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</si>
  <si>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</si>
  <si>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</si>
  <si>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</si>
  <si>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</si>
  <si>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</si>
  <si>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</si>
  <si>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</si>
  <si>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</si>
  <si>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</si>
  <si>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</si>
  <si>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</si>
  <si>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</si>
  <si>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</si>
  <si>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</si>
  <si>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</si>
  <si>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</si>
  <si>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</si>
  <si>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</si>
  <si>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</si>
  <si>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</si>
  <si>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</si>
  <si>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</si>
  <si>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</si>
  <si>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</si>
  <si>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</si>
  <si>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</si>
  <si>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</si>
  <si>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</si>
  <si>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</si>
  <si>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</si>
  <si>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</si>
  <si>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</si>
  <si>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</si>
  <si>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</si>
  <si>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</si>
  <si>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</si>
  <si>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</si>
  <si>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</si>
  <si>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</si>
  <si>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</si>
  <si>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</si>
  <si>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</si>
  <si>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</si>
  <si>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</si>
  <si>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</si>
  <si>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</si>
  <si>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</si>
  <si>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</si>
  <si>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</si>
  <si>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</si>
  <si>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</si>
  <si>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</si>
  <si>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</si>
  <si>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</si>
  <si>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</si>
  <si>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</si>
  <si>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</si>
  <si>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</si>
  <si>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</si>
  <si>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</si>
  <si>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</si>
  <si>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</si>
  <si>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</si>
  <si>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</si>
  <si>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</si>
  <si>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</si>
  <si>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</si>
  <si>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</si>
  <si>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</si>
  <si>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</si>
  <si>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</si>
  <si>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</si>
  <si>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</si>
  <si>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</si>
  <si>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</si>
  <si>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</si>
  <si>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</si>
  <si>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</si>
  <si>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</si>
  <si>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</si>
  <si>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</si>
  <si>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</si>
  <si>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</si>
  <si>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</si>
  <si>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</si>
  <si>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</si>
  <si>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</si>
  <si>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</si>
  <si>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</si>
  <si>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</si>
  <si>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</si>
  <si>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</si>
  <si>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</si>
  <si>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</si>
  <si>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</si>
  <si>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</si>
  <si>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</si>
  <si>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</si>
  <si>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</si>
  <si>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</si>
  <si>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</si>
  <si>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</si>
  <si>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</si>
  <si>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</si>
  <si>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</si>
  <si>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</si>
  <si>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</si>
  <si>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</si>
  <si>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</si>
  <si>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</si>
  <si>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</si>
  <si>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</si>
  <si>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</si>
  <si>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</si>
  <si>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</si>
  <si>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</si>
  <si>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</si>
  <si>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</si>
  <si>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</si>
  <si>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</si>
  <si>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</si>
  <si>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</si>
  <si>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</si>
  <si>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</si>
  <si>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</si>
  <si>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</si>
  <si>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</si>
  <si>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</si>
  <si>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</si>
  <si>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</si>
  <si>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</si>
  <si>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</si>
  <si>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</si>
  <si>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</si>
  <si>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</si>
  <si>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</si>
  <si>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</si>
  <si>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</si>
  <si>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</si>
  <si>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</si>
  <si>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</si>
  <si>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</si>
  <si>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</si>
  <si>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</si>
  <si>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</si>
  <si>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</si>
  <si>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</si>
  <si>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</si>
  <si>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</si>
  <si>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</si>
  <si>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</si>
  <si>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</si>
  <si>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</si>
  <si>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</si>
  <si>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</si>
  <si>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</si>
  <si>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</si>
  <si>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</si>
  <si>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</si>
  <si>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</si>
  <si>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</si>
  <si>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</si>
  <si>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</si>
  <si>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</si>
  <si>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</si>
  <si>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</si>
  <si>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</si>
  <si>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</si>
  <si>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</si>
  <si>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</si>
  <si>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</si>
  <si>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</si>
  <si>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</si>
  <si>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</si>
  <si>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</si>
  <si>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</si>
  <si>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</si>
  <si>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</si>
  <si>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</si>
  <si>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</si>
  <si>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</si>
  <si>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</si>
  <si>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</si>
  <si>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</si>
  <si>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</si>
  <si>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</si>
  <si>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</si>
  <si>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</si>
  <si>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</si>
  <si>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</si>
  <si>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</si>
  <si>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</si>
  <si>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</si>
  <si>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</si>
  <si>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</si>
  <si>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</si>
  <si>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</si>
  <si>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</si>
  <si>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</si>
  <si>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</si>
  <si>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</si>
  <si>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</si>
  <si>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</si>
  <si>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</si>
  <si>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</si>
  <si>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</si>
  <si>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</si>
  <si>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</si>
  <si>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</si>
  <si>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</si>
  <si>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</si>
  <si>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</si>
  <si>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</si>
  <si>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</si>
  <si>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</si>
  <si>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</si>
  <si>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</si>
  <si>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</si>
  <si>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</si>
  <si>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</si>
  <si>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</si>
  <si>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</si>
  <si>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</si>
  <si>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</si>
  <si>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</si>
  <si>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</si>
  <si>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</si>
  <si>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</si>
  <si>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</si>
  <si>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</si>
  <si>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</si>
  <si>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</si>
  <si>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</si>
  <si>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</si>
  <si>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</si>
  <si>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</si>
  <si>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</si>
  <si>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</si>
  <si>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</si>
  <si>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</si>
  <si>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</si>
  <si>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</si>
  <si>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</si>
  <si>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</si>
  <si>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</si>
  <si>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</si>
  <si>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</si>
  <si>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</si>
  <si>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</si>
  <si>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</si>
  <si>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</si>
  <si>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</si>
  <si>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</si>
  <si>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</si>
  <si>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</si>
  <si>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</si>
  <si>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</si>
  <si>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</si>
  <si>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</si>
  <si>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</si>
  <si>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</si>
  <si>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</si>
  <si>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</si>
  <si>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</si>
  <si>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</si>
  <si>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</si>
  <si>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</si>
  <si>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</si>
  <si>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</si>
  <si>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</si>
  <si>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</si>
  <si>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</si>
  <si>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</si>
  <si>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</si>
  <si>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</si>
  <si>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</si>
  <si>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</si>
  <si>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</si>
  <si>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</si>
  <si>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</si>
  <si>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</si>
  <si>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</si>
  <si>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</si>
  <si>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</si>
  <si>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</si>
  <si>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</si>
  <si>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</si>
  <si>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</si>
  <si>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</si>
  <si>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</si>
  <si>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</si>
  <si>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</si>
  <si>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</si>
  <si>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</si>
  <si>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</si>
  <si>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</si>
  <si>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</si>
  <si>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</si>
  <si>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</si>
  <si>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</si>
  <si>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</si>
  <si>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</si>
  <si>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</si>
  <si>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</si>
  <si>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</si>
  <si>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</si>
  <si>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</si>
  <si>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</si>
  <si>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</si>
  <si>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</si>
  <si>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</si>
  <si>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</si>
  <si>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</si>
  <si>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</si>
  <si>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</si>
  <si>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</si>
  <si>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</si>
  <si>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</si>
  <si>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</si>
  <si>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</si>
  <si>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</si>
  <si>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</si>
  <si>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</si>
  <si>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</si>
  <si>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</si>
  <si>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</si>
  <si>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</si>
  <si>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</si>
  <si>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</si>
  <si>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</si>
  <si>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</si>
  <si>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</si>
  <si>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</si>
  <si>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</si>
  <si>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</si>
  <si>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</si>
  <si>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</si>
  <si>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</si>
  <si>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</si>
  <si>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</si>
  <si>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</si>
  <si>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</si>
  <si>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</si>
  <si>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</si>
  <si>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</si>
  <si>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</si>
  <si>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</si>
  <si>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</si>
  <si>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</si>
  <si>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</si>
  <si>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</si>
  <si>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</si>
  <si>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</si>
  <si>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</si>
  <si>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</si>
  <si>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</si>
  <si>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</si>
  <si>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</si>
  <si>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</si>
  <si>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</si>
  <si>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</si>
  <si>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</si>
  <si>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</si>
  <si>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</si>
  <si>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</si>
  <si>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</si>
  <si>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</si>
  <si>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</si>
  <si>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</si>
  <si>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</si>
  <si>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</si>
  <si>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</si>
  <si>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</si>
  <si>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</si>
  <si>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</si>
  <si>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</si>
  <si>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</si>
  <si>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</si>
  <si>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</si>
  <si>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</si>
  <si>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</si>
  <si>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</si>
  <si>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</si>
  <si>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</si>
  <si>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</si>
  <si>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</si>
  <si>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</si>
  <si>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</si>
  <si>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</si>
  <si>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</si>
  <si>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</si>
  <si>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</si>
  <si>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</si>
  <si>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</si>
  <si>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</si>
  <si>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</si>
  <si>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</si>
  <si>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</si>
  <si>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</si>
  <si>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</si>
  <si>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</si>
  <si>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</si>
  <si>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</si>
  <si>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</si>
  <si>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</si>
  <si>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</si>
  <si>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</si>
  <si>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</si>
  <si>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</si>
  <si>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</si>
  <si>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</si>
  <si>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</si>
  <si>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</si>
  <si>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</si>
  <si>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</si>
  <si>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</si>
  <si>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</si>
  <si>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</si>
  <si>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</si>
  <si>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</si>
  <si>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</si>
  <si>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</si>
  <si>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</si>
  <si>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</si>
  <si>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</si>
  <si>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</si>
  <si>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</si>
  <si>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</si>
  <si>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</si>
  <si>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</si>
  <si>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</si>
  <si>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</si>
  <si>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</si>
  <si>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</si>
  <si>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</si>
  <si>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</si>
  <si>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</si>
  <si>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</si>
  <si>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</si>
  <si>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</si>
  <si>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</si>
  <si>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</si>
  <si>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</si>
  <si>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</si>
  <si>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</si>
  <si>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</si>
  <si>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</si>
  <si>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</si>
  <si>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</si>
  <si>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</si>
  <si>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</si>
  <si>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</si>
  <si>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</si>
  <si>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</si>
  <si>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</si>
  <si>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</si>
  <si>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</si>
  <si>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</si>
  <si>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</si>
  <si>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</si>
  <si>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</si>
  <si>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</si>
  <si>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</si>
  <si>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</si>
  <si>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</si>
  <si>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</si>
  <si>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</si>
  <si>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</si>
  <si>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</si>
  <si>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</si>
  <si>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</si>
  <si>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</si>
  <si>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</si>
  <si>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</si>
  <si>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</si>
  <si>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</si>
  <si>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</si>
  <si>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</si>
  <si>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</si>
  <si>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</si>
  <si>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</si>
  <si>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</si>
  <si>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</si>
  <si>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</si>
  <si>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</si>
  <si>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</si>
  <si>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</si>
  <si>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</si>
  <si>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</si>
  <si>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</si>
  <si>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</si>
  <si>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</si>
  <si>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</si>
  <si>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</si>
  <si>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</si>
  <si>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</si>
  <si>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</si>
  <si>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</si>
  <si>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</si>
  <si>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</si>
  <si>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</si>
  <si>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</si>
  <si>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</si>
  <si>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</si>
  <si>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</si>
  <si>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</si>
  <si>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</si>
  <si>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</si>
  <si>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</si>
  <si>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</si>
  <si>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</si>
  <si>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</si>
  <si>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</si>
  <si>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</si>
  <si>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</si>
  <si>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</si>
  <si>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</si>
  <si>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</si>
  <si>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</si>
  <si>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</si>
  <si>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</si>
  <si>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</si>
  <si>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</si>
  <si>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</si>
  <si>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</si>
  <si>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</si>
  <si>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</si>
  <si>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</si>
  <si>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</si>
  <si>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</si>
  <si>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</si>
  <si>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</si>
  <si>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</si>
  <si>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</si>
  <si>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</si>
  <si>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</si>
  <si>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</si>
  <si>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</si>
  <si>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</si>
  <si>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</si>
  <si>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</si>
  <si>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</si>
  <si>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</si>
  <si>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</si>
  <si>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</si>
  <si>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</si>
  <si>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</si>
  <si>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</si>
  <si>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</si>
  <si>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</si>
  <si>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</si>
  <si>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</si>
  <si>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</si>
  <si>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</si>
  <si>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</si>
  <si>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</si>
  <si>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</si>
  <si>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</si>
  <si>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</si>
  <si>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</si>
  <si>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</si>
  <si>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</si>
  <si>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</si>
  <si>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</si>
  <si>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</si>
  <si>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</si>
  <si>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</si>
  <si>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</si>
  <si>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</si>
  <si>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</si>
  <si>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</si>
  <si>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</si>
  <si>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</si>
  <si>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</si>
  <si>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</si>
  <si>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</si>
  <si>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</si>
  <si>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</si>
  <si>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</si>
  <si>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</si>
  <si>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</si>
  <si>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</si>
  <si>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</si>
  <si>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</si>
  <si>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</si>
  <si>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</si>
  <si>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</si>
  <si>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</si>
  <si>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</si>
  <si>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</si>
  <si>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</si>
  <si>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</si>
  <si>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</si>
  <si>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</si>
  <si>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</si>
  <si>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</si>
  <si>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</si>
  <si>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</si>
  <si>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</si>
  <si>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</si>
  <si>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</si>
  <si>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</si>
  <si>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</si>
  <si>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</si>
  <si>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</si>
  <si>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</si>
  <si>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</si>
  <si>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</si>
  <si>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</si>
  <si>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</si>
  <si>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</si>
  <si>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</si>
  <si>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</si>
  <si>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</si>
  <si>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</si>
  <si>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</si>
  <si>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</si>
  <si>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</si>
  <si>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</si>
  <si>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</si>
  <si>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</si>
  <si>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</si>
  <si>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</si>
  <si>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</si>
  <si>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</si>
  <si>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</si>
  <si>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</si>
  <si>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</si>
  <si>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</si>
  <si>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</si>
  <si>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</si>
  <si>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</si>
  <si>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</si>
  <si>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</si>
  <si>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</si>
  <si>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</si>
  <si>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</si>
  <si>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</si>
  <si>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</si>
  <si>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</si>
  <si>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</si>
  <si>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</si>
  <si>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</si>
  <si>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</si>
  <si>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</si>
  <si>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</si>
  <si>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</si>
  <si>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</si>
  <si>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</si>
  <si>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</si>
  <si>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</si>
  <si>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</si>
  <si>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</si>
  <si>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</si>
  <si>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</si>
  <si>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</si>
  <si>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</si>
  <si>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</si>
  <si>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</si>
  <si>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</si>
  <si>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</si>
  <si>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</si>
  <si>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</si>
  <si>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</si>
  <si>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</si>
  <si>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</si>
  <si>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</si>
  <si>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</si>
  <si>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</si>
  <si>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</si>
  <si>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</si>
  <si>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</si>
  <si>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</si>
  <si>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</si>
  <si>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</si>
  <si>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</si>
  <si>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</si>
  <si>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</si>
  <si>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</si>
  <si>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</si>
  <si>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</si>
  <si>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</si>
  <si>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</si>
  <si>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</si>
  <si>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</si>
  <si>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</si>
  <si>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</si>
  <si>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</si>
  <si>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</si>
  <si>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</si>
  <si>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</si>
  <si>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</si>
  <si>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</si>
  <si>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</si>
  <si>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</si>
  <si>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</si>
  <si>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</si>
  <si>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</si>
  <si>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</si>
  <si>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</si>
  <si>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</si>
  <si>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</si>
  <si>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</si>
  <si>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</si>
  <si>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</si>
  <si>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</si>
  <si>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</si>
  <si>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</si>
  <si>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</si>
  <si>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</si>
  <si>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</si>
  <si>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</si>
  <si>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</si>
  <si>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</si>
  <si>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</si>
  <si>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</si>
  <si>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</si>
  <si>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</si>
  <si>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</si>
  <si>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</si>
  <si>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</si>
  <si>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</si>
  <si>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</si>
  <si>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</si>
  <si>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</si>
  <si>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</si>
  <si>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</si>
  <si>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</si>
  <si>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</si>
  <si>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</si>
  <si>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</si>
  <si>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</si>
  <si>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</si>
  <si>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</si>
  <si>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</si>
  <si>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</si>
  <si>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</si>
  <si>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</si>
  <si>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</si>
  <si>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</si>
  <si>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</si>
  <si>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</si>
  <si>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</si>
  <si>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</si>
  <si>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</si>
  <si>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</si>
  <si>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</si>
  <si>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</si>
  <si>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</si>
  <si>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</si>
  <si>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</si>
  <si>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</si>
  <si>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</si>
  <si>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</si>
  <si>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</si>
  <si>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</si>
  <si>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</si>
  <si>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</si>
  <si>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</si>
  <si>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</si>
  <si>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</si>
  <si>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</si>
  <si>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</si>
  <si>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</si>
  <si>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</si>
  <si>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</si>
  <si>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</si>
  <si>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</si>
  <si>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</si>
  <si>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</si>
  <si>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</si>
  <si>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</si>
  <si>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</si>
  <si>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</si>
  <si>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</si>
  <si>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</si>
  <si>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</si>
  <si>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</si>
  <si>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</si>
  <si>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</si>
  <si>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</si>
  <si>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</si>
  <si>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</si>
  <si>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</si>
  <si>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</si>
  <si>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</si>
  <si>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</si>
  <si>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</si>
  <si>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</si>
  <si>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</si>
  <si>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</si>
  <si>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</si>
  <si>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</si>
  <si>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</si>
  <si>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</si>
  <si>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</si>
  <si>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</si>
  <si>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</si>
  <si>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</si>
  <si>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</si>
  <si>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</si>
  <si>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</si>
  <si>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</si>
  <si>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</si>
  <si>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</si>
  <si>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</si>
  <si>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</si>
  <si>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</si>
  <si>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</si>
  <si>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</si>
  <si>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</si>
  <si>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</si>
  <si>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</si>
  <si>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</si>
  <si>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</si>
  <si>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</si>
  <si>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</si>
  <si>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</si>
  <si>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</si>
  <si>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</si>
  <si>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</si>
  <si>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</si>
  <si>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</si>
  <si>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</si>
  <si>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</si>
  <si>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</si>
  <si>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</si>
  <si>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</si>
  <si>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</si>
  <si>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</si>
  <si>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</si>
  <si>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</si>
  <si>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</si>
  <si>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</si>
  <si>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</si>
  <si>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</si>
  <si>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</si>
  <si>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</si>
  <si>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</si>
  <si>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</si>
  <si>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</si>
  <si>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</si>
  <si>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</si>
  <si>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</si>
  <si>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</si>
  <si>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</si>
  <si>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</si>
  <si>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</si>
  <si>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</si>
  <si>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</si>
  <si>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</si>
  <si>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</si>
  <si>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</si>
  <si>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</si>
  <si>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</si>
  <si>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</si>
  <si>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</si>
  <si>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</si>
  <si>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</si>
  <si>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</si>
  <si>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</si>
  <si>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</si>
  <si>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</si>
  <si>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</si>
  <si>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</si>
  <si>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</si>
  <si>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</si>
  <si>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</si>
  <si>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</si>
  <si>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</si>
  <si>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</si>
  <si>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</si>
  <si>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</si>
  <si>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</si>
  <si>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</si>
  <si>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</si>
  <si>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</si>
  <si>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</si>
  <si>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</si>
  <si>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</si>
  <si>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</si>
  <si>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</si>
  <si>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</si>
  <si>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</si>
  <si>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</si>
  <si>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</si>
  <si>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</si>
  <si>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</si>
  <si>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</si>
  <si>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</si>
  <si>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</si>
  <si>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</si>
  <si>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</si>
  <si>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</si>
  <si>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</si>
  <si>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</si>
  <si>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</si>
  <si>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</si>
  <si>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</si>
  <si>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</si>
  <si>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</si>
  <si>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</si>
  <si>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</si>
  <si>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</si>
  <si>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</si>
  <si>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</si>
  <si>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</si>
  <si>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</si>
  <si>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</si>
  <si>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</si>
  <si>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</si>
  <si>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</si>
  <si>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</si>
  <si>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</si>
  <si>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</si>
  <si>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</si>
  <si>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</si>
  <si>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</si>
  <si>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</si>
  <si>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</si>
  <si>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</si>
  <si>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</si>
  <si>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</si>
  <si>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</si>
  <si>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</si>
  <si>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</si>
  <si>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</si>
  <si>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</si>
  <si>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</si>
  <si>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</si>
  <si>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</si>
  <si>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</si>
  <si>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</si>
  <si>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</si>
  <si>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</si>
  <si>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</si>
  <si>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</si>
  <si>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</si>
  <si>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</si>
  <si>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</si>
  <si>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</si>
  <si>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</si>
  <si>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</si>
  <si>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</si>
  <si>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</si>
  <si>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</si>
  <si>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</si>
  <si>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</si>
  <si>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</si>
  <si>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</si>
  <si>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</si>
  <si>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</si>
  <si>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</si>
  <si>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</si>
  <si>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</si>
  <si>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</si>
  <si>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</si>
  <si>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</si>
  <si>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</si>
  <si>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</si>
  <si>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</si>
  <si>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</si>
  <si>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</si>
  <si>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</si>
  <si>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</si>
  <si>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</si>
  <si>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</si>
  <si>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</si>
  <si>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</si>
  <si>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</si>
  <si>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</si>
  <si>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</si>
  <si>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</si>
  <si>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</si>
  <si>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</si>
  <si>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</si>
  <si>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</si>
  <si>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</si>
  <si>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</si>
  <si>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</si>
  <si>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</si>
  <si>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</si>
  <si>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</si>
  <si>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</si>
  <si>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</si>
  <si>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</si>
  <si>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</si>
  <si>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</si>
  <si>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</si>
  <si>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</si>
  <si>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</si>
  <si>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</si>
  <si>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</si>
  <si>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</si>
  <si>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</si>
  <si>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</si>
  <si>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</si>
  <si>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</si>
  <si>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</si>
  <si>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</si>
  <si>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</si>
  <si>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</si>
  <si>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</si>
  <si>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</si>
  <si>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</si>
  <si>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</si>
  <si>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</si>
  <si>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</si>
  <si>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</si>
  <si>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</si>
  <si>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</si>
  <si>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</si>
  <si>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</si>
  <si>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</si>
  <si>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</si>
  <si>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</si>
  <si>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</si>
  <si>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</si>
  <si>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</si>
  <si>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</si>
  <si>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</si>
  <si>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</si>
  <si>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</si>
  <si>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</si>
  <si>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</si>
  <si>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</si>
  <si>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</si>
  <si>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</si>
  <si>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</si>
  <si>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</si>
  <si>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</si>
  <si>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</si>
  <si>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</si>
  <si>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</si>
  <si>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</si>
  <si>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</si>
  <si>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</si>
  <si>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</si>
  <si>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</si>
  <si>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</si>
  <si>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</si>
  <si>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</si>
  <si>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</si>
  <si>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</si>
  <si>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</si>
  <si>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</si>
  <si>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</si>
  <si>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</si>
  <si>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</si>
  <si>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</si>
  <si>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</si>
  <si>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</si>
  <si>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</si>
  <si>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</si>
  <si>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</si>
  <si>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</si>
  <si>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</si>
  <si>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</si>
  <si>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</si>
  <si>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</si>
  <si>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</si>
  <si>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</si>
  <si>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</si>
  <si>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</si>
  <si>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</si>
  <si>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</si>
  <si>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</si>
  <si>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</si>
  <si>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</si>
  <si>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</si>
  <si>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</si>
  <si>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</si>
  <si>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</si>
  <si>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</si>
  <si>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</si>
  <si>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</si>
  <si>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</si>
  <si>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</si>
  <si>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</si>
  <si>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</si>
  <si>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</si>
  <si>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</si>
  <si>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</si>
  <si>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</si>
  <si>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</si>
  <si>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</si>
  <si>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</si>
  <si>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</si>
  <si>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</si>
  <si>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</si>
  <si>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</si>
  <si>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</si>
  <si>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</si>
  <si>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</si>
  <si>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</si>
  <si>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</si>
  <si>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</si>
  <si>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</si>
  <si>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</si>
  <si>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</si>
  <si>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</si>
  <si>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</si>
  <si>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</si>
  <si>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</si>
  <si>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</si>
  <si>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</si>
  <si>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</si>
  <si>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</si>
  <si>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</si>
  <si>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</si>
  <si>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</si>
  <si>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</si>
  <si>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</si>
  <si>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</si>
  <si>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</si>
  <si>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</si>
  <si>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</si>
  <si>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</si>
  <si>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</si>
  <si>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</si>
  <si>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</si>
  <si>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</si>
  <si>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</si>
  <si>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</si>
  <si>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</si>
  <si>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</si>
  <si>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</si>
  <si>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</si>
  <si>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</si>
  <si>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</si>
  <si>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</si>
  <si>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</si>
  <si>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</si>
  <si>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</si>
  <si>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</si>
  <si>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</si>
  <si>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</si>
  <si>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</si>
  <si>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</si>
  <si>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</si>
  <si>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</si>
  <si>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</si>
  <si>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</si>
  <si>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</si>
  <si>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</si>
  <si>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</si>
  <si>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</si>
  <si>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</si>
  <si>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</si>
  <si>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</si>
  <si>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</si>
  <si>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</si>
  <si>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</si>
  <si>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</si>
  <si>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</si>
  <si>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</si>
  <si>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</si>
  <si>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</si>
  <si>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</si>
  <si>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</si>
  <si>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</si>
  <si>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</si>
  <si>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</si>
  <si>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</si>
  <si>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</si>
  <si>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</si>
  <si>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</si>
  <si>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</si>
  <si>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</si>
  <si>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</si>
  <si>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</si>
  <si>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</si>
  <si>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</si>
  <si>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</si>
  <si>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</si>
  <si>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</si>
  <si>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</si>
  <si>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</si>
  <si>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</si>
  <si>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</si>
  <si>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</si>
  <si>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</si>
  <si>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</si>
  <si>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</si>
  <si>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</si>
  <si>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</si>
  <si>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</si>
  <si>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</si>
  <si>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</si>
  <si>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</si>
  <si>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</si>
  <si>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</si>
  <si>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</si>
  <si>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</si>
  <si>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</si>
  <si>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</si>
  <si>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</si>
  <si>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</si>
  <si>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</si>
  <si>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</si>
  <si>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</si>
  <si>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</si>
  <si>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</si>
  <si>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</si>
  <si>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</si>
  <si>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</si>
  <si>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</si>
  <si>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</si>
  <si>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</si>
  <si>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</si>
  <si>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</si>
  <si>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</si>
  <si>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</si>
  <si>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</si>
  <si>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</si>
  <si>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</si>
  <si>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</si>
  <si>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</si>
  <si>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</si>
  <si>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</si>
  <si>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</si>
  <si>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</si>
  <si>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</si>
  <si>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</si>
  <si>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</si>
  <si>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</si>
  <si>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</si>
  <si>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</si>
  <si>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</si>
  <si>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</si>
  <si>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</si>
  <si>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</si>
  <si>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</si>
  <si>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</si>
  <si>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</si>
  <si>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</si>
  <si>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</si>
  <si>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</si>
  <si>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</si>
  <si>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</si>
  <si>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</si>
  <si>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</si>
  <si>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</si>
  <si>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</si>
  <si>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</si>
  <si>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</si>
  <si>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</si>
  <si>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</si>
  <si>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</si>
  <si>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</si>
  <si>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</si>
  <si>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</si>
  <si>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</si>
  <si>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</si>
  <si>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</si>
  <si>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</si>
  <si>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</si>
  <si>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</si>
  <si>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</si>
  <si>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</si>
  <si>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</si>
  <si>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</si>
  <si>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</si>
  <si>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</si>
  <si>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</si>
  <si>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</si>
  <si>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</si>
  <si>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</si>
  <si>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</si>
  <si>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</si>
  <si>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</si>
  <si>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</si>
  <si>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</si>
  <si>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</si>
  <si>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</si>
  <si>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</si>
  <si>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</si>
  <si>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</si>
  <si>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</si>
  <si>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</si>
  <si>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</si>
  <si>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</si>
  <si>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</si>
  <si>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</si>
  <si>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</si>
  <si>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</si>
  <si>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</si>
  <si>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</si>
  <si>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</si>
  <si>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</si>
  <si>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</si>
  <si>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</si>
  <si>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</si>
  <si>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</si>
  <si>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</si>
  <si>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</si>
  <si>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</si>
  <si>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</si>
  <si>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</si>
  <si>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</si>
  <si>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</si>
  <si>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</si>
  <si>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</si>
  <si>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</si>
  <si>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</si>
  <si>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</si>
  <si>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</si>
  <si>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</si>
  <si>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</si>
  <si>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</si>
  <si>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</si>
  <si>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</si>
  <si>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</si>
  <si>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</si>
  <si>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</si>
  <si>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</si>
  <si>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</si>
  <si>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</si>
  <si>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</si>
  <si>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</si>
  <si>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</si>
  <si>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</si>
  <si>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</si>
  <si>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</si>
  <si>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</si>
  <si>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</si>
  <si>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</si>
  <si>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</si>
  <si>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</si>
  <si>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</si>
  <si>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</si>
  <si>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</si>
  <si>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</si>
  <si>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</si>
  <si>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</si>
  <si>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</si>
  <si>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</si>
  <si>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</si>
  <si>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</si>
  <si>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</si>
  <si>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</si>
  <si>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</si>
  <si>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</si>
  <si>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</si>
  <si>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</si>
  <si>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</si>
  <si>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</si>
  <si>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</si>
  <si>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</si>
  <si>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</si>
  <si>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</si>
  <si>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</si>
  <si>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</si>
  <si>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</si>
  <si>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</si>
  <si>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</si>
  <si>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</si>
  <si>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</si>
  <si>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</si>
  <si>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</si>
  <si>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</si>
  <si>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</si>
  <si>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</si>
  <si>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</si>
  <si>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</si>
  <si>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</si>
  <si>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</si>
  <si>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</si>
  <si>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</si>
  <si>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</si>
  <si>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</si>
  <si>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</si>
  <si>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</si>
  <si>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</si>
  <si>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</si>
  <si>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</si>
  <si>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</si>
  <si>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</si>
  <si>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</si>
  <si>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</si>
  <si>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</si>
  <si>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</si>
  <si>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</si>
  <si>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</si>
  <si>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</si>
  <si>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</si>
  <si>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</si>
  <si>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</si>
  <si>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</si>
  <si>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</si>
  <si>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</si>
  <si>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</si>
  <si>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</si>
  <si>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</si>
  <si>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</si>
  <si>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</si>
  <si>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</si>
  <si>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</si>
  <si>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</si>
  <si>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</si>
  <si>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</si>
  <si>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</si>
  <si>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</si>
  <si>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</si>
  <si>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</si>
  <si>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</si>
  <si>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</si>
  <si>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</si>
  <si>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</si>
  <si>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</si>
  <si>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</si>
  <si>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</si>
  <si>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</si>
  <si>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</si>
  <si>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</si>
  <si>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</si>
  <si>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</si>
  <si>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</si>
  <si>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</si>
  <si>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</si>
  <si>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</si>
  <si>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</si>
  <si>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</si>
  <si>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</si>
  <si>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</si>
  <si>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</si>
  <si>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</si>
  <si>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</si>
  <si>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</si>
  <si>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</si>
  <si>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</si>
  <si>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</si>
  <si>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</si>
  <si>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</si>
  <si>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</si>
  <si>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</si>
  <si>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</si>
  <si>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</si>
  <si>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</si>
  <si>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</si>
  <si>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</si>
  <si>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</si>
  <si>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</si>
  <si>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</si>
  <si>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</si>
  <si>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</si>
  <si>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</si>
  <si>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</si>
  <si>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</si>
  <si>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</si>
  <si>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</si>
  <si>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</si>
  <si>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</si>
  <si>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</si>
  <si>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</si>
  <si>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</si>
  <si>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</si>
  <si>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</si>
  <si>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</si>
  <si>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</si>
  <si>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</si>
  <si>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</si>
  <si>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</si>
  <si>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</si>
  <si>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</si>
  <si>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</si>
  <si>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</si>
  <si>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</si>
  <si>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</si>
  <si>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</si>
  <si>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</si>
  <si>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</si>
  <si>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</si>
  <si>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</si>
  <si>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</si>
  <si>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</si>
  <si>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</si>
  <si>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</si>
  <si>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</si>
  <si>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</si>
  <si>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</si>
  <si>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</si>
  <si>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</si>
  <si>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</si>
  <si>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</si>
  <si>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</si>
  <si>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</si>
  <si>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</si>
  <si>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</si>
  <si>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</si>
  <si>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</si>
  <si>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</si>
  <si>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</si>
  <si>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</si>
  <si>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</si>
  <si>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</si>
  <si>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</si>
  <si>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</si>
  <si>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</si>
  <si>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</si>
  <si>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</si>
  <si>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</si>
  <si>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</si>
  <si>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</si>
  <si>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</si>
  <si>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</si>
  <si>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</si>
  <si>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</si>
  <si>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</si>
  <si>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</si>
  <si>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</si>
  <si>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</si>
  <si>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</si>
  <si>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</si>
  <si>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</si>
  <si>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</si>
  <si>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</si>
  <si>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</si>
  <si>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</si>
  <si>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</si>
  <si>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</si>
  <si>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</si>
  <si>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</si>
  <si>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</si>
  <si>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</si>
  <si>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</si>
  <si>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</si>
  <si>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</si>
  <si>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</si>
  <si>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</si>
  <si>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</si>
  <si>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</si>
  <si>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</si>
  <si>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</si>
  <si>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</si>
  <si>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</si>
  <si>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</si>
  <si>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</si>
  <si>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</si>
  <si>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</si>
  <si>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</si>
  <si>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</si>
  <si>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</si>
  <si>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</si>
  <si>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</si>
  <si>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</si>
  <si>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</si>
  <si>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</si>
  <si>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</si>
  <si>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</si>
  <si>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</si>
  <si>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</si>
  <si>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</si>
  <si>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</si>
  <si>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</si>
  <si>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</si>
  <si>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</si>
  <si>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</si>
  <si>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</si>
  <si>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</si>
  <si>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</si>
  <si>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</si>
  <si>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</si>
  <si>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</si>
  <si>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</si>
  <si>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</si>
  <si>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</si>
  <si>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</si>
  <si>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</si>
  <si>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</si>
  <si>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</si>
  <si>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</si>
  <si>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</si>
  <si>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</si>
  <si>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</si>
  <si>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</si>
  <si>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</si>
  <si>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</si>
  <si>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</si>
  <si>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</si>
  <si>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</si>
  <si>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</si>
  <si>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</si>
  <si>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</si>
  <si>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</si>
  <si>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</si>
  <si>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</si>
  <si>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</si>
  <si>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</si>
  <si>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</si>
  <si>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</si>
  <si>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</si>
  <si>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</si>
  <si>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</si>
  <si>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</si>
  <si>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</si>
  <si>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</si>
  <si>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</si>
  <si>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</si>
  <si>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</si>
  <si>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</si>
  <si>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</si>
  <si>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</si>
  <si>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</si>
  <si>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</si>
  <si>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</si>
  <si>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</si>
  <si>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</si>
  <si>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</si>
  <si>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</si>
  <si>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</si>
  <si>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</si>
  <si>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</si>
  <si>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</si>
  <si>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</si>
  <si>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</si>
  <si>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</si>
  <si>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</si>
  <si>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</si>
  <si>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</si>
  <si>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</si>
  <si>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</si>
  <si>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</si>
  <si>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</si>
  <si>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</si>
  <si>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</si>
  <si>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</si>
  <si>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</si>
  <si>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</si>
  <si>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</si>
  <si>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</si>
  <si>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</si>
  <si>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</si>
  <si>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</si>
  <si>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</si>
  <si>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</si>
  <si>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</si>
  <si>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</si>
  <si>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</si>
  <si>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</si>
  <si>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</si>
  <si>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</si>
  <si>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</si>
  <si>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</si>
  <si>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</si>
  <si>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</si>
  <si>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</si>
  <si>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</si>
  <si>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</si>
  <si>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</si>
  <si>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</si>
  <si>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</si>
  <si>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</si>
  <si>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</si>
  <si>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</si>
  <si>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</si>
  <si>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</si>
  <si>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</si>
  <si>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</si>
  <si>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</si>
  <si>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</si>
  <si>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</si>
  <si>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</si>
  <si>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</si>
  <si>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</si>
  <si>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</si>
  <si>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</si>
  <si>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</si>
  <si>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</si>
  <si>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</si>
  <si>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</si>
  <si>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</si>
  <si>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</si>
  <si>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</si>
  <si>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</si>
  <si>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</si>
  <si>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</si>
  <si>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</si>
  <si>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</si>
  <si>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</si>
  <si>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</si>
  <si>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</si>
  <si>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</si>
  <si>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</si>
  <si>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</si>
  <si>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</si>
  <si>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</si>
  <si>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</si>
  <si>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</si>
  <si>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</si>
  <si>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</si>
  <si>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</si>
  <si>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</si>
  <si>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</si>
  <si>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</si>
  <si>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</si>
  <si>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</si>
  <si>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</si>
  <si>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</si>
  <si>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</si>
  <si>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</si>
  <si>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</si>
  <si>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</si>
  <si>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</si>
  <si>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</si>
  <si>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</si>
  <si>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</si>
  <si>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</si>
  <si>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</si>
  <si>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</si>
  <si>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</si>
  <si>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</si>
  <si>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</si>
  <si>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</si>
  <si>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</si>
  <si>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</si>
  <si>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</si>
  <si>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</si>
  <si>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</si>
  <si>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</si>
  <si>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</si>
  <si>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</si>
  <si>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</si>
  <si>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</si>
  <si>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</si>
  <si>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</si>
  <si>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</si>
  <si>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</si>
  <si>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</si>
  <si>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</si>
  <si>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</si>
  <si>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</si>
  <si>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</si>
  <si>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</si>
  <si>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</si>
  <si>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</si>
  <si>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</si>
  <si>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</si>
  <si>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</si>
  <si>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</si>
  <si>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</si>
  <si>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</si>
  <si>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</si>
  <si>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</si>
  <si>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</si>
  <si>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</si>
  <si>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</si>
  <si>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</si>
  <si>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</si>
  <si>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</si>
  <si>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</si>
  <si>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</si>
  <si>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</si>
  <si>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</si>
  <si>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</si>
  <si>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</si>
  <si>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</si>
  <si>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</si>
  <si>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</si>
  <si>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</si>
  <si>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</si>
  <si>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</si>
  <si>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</si>
  <si>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</si>
  <si>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</si>
  <si>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</si>
  <si>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</si>
  <si>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</si>
  <si>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</si>
  <si>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</si>
  <si>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</si>
  <si>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</si>
  <si>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</si>
  <si>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</si>
  <si>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</si>
  <si>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</si>
  <si>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</si>
  <si>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</si>
  <si>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</si>
  <si>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</si>
  <si>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</si>
  <si>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</si>
  <si>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</si>
  <si>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</si>
  <si>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</si>
  <si>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</si>
  <si>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</si>
  <si>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</si>
  <si>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</si>
  <si>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</si>
  <si>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</si>
  <si>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</si>
  <si>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</si>
  <si>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</si>
  <si>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</si>
  <si>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</si>
  <si>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</si>
  <si>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</si>
  <si>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</si>
  <si>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</si>
  <si>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</si>
  <si>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</si>
  <si>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</si>
  <si>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</si>
  <si>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</si>
  <si>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</si>
  <si>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</si>
  <si>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</si>
  <si>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</si>
  <si>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</si>
  <si>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</si>
  <si>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</si>
  <si>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</si>
  <si>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</si>
  <si>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</si>
  <si>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</si>
  <si>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</si>
  <si>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</si>
  <si>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</si>
  <si>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</si>
  <si>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</si>
  <si>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</si>
  <si>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</si>
  <si>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</si>
  <si>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</si>
  <si>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</si>
  <si>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</si>
  <si>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</si>
  <si>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</si>
  <si>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</si>
  <si>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</si>
  <si>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</si>
  <si>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</si>
  <si>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</si>
  <si>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</si>
  <si>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</si>
  <si>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</si>
  <si>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</si>
  <si>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</si>
  <si>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</si>
  <si>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</si>
  <si>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</si>
  <si>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</si>
  <si>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</si>
  <si>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</si>
  <si>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</si>
  <si>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</si>
  <si>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</si>
  <si>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</si>
  <si>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</si>
  <si>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</si>
  <si>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</si>
  <si>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</si>
  <si>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</si>
  <si>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</si>
  <si>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</si>
  <si>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</si>
  <si>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</si>
  <si>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</si>
  <si>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</si>
  <si>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</si>
  <si>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</si>
  <si>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</si>
  <si>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</si>
  <si>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</si>
  <si>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</si>
  <si>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</si>
  <si>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</si>
  <si>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</si>
  <si>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</si>
  <si>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</si>
  <si>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</si>
  <si>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</si>
  <si>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</si>
  <si>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</si>
  <si>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</si>
  <si>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</si>
  <si>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</si>
  <si>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</si>
  <si>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</si>
  <si>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</si>
  <si>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</si>
  <si>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</si>
  <si>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</si>
  <si>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</si>
  <si>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</si>
  <si>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</si>
  <si>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</si>
  <si>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</si>
  <si>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</si>
  <si>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</si>
  <si>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</si>
  <si>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</si>
  <si>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</si>
  <si>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</si>
  <si>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</si>
  <si>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</si>
  <si>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</si>
  <si>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</si>
  <si>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</si>
  <si>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</si>
  <si>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</si>
  <si>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</si>
  <si>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</si>
  <si>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</si>
  <si>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</si>
  <si>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</si>
  <si>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</si>
  <si>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</si>
  <si>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</si>
  <si>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</si>
  <si>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</si>
  <si>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</si>
  <si>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</si>
  <si>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</si>
  <si>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</si>
  <si>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</si>
  <si>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</si>
  <si>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</si>
  <si>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</si>
  <si>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</si>
  <si>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</si>
  <si>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</si>
  <si>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</si>
  <si>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</si>
  <si>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</si>
  <si>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</si>
  <si>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</si>
  <si>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</si>
  <si>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</si>
  <si>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</si>
  <si>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</si>
  <si>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</si>
  <si>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</si>
  <si>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</si>
  <si>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</si>
  <si>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</si>
  <si>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</si>
  <si>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</si>
  <si>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</si>
  <si>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</si>
  <si>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</si>
  <si>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</si>
  <si>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</si>
  <si>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</si>
  <si>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</si>
  <si>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</si>
  <si>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</si>
  <si>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</si>
  <si>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</si>
  <si>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</si>
  <si>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</si>
  <si>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</si>
  <si>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</si>
  <si>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</si>
  <si>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</si>
  <si>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</si>
  <si>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</si>
  <si>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</si>
  <si>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</si>
  <si>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</si>
  <si>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</si>
  <si>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</si>
  <si>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</si>
  <si>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</si>
  <si>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</si>
  <si>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</si>
  <si>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</si>
  <si>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</si>
  <si>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</si>
  <si>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</si>
  <si>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</si>
  <si>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</si>
  <si>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</si>
  <si>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</si>
  <si>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</si>
  <si>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</si>
  <si>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</si>
  <si>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</si>
  <si>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</si>
  <si>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</si>
  <si>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</si>
  <si>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</si>
  <si>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</si>
  <si>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</si>
  <si>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</si>
  <si>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</si>
  <si>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</si>
  <si>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</si>
  <si>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</si>
  <si>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</si>
  <si>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</si>
  <si>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</si>
  <si>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</si>
  <si>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</si>
  <si>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</si>
  <si>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</si>
  <si>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</si>
  <si>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</si>
  <si>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</si>
  <si>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</si>
  <si>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</si>
  <si>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</si>
  <si>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</si>
  <si>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</si>
  <si>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</si>
  <si>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</si>
  <si>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</si>
  <si>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</si>
  <si>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</si>
  <si>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</si>
  <si>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</si>
  <si>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</si>
  <si>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</si>
  <si>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</si>
  <si>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</si>
  <si>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</si>
  <si>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</si>
  <si>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</si>
  <si>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</si>
  <si>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</si>
  <si>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</si>
  <si>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</si>
  <si>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</si>
  <si>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</si>
  <si>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</si>
  <si>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</si>
  <si>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</si>
  <si>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</si>
  <si>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</si>
  <si>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</si>
  <si>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</si>
  <si>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</si>
  <si>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</si>
  <si>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</si>
  <si>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</si>
  <si>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</si>
  <si>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</si>
  <si>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</si>
  <si>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</si>
  <si>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</si>
  <si>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</si>
  <si>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</si>
  <si>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</si>
  <si>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</si>
  <si>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</si>
  <si>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</si>
  <si>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</si>
  <si>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</si>
  <si>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</si>
  <si>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</si>
  <si>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</si>
  <si>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</si>
  <si>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</si>
  <si>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</si>
  <si>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</si>
  <si>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</si>
  <si>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</si>
  <si>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</si>
  <si>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</si>
  <si>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</si>
  <si>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</si>
  <si>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</si>
  <si>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</si>
  <si>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</si>
  <si>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</si>
  <si>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</si>
  <si>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</si>
  <si>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</si>
  <si>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</si>
  <si>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</si>
  <si>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</si>
  <si>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</si>
  <si>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</si>
  <si>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</si>
  <si>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</si>
  <si>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</si>
  <si>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</si>
  <si>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</si>
  <si>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</si>
  <si>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</si>
  <si>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</si>
  <si>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</si>
  <si>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</si>
  <si>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</si>
  <si>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</si>
  <si>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</si>
  <si>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</si>
  <si>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</si>
  <si>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</si>
  <si>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</si>
  <si>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</si>
  <si>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</si>
  <si>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</si>
  <si>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</si>
  <si>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</si>
  <si>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</si>
  <si>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</si>
  <si>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</si>
  <si>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</si>
  <si>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</si>
  <si>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</si>
  <si>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</si>
  <si>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</si>
  <si>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</si>
  <si>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</si>
  <si>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</si>
  <si>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</si>
  <si>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</si>
  <si>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</si>
  <si>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</si>
  <si>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</si>
  <si>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</si>
  <si>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</si>
  <si>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</si>
  <si>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</si>
  <si>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</si>
  <si>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</si>
  <si>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</si>
  <si>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</si>
  <si>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</si>
  <si>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</si>
  <si>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</si>
  <si>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</si>
  <si>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</si>
  <si>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</si>
  <si>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</si>
  <si>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</si>
  <si>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</si>
  <si>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</si>
  <si>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</si>
  <si>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</si>
  <si>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</si>
  <si>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</si>
  <si>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</si>
  <si>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</si>
  <si>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</si>
  <si>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</si>
  <si>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</si>
  <si>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</si>
  <si>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</si>
  <si>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</si>
  <si>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</si>
  <si>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</si>
  <si>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</si>
  <si>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</si>
  <si>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</si>
  <si>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</si>
  <si>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</si>
  <si>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</si>
  <si>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</si>
  <si>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</si>
  <si>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</si>
  <si>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</si>
  <si>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</si>
  <si>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</si>
  <si>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</si>
  <si>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</si>
  <si>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</si>
  <si>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</si>
  <si>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</si>
  <si>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</si>
  <si>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</si>
  <si>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</si>
  <si>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</si>
  <si>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</si>
  <si>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</si>
  <si>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</si>
  <si>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</si>
  <si>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</si>
  <si>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</si>
  <si>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</si>
  <si>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</si>
  <si>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</si>
  <si>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</si>
  <si>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</si>
  <si>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</si>
  <si>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</si>
  <si>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</si>
  <si>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</si>
  <si>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</si>
  <si>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</si>
  <si>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</si>
  <si>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</si>
  <si>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</si>
  <si>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</si>
  <si>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</si>
  <si>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</si>
  <si>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</si>
  <si>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</si>
  <si>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</si>
  <si>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</si>
  <si>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</si>
  <si>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</si>
  <si>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</si>
  <si>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</si>
  <si>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</si>
  <si>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</si>
  <si>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</si>
  <si>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</si>
  <si>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</si>
  <si>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</si>
  <si>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</si>
  <si>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</si>
  <si>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</si>
  <si>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</si>
  <si>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</si>
  <si>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</si>
  <si>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</si>
  <si>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</si>
  <si>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</si>
  <si>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</si>
  <si>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</si>
  <si>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</si>
  <si>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</si>
  <si>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</si>
  <si>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</si>
  <si>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</si>
  <si>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</si>
  <si>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</si>
  <si>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</si>
  <si>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</si>
  <si>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</si>
  <si>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</si>
  <si>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</si>
  <si>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</si>
  <si>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</si>
  <si>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</si>
  <si>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</si>
  <si>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</si>
  <si>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</si>
  <si>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</si>
  <si>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</si>
  <si>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</si>
  <si>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</si>
  <si>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</si>
  <si>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</si>
  <si>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</si>
  <si>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</si>
  <si>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</si>
  <si>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</si>
  <si>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</si>
  <si>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</si>
  <si>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</si>
  <si>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</si>
  <si>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</si>
  <si>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</si>
  <si>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</si>
  <si>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</si>
  <si>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</si>
  <si>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</si>
  <si>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</si>
  <si>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</si>
  <si>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</si>
  <si>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</si>
  <si>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</si>
  <si>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</si>
  <si>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</si>
  <si>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</si>
  <si>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</si>
  <si>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</si>
  <si>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</si>
  <si>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</si>
  <si>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</si>
  <si>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</si>
  <si>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</si>
  <si>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</si>
  <si>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</si>
  <si>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</si>
  <si>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</si>
  <si>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</si>
  <si>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</si>
  <si>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</si>
  <si>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</si>
  <si>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</si>
  <si>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</si>
  <si>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</si>
  <si>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</si>
  <si>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</si>
  <si>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</si>
  <si>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</si>
  <si>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</si>
  <si>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</si>
  <si>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</si>
  <si>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</si>
  <si>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</si>
  <si>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</si>
  <si>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</si>
  <si>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</si>
  <si>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</si>
  <si>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</si>
  <si>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</si>
  <si>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</si>
  <si>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</si>
  <si>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</si>
  <si>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</si>
  <si>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</si>
  <si>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</si>
  <si>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</si>
  <si>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</si>
  <si>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</si>
  <si>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</si>
  <si>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</si>
  <si>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</si>
  <si>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</si>
  <si>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</si>
  <si>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</si>
  <si>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</si>
  <si>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</si>
  <si>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</si>
  <si>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</si>
  <si>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</si>
  <si>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</si>
  <si>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</si>
  <si>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</si>
  <si>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</si>
  <si>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</si>
  <si>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</si>
  <si>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</si>
  <si>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</si>
  <si>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</si>
  <si>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</si>
  <si>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</si>
  <si>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</si>
  <si>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</si>
  <si>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</si>
  <si>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</si>
  <si>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</si>
  <si>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</si>
  <si>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</si>
  <si>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</si>
  <si>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</si>
  <si>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</si>
  <si>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</si>
  <si>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</si>
  <si>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</si>
  <si>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</si>
  <si>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</si>
  <si>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</si>
  <si>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</si>
  <si>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</si>
  <si>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</si>
  <si>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</si>
  <si>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</si>
  <si>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</si>
  <si>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</si>
  <si>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</si>
  <si>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</si>
  <si>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</si>
  <si>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</si>
  <si>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</si>
  <si>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</si>
  <si>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</si>
  <si>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</si>
  <si>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</si>
  <si>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</si>
  <si>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</si>
  <si>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</si>
  <si>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</si>
  <si>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</si>
  <si>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</si>
  <si>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</si>
  <si>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</si>
  <si>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</si>
  <si>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</si>
  <si>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</si>
  <si>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</si>
  <si>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</si>
  <si>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</si>
  <si>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</si>
  <si>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</si>
  <si>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</si>
  <si>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</si>
  <si>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</si>
  <si>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</si>
  <si>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</si>
  <si>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</si>
  <si>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</si>
  <si>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</si>
  <si>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</si>
  <si>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</si>
  <si>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</si>
  <si>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</si>
  <si>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</si>
  <si>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</si>
  <si>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</si>
  <si>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</si>
  <si>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</si>
  <si>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</si>
  <si>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</si>
  <si>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</si>
  <si>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</si>
  <si>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</si>
  <si>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</si>
  <si>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</si>
  <si>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</si>
  <si>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</si>
  <si>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</si>
  <si>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</si>
  <si>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</si>
  <si>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</si>
  <si>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</si>
  <si>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</si>
  <si>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</si>
  <si>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</si>
  <si>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</si>
  <si>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</si>
  <si>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</si>
  <si>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</si>
  <si>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</si>
  <si>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</si>
  <si>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</si>
  <si>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</si>
  <si>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</si>
  <si>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</si>
  <si>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</si>
  <si>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</si>
  <si>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</si>
  <si>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</si>
  <si>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</si>
  <si>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</si>
  <si>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</si>
  <si>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</si>
  <si>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</si>
  <si>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</si>
  <si>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</si>
  <si>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</si>
  <si>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</si>
  <si>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</si>
  <si>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</si>
  <si>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</si>
  <si>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</si>
  <si>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</si>
  <si>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</si>
  <si>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</si>
  <si>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</si>
  <si>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</si>
  <si>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</si>
  <si>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</si>
  <si>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</si>
  <si>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</si>
  <si>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</si>
  <si>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</si>
  <si>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</si>
  <si>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</si>
  <si>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</si>
  <si>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</si>
  <si>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</si>
  <si>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</si>
  <si>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</si>
  <si>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</si>
  <si>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</si>
  <si>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</si>
  <si>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</si>
  <si>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</si>
  <si>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</si>
  <si>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</si>
  <si>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</si>
  <si>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</si>
  <si>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</si>
  <si>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</si>
  <si>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</si>
  <si>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</si>
  <si>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</si>
  <si>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</si>
  <si>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</si>
  <si>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</si>
  <si>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</si>
  <si>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</si>
  <si>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</si>
  <si>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</si>
  <si>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</si>
  <si>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</si>
  <si>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</si>
  <si>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</si>
  <si>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</si>
  <si>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</si>
  <si>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</si>
  <si>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</si>
  <si>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</si>
  <si>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</si>
  <si>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</si>
  <si>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</si>
  <si>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</si>
  <si>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</si>
  <si>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</si>
  <si>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</si>
  <si>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</si>
  <si>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</si>
  <si>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</si>
  <si>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</si>
  <si>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</si>
  <si>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</si>
  <si>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</si>
  <si>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</si>
  <si>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</si>
  <si>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</si>
  <si>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</si>
  <si>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</si>
  <si>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</si>
  <si>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</si>
  <si>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</si>
  <si>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</si>
  <si>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</si>
  <si>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</si>
  <si>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</si>
  <si>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</si>
  <si>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</si>
  <si>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</si>
  <si>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</si>
  <si>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</si>
  <si>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</si>
  <si>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</si>
  <si>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</si>
  <si>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</si>
  <si>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</si>
  <si>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</si>
  <si>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</si>
  <si>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</si>
  <si>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</si>
  <si>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</si>
  <si>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</si>
  <si>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</si>
  <si>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</si>
  <si>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</si>
  <si>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</si>
  <si>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</si>
  <si>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</si>
  <si>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</si>
  <si>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</si>
  <si>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</si>
  <si>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</si>
  <si>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</si>
  <si>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</si>
  <si>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</si>
  <si>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</si>
  <si>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</si>
  <si>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</si>
  <si>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</si>
  <si>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</si>
  <si>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</si>
  <si>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</si>
  <si>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</si>
  <si>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</si>
  <si>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</si>
  <si>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</si>
  <si>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</si>
  <si>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</si>
  <si>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</si>
  <si>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</si>
  <si>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</si>
  <si>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</si>
  <si>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</si>
  <si>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</si>
  <si>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</si>
  <si>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</si>
  <si>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</si>
  <si>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</si>
  <si>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</si>
  <si>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</si>
  <si>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</si>
  <si>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</si>
  <si>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</si>
  <si>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</si>
  <si>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</si>
  <si>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</si>
  <si>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</si>
  <si>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</si>
  <si>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</si>
  <si>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</si>
  <si>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</si>
  <si>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</si>
  <si>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</si>
  <si>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</si>
  <si>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</si>
  <si>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</si>
  <si>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</si>
  <si>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</si>
  <si>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</si>
  <si>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</si>
  <si>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</si>
  <si>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</si>
  <si>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</si>
  <si>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</si>
  <si>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</si>
  <si>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</si>
  <si>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</si>
  <si>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</si>
  <si>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</si>
  <si>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</si>
  <si>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</si>
  <si>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</si>
  <si>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</si>
  <si>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</si>
  <si>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</si>
  <si>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</si>
  <si>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</si>
  <si>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</si>
  <si>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</si>
  <si>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</si>
  <si>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</si>
  <si>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</si>
  <si>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</si>
  <si>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</si>
  <si>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</si>
  <si>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</si>
  <si>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</si>
  <si>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</si>
  <si>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</si>
  <si>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</si>
  <si>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</si>
  <si>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</si>
  <si>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</si>
  <si>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</si>
  <si>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</si>
  <si>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</si>
  <si>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</si>
  <si>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</si>
  <si>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</si>
  <si>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</si>
  <si>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</si>
  <si>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</si>
  <si>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</si>
  <si>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</si>
  <si>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</si>
  <si>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</si>
  <si>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</si>
  <si>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</si>
  <si>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</si>
  <si>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</si>
  <si>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</si>
  <si>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</si>
  <si>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</si>
  <si>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</si>
  <si>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</si>
  <si>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</si>
  <si>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</si>
  <si>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</si>
  <si>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</si>
  <si>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</si>
  <si>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</si>
  <si>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</si>
  <si>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</si>
  <si>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</si>
  <si>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</si>
  <si>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</si>
  <si>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</si>
  <si>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</si>
  <si>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</si>
  <si>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</si>
  <si>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</si>
  <si>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</si>
  <si>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</si>
  <si>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</si>
  <si>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</si>
  <si>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</si>
  <si>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</si>
  <si>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</si>
  <si>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</si>
  <si>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</si>
  <si>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</si>
  <si>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</si>
  <si>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</si>
  <si>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</si>
  <si>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</si>
  <si>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</si>
  <si>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</si>
  <si>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</si>
  <si>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</si>
  <si>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</si>
  <si>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</si>
  <si>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</si>
  <si>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</si>
  <si>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</si>
  <si>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</si>
  <si>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</si>
  <si>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</si>
  <si>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</si>
  <si>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</si>
  <si>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</si>
  <si>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</si>
  <si>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</si>
  <si>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</si>
  <si>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</si>
  <si>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</si>
  <si>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</si>
  <si>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</si>
  <si>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</si>
  <si>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</si>
  <si>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</si>
  <si>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</si>
  <si>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</si>
  <si>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</si>
  <si>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</si>
  <si>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</si>
  <si>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</si>
  <si>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</si>
  <si>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</si>
  <si>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</si>
  <si>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</si>
  <si>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</si>
  <si>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</si>
  <si>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</si>
  <si>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</si>
  <si>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</si>
  <si>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</si>
  <si>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</si>
  <si>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</si>
  <si>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</si>
  <si>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</si>
  <si>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</si>
  <si>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</si>
  <si>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</si>
  <si>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</si>
  <si>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</si>
  <si>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</si>
  <si>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</si>
  <si>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</si>
  <si>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</si>
  <si>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</si>
  <si>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</si>
  <si>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</si>
  <si>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</si>
  <si>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</si>
  <si>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</si>
  <si>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</si>
  <si>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</si>
  <si>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</si>
  <si>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</si>
  <si>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</si>
  <si>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</si>
  <si>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</si>
  <si>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</si>
  <si>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</si>
  <si>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</si>
  <si>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</si>
  <si>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</si>
  <si>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</si>
  <si>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</si>
  <si>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</si>
  <si>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</si>
  <si>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</si>
  <si>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</si>
  <si>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</si>
  <si>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</si>
  <si>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</si>
  <si>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</si>
  <si>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</si>
  <si>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</si>
  <si>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</si>
  <si>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</si>
  <si>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</si>
  <si>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</si>
  <si>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</si>
  <si>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</si>
  <si>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</si>
  <si>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</si>
  <si>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</si>
  <si>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</si>
  <si>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</si>
  <si>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</si>
  <si>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</si>
  <si>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</si>
  <si>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</si>
  <si>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</si>
  <si>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</si>
  <si>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</si>
  <si>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</si>
  <si>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</si>
  <si>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</si>
  <si>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</si>
  <si>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</si>
  <si>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</si>
  <si>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</si>
  <si>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</si>
  <si>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</si>
  <si>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</si>
  <si>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</si>
  <si>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</si>
  <si>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</si>
  <si>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</si>
  <si>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</si>
  <si>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</si>
  <si>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</si>
  <si>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</si>
  <si>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</si>
  <si>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</si>
  <si>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</si>
  <si>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</si>
  <si>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</si>
  <si>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</si>
  <si>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</si>
  <si>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</si>
  <si>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</si>
  <si>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</si>
  <si>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</si>
  <si>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</si>
  <si>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</si>
  <si>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</si>
  <si>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</si>
  <si>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</si>
  <si>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</si>
  <si>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</si>
  <si>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</si>
  <si>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</si>
  <si>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</si>
  <si>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</si>
  <si>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</si>
  <si>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</si>
  <si>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</si>
  <si>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</si>
  <si>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</si>
  <si>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</si>
  <si>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</si>
  <si>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</si>
  <si>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</si>
  <si>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</si>
  <si>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</si>
  <si>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</si>
  <si>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</si>
  <si>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</si>
  <si>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</si>
  <si>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</si>
  <si>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</si>
  <si>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</si>
  <si>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</si>
  <si>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</si>
  <si>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</si>
  <si>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</si>
  <si>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</si>
  <si>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</si>
  <si>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</si>
  <si>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</si>
  <si>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</si>
  <si>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</si>
  <si>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</si>
  <si>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</si>
  <si>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</si>
  <si>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</si>
  <si>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</si>
  <si>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</si>
  <si>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</si>
  <si>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</si>
  <si>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</si>
  <si>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</si>
  <si>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</si>
  <si>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</si>
  <si>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</si>
  <si>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</si>
  <si>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</si>
  <si>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</si>
  <si>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</si>
  <si>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</si>
  <si>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</si>
  <si>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</si>
  <si>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</si>
  <si>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</si>
  <si>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</si>
  <si>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</si>
  <si>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</si>
  <si>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</si>
  <si>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</si>
  <si>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</si>
  <si>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</si>
  <si>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</si>
  <si>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</si>
  <si>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</si>
  <si>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</si>
  <si>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</si>
  <si>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</si>
  <si>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</si>
  <si>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</si>
  <si>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</si>
  <si>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</si>
  <si>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</si>
  <si>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</si>
  <si>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</si>
  <si>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</si>
  <si>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</si>
  <si>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</si>
  <si>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</si>
  <si>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</si>
  <si>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</si>
  <si>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</si>
  <si>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</si>
  <si>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</si>
  <si>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</si>
  <si>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</si>
  <si>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</si>
  <si>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</si>
  <si>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</si>
  <si>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</si>
  <si>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</si>
  <si>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</si>
  <si>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</si>
  <si>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</si>
  <si>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</si>
  <si>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</si>
  <si>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</si>
  <si>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</si>
  <si>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</si>
  <si>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</si>
  <si>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</si>
  <si>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</si>
  <si>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</si>
  <si>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</si>
  <si>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</si>
  <si>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</si>
  <si>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</si>
  <si>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</si>
  <si>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</si>
  <si>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</si>
  <si>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</si>
  <si>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</si>
  <si>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</si>
  <si>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</si>
  <si>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</si>
  <si>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</si>
  <si>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</si>
  <si>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</si>
  <si>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</si>
  <si>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</si>
  <si>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</si>
  <si>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</si>
  <si>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</si>
  <si>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</si>
  <si>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</si>
  <si>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</si>
  <si>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</si>
  <si>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</si>
  <si>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</si>
  <si>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</si>
  <si>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</si>
  <si>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</si>
  <si>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</si>
  <si>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</si>
  <si>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</si>
  <si>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</si>
  <si>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</si>
  <si>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</si>
  <si>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</si>
  <si>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</si>
  <si>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</si>
  <si>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</si>
  <si>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</si>
  <si>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</si>
  <si>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</si>
  <si>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</si>
  <si>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</si>
  <si>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</si>
  <si>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</si>
  <si>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</si>
  <si>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</si>
  <si>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</si>
  <si>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</si>
  <si>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</si>
  <si>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</si>
  <si>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</si>
  <si>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</si>
  <si>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</si>
  <si>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</si>
  <si>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</si>
  <si>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</si>
  <si>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</si>
  <si>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</si>
  <si>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</si>
  <si>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</si>
  <si>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</si>
  <si>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</si>
  <si>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</si>
  <si>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</si>
  <si>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</si>
  <si>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</si>
  <si>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</si>
  <si>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</si>
  <si>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</si>
  <si>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</si>
  <si>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</si>
  <si>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</si>
  <si>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</si>
  <si>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</si>
  <si>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</si>
  <si>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</si>
  <si>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</si>
  <si>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</si>
  <si>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</si>
  <si>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</si>
  <si>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</si>
  <si>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</si>
  <si>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</si>
  <si>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</si>
  <si>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</si>
  <si>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</si>
  <si>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</si>
  <si>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</si>
  <si>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</si>
  <si>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</si>
  <si>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</si>
  <si>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</si>
  <si>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</si>
  <si>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</si>
  <si>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</si>
  <si>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</si>
  <si>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</si>
  <si>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</si>
  <si>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</si>
  <si>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</si>
  <si>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</si>
  <si>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</si>
  <si>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</si>
  <si>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</si>
  <si>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</si>
  <si>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</si>
  <si>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</si>
  <si>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</si>
  <si>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</si>
  <si>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</si>
  <si>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</si>
  <si>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</si>
  <si>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</si>
  <si>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</si>
  <si>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</si>
  <si>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</si>
  <si>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</si>
  <si>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</si>
  <si>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</si>
  <si>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</si>
  <si>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</si>
  <si>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</si>
  <si>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</si>
  <si>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</si>
  <si>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</si>
  <si>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</si>
  <si>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</si>
  <si>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</si>
  <si>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</si>
  <si>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</si>
  <si>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</si>
  <si>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</si>
  <si>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</si>
  <si>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</si>
  <si>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</si>
  <si>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</si>
  <si>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</si>
  <si>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</si>
  <si>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</si>
  <si>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</si>
  <si>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</si>
  <si>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</si>
  <si>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</si>
  <si>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</si>
  <si>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</si>
  <si>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</si>
  <si>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</si>
  <si>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</si>
  <si>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</si>
  <si>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</si>
  <si>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</si>
  <si>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</si>
  <si>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</si>
  <si>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</si>
  <si>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</si>
  <si>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</si>
  <si>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</si>
  <si>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</si>
  <si>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</si>
  <si>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</si>
  <si>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</si>
  <si>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</si>
  <si>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</si>
  <si>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</si>
  <si>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</si>
  <si>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</si>
  <si>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</si>
  <si>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</si>
  <si>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</si>
  <si>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</si>
  <si>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</si>
  <si>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</si>
  <si>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</si>
  <si>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</si>
  <si>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</si>
  <si>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</si>
  <si>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</si>
  <si>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</si>
  <si>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</si>
  <si>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</si>
  <si>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</si>
  <si>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</si>
  <si>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</si>
  <si>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</si>
  <si>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</si>
  <si>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</si>
  <si>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</si>
  <si>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</si>
  <si>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</si>
  <si>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</si>
  <si>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</si>
  <si>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</si>
  <si>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</si>
  <si>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</si>
  <si>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</si>
  <si>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</si>
  <si>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</si>
  <si>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</si>
  <si>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</si>
  <si>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</si>
  <si>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</si>
  <si>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</si>
  <si>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</si>
  <si>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</si>
  <si>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</si>
  <si>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</si>
  <si>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</si>
  <si>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</si>
  <si>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</si>
  <si>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</si>
  <si>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</si>
  <si>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</si>
  <si>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</si>
  <si>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</si>
  <si>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</si>
  <si>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</si>
  <si>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</si>
  <si>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</si>
  <si>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</si>
  <si>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</si>
  <si>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</si>
  <si>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</si>
  <si>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</si>
  <si>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</si>
  <si>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</si>
  <si>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</si>
  <si>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</si>
  <si>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</si>
  <si>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</si>
  <si>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</si>
  <si>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</si>
  <si>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</si>
  <si>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</si>
  <si>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</si>
  <si>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</si>
  <si>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</si>
  <si>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</si>
  <si>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</si>
  <si>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</si>
  <si>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</si>
  <si>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</si>
  <si>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</si>
  <si>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</si>
  <si>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</si>
  <si>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</si>
  <si>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</si>
  <si>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</si>
  <si>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</si>
  <si>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</si>
  <si>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</si>
  <si>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</si>
  <si>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</si>
  <si>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</si>
  <si>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</si>
  <si>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</si>
  <si>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</si>
  <si>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</si>
  <si>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</si>
  <si>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</si>
  <si>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</si>
  <si>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</si>
  <si>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</si>
  <si>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</si>
  <si>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</si>
  <si>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</si>
  <si>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</si>
  <si>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</si>
  <si>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</si>
  <si>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</si>
  <si>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</si>
  <si>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</si>
  <si>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</si>
  <si>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</si>
  <si>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</si>
  <si>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</si>
  <si>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</si>
  <si>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</si>
  <si>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</si>
  <si>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</si>
  <si>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</si>
  <si>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</si>
  <si>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</si>
  <si>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</si>
  <si>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</si>
  <si>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</si>
  <si>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</si>
  <si>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</si>
  <si>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</si>
  <si>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</si>
  <si>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</si>
  <si>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</si>
  <si>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</si>
  <si>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</si>
  <si>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</si>
  <si>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</si>
  <si>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</si>
  <si>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</si>
  <si>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</si>
  <si>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</si>
  <si>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</si>
  <si>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</si>
  <si>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</si>
  <si>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</si>
  <si>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</si>
  <si>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</si>
  <si>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</si>
  <si>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</si>
  <si>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</si>
  <si>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</si>
  <si>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</si>
  <si>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</si>
  <si>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</si>
  <si>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</si>
  <si>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</si>
  <si>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</si>
  <si>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</si>
  <si>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</si>
  <si>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</si>
  <si>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</si>
  <si>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</si>
  <si>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</si>
  <si>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</si>
  <si>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</si>
  <si>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</si>
  <si>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</si>
  <si>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</si>
  <si>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</si>
  <si>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</si>
  <si>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</si>
  <si>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</si>
  <si>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</si>
  <si>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</si>
  <si>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</si>
  <si>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</si>
  <si>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</si>
  <si>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</si>
  <si>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</si>
  <si>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</si>
  <si>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</si>
  <si>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</si>
  <si>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</si>
  <si>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</si>
  <si>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</si>
  <si>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</si>
  <si>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</si>
  <si>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</si>
  <si>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</si>
  <si>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</si>
  <si>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</si>
  <si>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</si>
  <si>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</si>
  <si>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</si>
  <si>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</si>
  <si>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</si>
  <si>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</si>
  <si>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</si>
  <si>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</si>
  <si>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</si>
  <si>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</si>
  <si>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</si>
  <si>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</si>
  <si>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</si>
  <si>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</si>
  <si>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</si>
  <si>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</si>
  <si>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</si>
  <si>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</si>
  <si>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</si>
  <si>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</si>
  <si>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</si>
  <si>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</si>
  <si>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</si>
  <si>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</si>
  <si>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</si>
  <si>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</si>
  <si>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</si>
  <si>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</si>
  <si>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</si>
  <si>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</si>
  <si>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</si>
  <si>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</si>
  <si>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</si>
  <si>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</si>
  <si>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</si>
  <si>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</si>
  <si>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</si>
  <si>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</si>
  <si>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</si>
  <si>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</si>
  <si>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</si>
  <si>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</si>
  <si>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</si>
  <si>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</si>
  <si>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</si>
  <si>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</si>
  <si>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</si>
  <si>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</si>
  <si>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</si>
  <si>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</si>
  <si>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</si>
  <si>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</si>
  <si>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</si>
  <si>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</si>
  <si>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</si>
  <si>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</si>
  <si>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</si>
  <si>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</si>
  <si>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</si>
  <si>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</si>
  <si>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</si>
  <si>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</si>
  <si>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</si>
  <si>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</si>
  <si>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</si>
  <si>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</si>
  <si>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</si>
  <si>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</si>
  <si>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</si>
  <si>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</si>
  <si>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</si>
  <si>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</si>
  <si>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</si>
  <si>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</si>
  <si>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</si>
  <si>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</si>
  <si>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</si>
  <si>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</si>
  <si>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</si>
  <si>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</si>
  <si>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</si>
  <si>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</si>
  <si>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</si>
  <si>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</si>
  <si>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</si>
  <si>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</si>
  <si>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</si>
  <si>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</si>
  <si>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</si>
  <si>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</si>
  <si>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</si>
  <si>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</si>
  <si>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</si>
  <si>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</si>
  <si>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</si>
  <si>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</si>
  <si>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</si>
  <si>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</si>
  <si>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</si>
  <si>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</si>
  <si>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</si>
  <si>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</si>
  <si>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</si>
  <si>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</si>
  <si>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</si>
  <si>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</si>
  <si>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</si>
  <si>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</si>
  <si>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</si>
  <si>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</si>
  <si>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</si>
  <si>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</si>
  <si>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</si>
  <si>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</si>
  <si>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</si>
  <si>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</si>
  <si>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</si>
  <si>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</si>
  <si>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</si>
  <si>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</si>
  <si>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</si>
  <si>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</si>
  <si>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</si>
  <si>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</si>
  <si>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</si>
  <si>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</si>
  <si>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</si>
  <si>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</si>
  <si>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</si>
  <si>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</si>
  <si>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</si>
  <si>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</si>
  <si>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</si>
  <si>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</si>
  <si>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</si>
  <si>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</si>
  <si>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</si>
  <si>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</si>
  <si>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</si>
  <si>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</si>
  <si>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</si>
  <si>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</si>
  <si>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</si>
  <si>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</si>
  <si>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</si>
  <si>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</si>
  <si>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</si>
  <si>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</si>
  <si>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</si>
  <si>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</si>
  <si>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</si>
  <si>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</si>
  <si>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</si>
  <si>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</si>
  <si>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</si>
  <si>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</si>
  <si>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</si>
  <si>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</si>
  <si>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</si>
  <si>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</si>
  <si>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</si>
  <si>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</si>
  <si>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</si>
  <si>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</si>
  <si>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</si>
  <si>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</si>
  <si>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</si>
  <si>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</si>
  <si>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</si>
  <si>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</si>
  <si>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</si>
  <si>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</si>
  <si>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</si>
  <si>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</si>
  <si>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</si>
  <si>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</si>
  <si>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</si>
  <si>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</si>
  <si>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</si>
  <si>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</si>
  <si>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</si>
  <si>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</si>
  <si>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</si>
  <si>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</si>
  <si>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</si>
  <si>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</si>
  <si>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</si>
  <si>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</si>
  <si>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</si>
  <si>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</si>
  <si>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</si>
  <si>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</si>
  <si>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</si>
  <si>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</si>
  <si>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</si>
  <si>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</si>
  <si>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</si>
  <si>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</si>
  <si>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</si>
  <si>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</si>
  <si>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</si>
  <si>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</si>
  <si>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</si>
  <si>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</si>
  <si>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</si>
  <si>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</si>
  <si>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</si>
  <si>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</si>
  <si>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</si>
  <si>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</si>
  <si>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</si>
  <si>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</si>
  <si>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</si>
  <si>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</si>
  <si>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</si>
  <si>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</si>
  <si>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</si>
  <si>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</si>
  <si>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</si>
  <si>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</si>
  <si>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</si>
  <si>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</si>
  <si>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</si>
  <si>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</si>
  <si>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</si>
  <si>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</si>
  <si>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</si>
  <si>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</si>
  <si>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</si>
  <si>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</si>
  <si>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</si>
  <si>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</si>
  <si>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</si>
  <si>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</si>
  <si>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</si>
  <si>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</si>
  <si>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</si>
  <si>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</si>
  <si>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</si>
  <si>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</si>
  <si>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</si>
  <si>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</si>
  <si>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</si>
  <si>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</si>
  <si>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</si>
  <si>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</si>
  <si>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</si>
  <si>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</si>
  <si>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</si>
  <si>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</si>
  <si>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</si>
  <si>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</si>
  <si>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</si>
  <si>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</si>
  <si>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</si>
  <si>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</si>
  <si>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</si>
  <si>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</si>
  <si>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</si>
  <si>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</si>
  <si>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</si>
  <si>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</si>
  <si>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</si>
  <si>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</si>
  <si>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</si>
  <si>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</si>
  <si>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</si>
  <si>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</si>
  <si>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</si>
  <si>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</si>
  <si>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</si>
  <si>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</si>
  <si>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</si>
  <si>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</si>
  <si>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</si>
  <si>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</si>
  <si>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</si>
  <si>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</si>
  <si>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</si>
  <si>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</si>
  <si>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</si>
  <si>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</si>
  <si>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</si>
  <si>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</si>
  <si>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</si>
  <si>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</si>
  <si>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</si>
  <si>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</si>
  <si>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</si>
  <si>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</si>
  <si>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</si>
  <si>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</si>
  <si>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</si>
  <si>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</si>
  <si>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</si>
  <si>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</si>
  <si>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</si>
  <si>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</si>
  <si>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</si>
  <si>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</si>
  <si>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</si>
  <si>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</si>
  <si>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</si>
  <si>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</si>
  <si>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</si>
  <si>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</si>
  <si>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</si>
  <si>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</si>
  <si>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</si>
  <si>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</si>
  <si>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</si>
  <si>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</si>
  <si>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</si>
  <si>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</si>
  <si>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</si>
  <si>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</si>
  <si>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</si>
  <si>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</si>
  <si>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</si>
  <si>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</si>
  <si>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</si>
  <si>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</si>
  <si>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</si>
  <si>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</si>
  <si>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</si>
  <si>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</si>
  <si>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</si>
  <si>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</si>
  <si>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</si>
  <si>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</si>
  <si>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</si>
  <si>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</si>
  <si>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</si>
  <si>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</si>
  <si>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</si>
  <si>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</si>
  <si>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</si>
  <si>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</si>
  <si>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</si>
  <si>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</si>
  <si>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</si>
  <si>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</si>
  <si>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</si>
  <si>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</si>
  <si>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</si>
  <si>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</si>
  <si>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</si>
  <si>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</si>
  <si>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</si>
  <si>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</si>
  <si>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</si>
  <si>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</si>
  <si>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</si>
  <si>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</si>
  <si>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</si>
  <si>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</si>
  <si>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</si>
  <si>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</si>
  <si>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</si>
  <si>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</si>
  <si>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</si>
  <si>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</si>
  <si>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</si>
  <si>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</si>
  <si>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</si>
  <si>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</si>
  <si>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</si>
  <si>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</si>
  <si>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</si>
  <si>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</si>
  <si>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</si>
  <si>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</si>
  <si>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</si>
  <si>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</si>
  <si>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</si>
  <si>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</si>
  <si>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</si>
  <si>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</si>
  <si>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</si>
  <si>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</si>
  <si>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</si>
  <si>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</si>
  <si>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</si>
  <si>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</si>
  <si>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</si>
  <si>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</si>
  <si>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</si>
  <si>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</si>
  <si>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</si>
  <si>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</si>
  <si>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</si>
  <si>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</si>
  <si>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</si>
  <si>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</si>
  <si>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</si>
  <si>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</si>
  <si>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</si>
  <si>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</si>
  <si>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</si>
  <si>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</si>
  <si>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</si>
  <si>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</si>
  <si>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</si>
  <si>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</si>
  <si>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</si>
  <si>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</si>
  <si>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</si>
  <si>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</si>
  <si>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</si>
  <si>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</si>
  <si>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</si>
  <si>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</si>
  <si>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</si>
  <si>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</si>
  <si>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</si>
  <si>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</si>
  <si>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</si>
  <si>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</si>
  <si>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</si>
  <si>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</si>
  <si>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</si>
  <si>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</si>
  <si>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</si>
  <si>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</si>
  <si>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</si>
  <si>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</si>
  <si>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</si>
  <si>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</si>
  <si>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</si>
  <si>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</si>
  <si>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</si>
  <si>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</si>
  <si>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</si>
  <si>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</si>
  <si>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</si>
  <si>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</si>
  <si>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</si>
  <si>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</si>
  <si>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</si>
  <si>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</si>
  <si>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</si>
  <si>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</si>
  <si>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</si>
  <si>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</si>
  <si>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</si>
  <si>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</si>
  <si>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</si>
  <si>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</si>
  <si>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</si>
  <si>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</si>
  <si>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</si>
  <si>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</si>
  <si>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</si>
  <si>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</si>
  <si>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</si>
  <si>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</si>
  <si>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</si>
  <si>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</si>
  <si>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</si>
  <si>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</si>
  <si>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</si>
  <si>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</si>
  <si>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</si>
  <si>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</si>
  <si>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</si>
  <si>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</si>
  <si>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</si>
  <si>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</si>
  <si>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</si>
  <si>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</si>
  <si>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</si>
  <si>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</si>
  <si>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</si>
  <si>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</si>
  <si>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</si>
  <si>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</si>
  <si>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</si>
  <si>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</si>
  <si>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</si>
  <si>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</si>
  <si>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</si>
  <si>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</si>
  <si>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</si>
  <si>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</si>
  <si>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</si>
  <si>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</si>
  <si>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</si>
  <si>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</si>
  <si>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</si>
  <si>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</si>
  <si>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</si>
  <si>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</si>
  <si>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</si>
  <si>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</si>
  <si>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</si>
  <si>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</si>
  <si>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</si>
  <si>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</si>
  <si>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</si>
  <si>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</si>
  <si>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</si>
  <si>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</si>
  <si>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</si>
  <si>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</si>
  <si>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</si>
  <si>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</si>
  <si>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</si>
  <si>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</si>
  <si>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</si>
  <si>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</si>
  <si>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</si>
  <si>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</si>
  <si>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</si>
  <si>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</si>
  <si>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</si>
  <si>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</si>
  <si>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</si>
  <si>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</si>
  <si>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</si>
  <si>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</si>
  <si>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</si>
  <si>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</si>
  <si>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</si>
  <si>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</si>
  <si>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</si>
  <si>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</si>
  <si>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</si>
  <si>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</si>
  <si>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</si>
  <si>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</si>
  <si>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</si>
  <si>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</si>
  <si>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</si>
  <si>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</si>
  <si>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</si>
  <si>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</si>
  <si>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</si>
  <si>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</si>
  <si>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</si>
  <si>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</si>
  <si>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</si>
  <si>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</si>
  <si>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</si>
  <si>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</si>
  <si>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</si>
  <si>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</si>
  <si>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</si>
  <si>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</si>
  <si>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</si>
  <si>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</si>
  <si>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</si>
  <si>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</si>
  <si>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</si>
  <si>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</si>
  <si>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</si>
  <si>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</si>
  <si>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</si>
  <si>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</si>
  <si>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</si>
  <si>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</si>
  <si>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</si>
  <si>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</si>
  <si>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</si>
  <si>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</si>
  <si>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</si>
  <si>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</si>
  <si>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</si>
  <si>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</si>
  <si>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</si>
  <si>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</si>
  <si>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</si>
  <si>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</si>
  <si>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</si>
  <si>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</si>
  <si>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</si>
  <si>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</si>
  <si>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</si>
  <si>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</si>
  <si>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</si>
  <si>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</si>
  <si>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</si>
  <si>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</si>
  <si>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</si>
  <si>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</si>
  <si>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</si>
  <si>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</si>
  <si>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</si>
  <si>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</si>
  <si>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</si>
  <si>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</si>
  <si>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</si>
  <si>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</si>
  <si>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</si>
  <si>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</si>
  <si>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</si>
  <si>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</si>
  <si>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</si>
  <si>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</si>
  <si>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</si>
  <si>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</si>
  <si>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</si>
  <si>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</si>
  <si>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</si>
  <si>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</si>
  <si>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</si>
  <si>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</si>
  <si>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</si>
  <si>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</si>
  <si>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</si>
  <si>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</si>
  <si>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</si>
  <si>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</si>
  <si>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</si>
  <si>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</si>
  <si>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</si>
  <si>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</si>
  <si>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</si>
  <si>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</si>
  <si>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</si>
  <si>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</si>
  <si>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</si>
  <si>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</si>
  <si>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</si>
  <si>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</si>
  <si>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</si>
  <si>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</si>
  <si>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</si>
  <si>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</si>
  <si>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</si>
  <si>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</si>
  <si>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</si>
  <si>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</si>
  <si>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</si>
  <si>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</si>
  <si>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</si>
  <si>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</si>
  <si>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</si>
  <si>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</si>
  <si>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</si>
  <si>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</si>
  <si>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</si>
  <si>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</si>
  <si>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</si>
  <si>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</si>
  <si>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</si>
  <si>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</si>
  <si>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</si>
  <si>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</si>
  <si>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</si>
  <si>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</si>
  <si>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</si>
  <si>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</si>
  <si>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</si>
  <si>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</si>
  <si>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</si>
  <si>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</si>
  <si>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</si>
  <si>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</si>
  <si>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</si>
  <si>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</si>
  <si>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</si>
  <si>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</si>
  <si>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</si>
  <si>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</si>
  <si>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</si>
  <si>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</si>
  <si>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</si>
  <si>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</si>
  <si>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</si>
  <si>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</si>
  <si>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</si>
  <si>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</si>
  <si>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</si>
  <si>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</si>
  <si>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</si>
  <si>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</si>
  <si>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</si>
  <si>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</si>
  <si>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</si>
  <si>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</si>
  <si>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</si>
  <si>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</si>
  <si>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</si>
  <si>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</si>
  <si>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</si>
  <si>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</si>
  <si>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</si>
  <si>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</si>
  <si>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</si>
  <si>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</si>
  <si>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</si>
  <si>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</si>
  <si>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</si>
  <si>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</si>
  <si>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</si>
  <si>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</si>
  <si>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</si>
  <si>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</si>
  <si>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</si>
  <si>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</si>
  <si>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</si>
  <si>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</si>
  <si>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</si>
  <si>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</si>
  <si>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</si>
  <si>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</si>
  <si>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</si>
  <si>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</si>
  <si>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</si>
  <si>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</si>
  <si>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</si>
  <si>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</si>
  <si>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</si>
  <si>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</si>
  <si>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</si>
  <si>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</si>
  <si>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</si>
  <si>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</si>
  <si>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</si>
  <si>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</si>
  <si>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</si>
  <si>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</si>
  <si>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</si>
  <si>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</si>
  <si>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</si>
  <si>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</si>
  <si>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</si>
  <si>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</si>
  <si>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</si>
  <si>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</si>
  <si>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</si>
  <si>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</si>
  <si>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</si>
  <si>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</si>
  <si>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</si>
  <si>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</si>
  <si>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</si>
  <si>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</si>
  <si>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</si>
  <si>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</si>
  <si>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</si>
  <si>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</si>
  <si>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</si>
  <si>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</si>
  <si>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</si>
  <si>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</si>
  <si>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</si>
  <si>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</si>
  <si>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</si>
  <si>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</si>
  <si>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</si>
  <si>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</si>
  <si>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</si>
  <si>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</si>
  <si>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</si>
  <si>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</si>
  <si>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</si>
  <si>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</si>
  <si>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</si>
  <si>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</si>
  <si>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</si>
  <si>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</si>
  <si>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</si>
  <si>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</si>
  <si>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</si>
  <si>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</si>
  <si>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</si>
  <si>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</si>
  <si>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</si>
  <si>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</si>
  <si>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</si>
  <si>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</si>
  <si>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</si>
  <si>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</si>
  <si>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</si>
  <si>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</si>
  <si>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</si>
  <si>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</si>
  <si>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</si>
  <si>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</si>
  <si>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</si>
  <si>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</si>
  <si>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</si>
  <si>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</si>
  <si>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</si>
  <si>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</si>
  <si>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</si>
  <si>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</si>
  <si>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</si>
  <si>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</si>
  <si>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</si>
  <si>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</si>
  <si>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</si>
  <si>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</si>
  <si>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</si>
  <si>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</si>
  <si>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</si>
  <si>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</si>
  <si>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</si>
  <si>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</si>
  <si>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</si>
  <si>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</si>
  <si>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</si>
  <si>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</si>
  <si>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</si>
  <si>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</si>
  <si>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</si>
  <si>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</si>
  <si>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</si>
  <si>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</si>
  <si>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</si>
  <si>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</si>
  <si>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</si>
  <si>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</si>
  <si>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</si>
  <si>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</si>
  <si>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</si>
  <si>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</si>
  <si>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</si>
  <si>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</si>
  <si>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</si>
  <si>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</si>
  <si>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</si>
  <si>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</si>
  <si>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</si>
  <si>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</si>
  <si>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</si>
  <si>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</si>
  <si>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</si>
  <si>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</si>
  <si>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</si>
  <si>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</si>
  <si>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</si>
  <si>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</si>
  <si>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</si>
  <si>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</si>
  <si>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</si>
  <si>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</si>
  <si>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</si>
  <si>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</si>
  <si>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</si>
  <si>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</si>
  <si>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</si>
  <si>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</si>
  <si>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</si>
  <si>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</si>
  <si>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</si>
  <si>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</si>
  <si>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</si>
  <si>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</si>
  <si>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</si>
  <si>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</si>
  <si>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</si>
  <si>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</si>
  <si>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</si>
  <si>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</si>
  <si>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</si>
  <si>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</si>
  <si>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</si>
  <si>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</si>
  <si>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</si>
  <si>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</si>
  <si>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</si>
  <si>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</si>
  <si>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</si>
  <si>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</si>
  <si>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</si>
  <si>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</si>
  <si>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</si>
  <si>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</si>
  <si>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</si>
  <si>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</si>
  <si>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</si>
  <si>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</si>
  <si>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</si>
  <si>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</si>
  <si>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</si>
  <si>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</si>
  <si>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</si>
  <si>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</si>
  <si>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</si>
  <si>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</si>
  <si>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</si>
  <si>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</si>
  <si>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</si>
  <si>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</si>
  <si>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</si>
  <si>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</si>
  <si>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</si>
  <si>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</si>
  <si>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</si>
  <si>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</si>
  <si>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</si>
  <si>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</si>
  <si>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</si>
  <si>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</si>
  <si>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</si>
  <si>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</si>
  <si>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</si>
  <si>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</si>
  <si>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</si>
  <si>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</si>
  <si>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</si>
  <si>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</si>
  <si>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</si>
  <si>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</si>
  <si>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</si>
  <si>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</si>
  <si>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</si>
  <si>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</si>
  <si>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</si>
  <si>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</si>
  <si>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</si>
  <si>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</si>
  <si>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</si>
  <si>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</si>
  <si>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</si>
  <si>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</si>
  <si>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</si>
  <si>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</si>
  <si>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</si>
  <si>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</si>
  <si>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</si>
  <si>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</si>
  <si>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</si>
  <si>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</si>
  <si>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</si>
  <si>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</si>
  <si>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</si>
  <si>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</si>
  <si>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</si>
  <si>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</si>
  <si>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</si>
  <si>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</si>
  <si>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</si>
  <si>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</si>
  <si>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</si>
  <si>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</si>
  <si>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</si>
  <si>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</si>
  <si>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</si>
  <si>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</si>
  <si>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</si>
  <si>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</si>
  <si>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</si>
  <si>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</si>
  <si>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</si>
  <si>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</si>
  <si>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</si>
  <si>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</si>
  <si>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</si>
  <si>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</si>
  <si>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</si>
  <si>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</si>
  <si>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</si>
  <si>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</si>
  <si>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</si>
  <si>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</si>
  <si>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</si>
  <si>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</si>
  <si>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</si>
  <si>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</si>
  <si>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</si>
  <si>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</si>
  <si>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</si>
  <si>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</si>
  <si>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</si>
  <si>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</si>
  <si>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</si>
  <si>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</si>
  <si>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</si>
  <si>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</si>
  <si>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</si>
  <si>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</si>
  <si>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</si>
  <si>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</si>
  <si>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</si>
  <si>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</si>
  <si>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</si>
  <si>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</si>
  <si>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</si>
  <si>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</si>
  <si>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</si>
  <si>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</si>
  <si>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</si>
  <si>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</si>
  <si>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</si>
  <si>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</si>
  <si>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</si>
  <si>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</si>
  <si>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</si>
  <si>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</si>
  <si>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</si>
  <si>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</si>
  <si>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</si>
  <si>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</si>
  <si>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</si>
  <si>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</si>
  <si>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</si>
  <si>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</si>
  <si>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</si>
  <si>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</si>
  <si>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</si>
  <si>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</si>
  <si>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</si>
  <si>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</si>
  <si>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</si>
  <si>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</si>
  <si>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</si>
  <si>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</si>
  <si>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</si>
  <si>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</si>
  <si>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</si>
  <si>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</si>
  <si>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</si>
  <si>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</si>
  <si>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</si>
  <si>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</si>
  <si>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</si>
  <si>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</si>
  <si>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</si>
  <si>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</si>
  <si>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</si>
  <si>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</si>
  <si>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</si>
  <si>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</si>
  <si>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</si>
  <si>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</si>
  <si>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</si>
  <si>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</si>
  <si>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</si>
  <si>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</si>
  <si>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</si>
  <si>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</si>
  <si>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</si>
  <si>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</si>
  <si>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</si>
  <si>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</si>
  <si>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</si>
  <si>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</si>
  <si>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</si>
  <si>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</si>
  <si>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</si>
  <si>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</si>
  <si>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</si>
  <si>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</si>
  <si>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</si>
  <si>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</si>
  <si>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</si>
  <si>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</si>
  <si>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</si>
  <si>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</si>
  <si>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</si>
  <si>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</si>
  <si>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</si>
  <si>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</si>
  <si>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</si>
  <si>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</si>
  <si>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</si>
  <si>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</si>
  <si>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</si>
  <si>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</si>
  <si>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</si>
  <si>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</si>
  <si>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</si>
  <si>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</si>
  <si>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</si>
  <si>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</si>
  <si>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</si>
  <si>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</si>
  <si>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</si>
  <si>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</si>
  <si>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</si>
  <si>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</si>
  <si>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</si>
  <si>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</si>
  <si>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</si>
  <si>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</si>
  <si>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</si>
  <si>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</si>
  <si>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</si>
  <si>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</si>
  <si>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</si>
  <si>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</si>
  <si>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</si>
  <si>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</si>
  <si>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</si>
  <si>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</si>
  <si>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</si>
  <si>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</si>
  <si>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</si>
  <si>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</si>
  <si>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</si>
  <si>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</si>
  <si>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</si>
  <si>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</si>
  <si>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</si>
  <si>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</si>
  <si>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</si>
  <si>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</si>
  <si>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</si>
  <si>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</si>
  <si>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</si>
  <si>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</si>
  <si>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</si>
  <si>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</si>
  <si>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</si>
  <si>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</si>
  <si>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</si>
  <si>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</si>
  <si>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</si>
  <si>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</si>
  <si>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</si>
  <si>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</si>
  <si>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</si>
  <si>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</si>
  <si>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</si>
  <si>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</si>
  <si>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</si>
  <si>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</si>
  <si>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</si>
  <si>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</si>
  <si>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</si>
  <si>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</si>
  <si>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</si>
  <si>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</si>
  <si>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</si>
  <si>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</si>
  <si>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</si>
  <si>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</si>
  <si>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</si>
  <si>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</si>
  <si>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</si>
  <si>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</si>
  <si>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</si>
  <si>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</si>
  <si>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</si>
  <si>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</si>
  <si>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</si>
  <si>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</si>
  <si>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</si>
  <si>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</si>
  <si>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</si>
  <si>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</si>
  <si>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</si>
  <si>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</si>
  <si>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</si>
  <si>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</si>
  <si>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</si>
  <si>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</si>
  <si>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</si>
  <si>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</si>
  <si>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</si>
  <si>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</si>
  <si>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</si>
  <si>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</si>
  <si>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</si>
  <si>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</si>
  <si>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</si>
  <si>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</si>
  <si>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</si>
  <si>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</si>
  <si>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</si>
  <si>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</si>
  <si>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</si>
  <si>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</si>
  <si>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</si>
  <si>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</si>
  <si>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</si>
  <si>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</si>
  <si>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</si>
  <si>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</si>
  <si>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</si>
  <si>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</si>
  <si>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</si>
  <si>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</si>
  <si>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</si>
  <si>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</si>
  <si>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</si>
  <si>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</si>
  <si>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</si>
  <si>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</si>
  <si>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</si>
  <si>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</si>
  <si>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</si>
  <si>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</si>
  <si>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</si>
  <si>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</si>
  <si>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</si>
  <si>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</si>
  <si>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</si>
  <si>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</si>
  <si>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</si>
  <si>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</si>
  <si>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</si>
  <si>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</si>
  <si>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</si>
  <si>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</si>
  <si>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</si>
  <si>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</si>
  <si>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</si>
  <si>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</si>
  <si>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</si>
  <si>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</si>
  <si>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</si>
  <si>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</si>
  <si>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</si>
  <si>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</si>
  <si>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</si>
  <si>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</si>
  <si>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</si>
  <si>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</si>
  <si>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</si>
  <si>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</si>
  <si>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</si>
  <si>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</si>
  <si>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</si>
  <si>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</si>
  <si>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</si>
  <si>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</si>
  <si>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</si>
  <si>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</si>
  <si>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</si>
  <si>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</si>
  <si>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</si>
  <si>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</si>
  <si>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</si>
  <si>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</si>
  <si>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</si>
  <si>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</si>
  <si>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</si>
  <si>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</si>
  <si>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</si>
  <si>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</si>
  <si>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</si>
  <si>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</si>
  <si>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</si>
  <si>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</si>
  <si>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</si>
  <si>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</si>
  <si>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</si>
  <si>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</si>
  <si>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</si>
  <si>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</si>
  <si>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</si>
  <si>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</si>
  <si>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</si>
  <si>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</si>
  <si>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</si>
  <si>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</si>
  <si>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</si>
  <si>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</si>
  <si>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</si>
  <si>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</si>
  <si>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</si>
  <si>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</si>
  <si>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</si>
  <si>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</si>
  <si>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</si>
  <si>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</si>
  <si>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</si>
  <si>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</si>
  <si>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</si>
  <si>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</si>
  <si>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</si>
  <si>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</si>
  <si>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</si>
  <si>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</si>
  <si>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</si>
  <si>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</si>
  <si>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</si>
  <si>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</si>
  <si>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</si>
  <si>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</si>
  <si>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</si>
  <si>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</si>
  <si>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</si>
  <si>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</si>
  <si>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</si>
  <si>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</si>
  <si>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</si>
  <si>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</si>
  <si>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</si>
  <si>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</si>
  <si>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</si>
  <si>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</si>
  <si>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</si>
  <si>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</si>
  <si>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</si>
  <si>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</si>
  <si>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</si>
  <si>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</si>
  <si>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</si>
  <si>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</si>
  <si>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</si>
  <si>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</si>
  <si>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</si>
  <si>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</si>
  <si>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</si>
  <si>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</si>
  <si>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</si>
  <si>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</si>
  <si>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</si>
  <si>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</si>
  <si>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</si>
  <si>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</si>
  <si>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</si>
  <si>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</si>
  <si>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</si>
  <si>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</si>
  <si>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</si>
  <si>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</si>
  <si>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</si>
  <si>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</si>
  <si>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</si>
  <si>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</si>
  <si>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</si>
  <si>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</si>
  <si>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</si>
  <si>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</si>
  <si>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</si>
  <si>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</si>
  <si>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</si>
  <si>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</si>
  <si>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</si>
  <si>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</si>
  <si>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</si>
  <si>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</si>
  <si>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</si>
  <si>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</si>
  <si>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</si>
  <si>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</si>
  <si>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</si>
  <si>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</si>
  <si>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</si>
  <si>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</si>
  <si>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</si>
  <si>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</si>
  <si>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</si>
  <si>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</si>
  <si>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</si>
  <si>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</si>
  <si>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</si>
  <si>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</si>
  <si>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</si>
  <si>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</si>
  <si>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</si>
  <si>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</si>
  <si>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</si>
  <si>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</si>
  <si>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</si>
  <si>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</si>
  <si>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</si>
  <si>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</si>
  <si>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</si>
  <si>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</si>
  <si>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</si>
  <si>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</si>
  <si>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</si>
  <si>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</si>
  <si>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</si>
  <si>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</si>
  <si>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</si>
  <si>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</si>
  <si>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</si>
  <si>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</si>
  <si>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</si>
  <si>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</si>
  <si>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</si>
  <si>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</si>
  <si>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</si>
  <si>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</si>
  <si>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</si>
  <si>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</si>
  <si>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</si>
  <si>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</si>
  <si>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</si>
  <si>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</si>
  <si>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</si>
  <si>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</si>
  <si>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</si>
  <si>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</si>
  <si>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</si>
  <si>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</si>
  <si>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</si>
  <si>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</si>
  <si>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</si>
  <si>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</si>
  <si>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</si>
  <si>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</si>
  <si>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</si>
  <si>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</si>
  <si>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</si>
  <si>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</si>
  <si>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</si>
  <si>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</si>
  <si>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</si>
  <si>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</si>
  <si>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</si>
  <si>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</si>
  <si>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</si>
  <si>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</si>
  <si>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</si>
  <si>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</si>
  <si>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</si>
  <si>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</si>
  <si>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</si>
  <si>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</si>
  <si>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</si>
  <si>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</si>
  <si>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</si>
  <si>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</si>
  <si>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</si>
  <si>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</si>
  <si>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</si>
  <si>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</si>
  <si>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</si>
  <si>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</si>
  <si>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</si>
  <si>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</si>
  <si>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</si>
  <si>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</si>
  <si>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</si>
  <si>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</si>
  <si>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</si>
  <si>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</si>
  <si>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</si>
  <si>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</si>
  <si>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</si>
  <si>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</si>
  <si>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</si>
  <si>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</si>
  <si>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</si>
  <si>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</si>
  <si>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</si>
  <si>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</si>
  <si>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</si>
  <si>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</si>
  <si>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</si>
  <si>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</si>
  <si>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</si>
  <si>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</si>
  <si>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</si>
  <si>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</si>
  <si>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</si>
  <si>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</si>
  <si>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</si>
  <si>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</si>
  <si>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</si>
  <si>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</si>
  <si>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</si>
  <si>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</si>
  <si>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</si>
  <si>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</si>
  <si>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</si>
  <si>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</si>
  <si>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</si>
  <si>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</si>
  <si>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</si>
  <si>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</si>
  <si>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</si>
  <si>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</si>
  <si>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</si>
  <si>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</si>
  <si>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</si>
  <si>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</si>
  <si>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</si>
  <si>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</si>
  <si>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</si>
  <si>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</si>
  <si>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</si>
  <si>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</si>
  <si>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</si>
  <si>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</si>
  <si>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</si>
  <si>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</si>
  <si>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</si>
  <si>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</si>
  <si>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</si>
  <si>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</si>
  <si>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</si>
  <si>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</si>
  <si>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</si>
  <si>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</si>
  <si>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</si>
  <si>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</si>
  <si>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</si>
  <si>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</si>
  <si>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</si>
  <si>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</si>
  <si>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</si>
  <si>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</si>
  <si>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</si>
  <si>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</si>
  <si>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</si>
  <si>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</si>
  <si>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</si>
  <si>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</si>
  <si>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</si>
  <si>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</si>
  <si>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</si>
  <si>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</si>
  <si>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</si>
  <si>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</si>
  <si>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</si>
  <si>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</si>
  <si>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</si>
  <si>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</si>
  <si>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</si>
  <si>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</si>
  <si>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</si>
  <si>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</si>
  <si>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</si>
  <si>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</si>
  <si>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</si>
  <si>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</si>
  <si>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</si>
  <si>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</si>
  <si>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</si>
  <si>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</si>
  <si>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</si>
  <si>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</si>
  <si>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</si>
  <si>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</si>
  <si>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</si>
  <si>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</si>
  <si>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</si>
  <si>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</si>
  <si>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</si>
  <si>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</si>
  <si>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</si>
  <si>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</si>
  <si>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</si>
  <si>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</si>
  <si>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</si>
  <si>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</si>
  <si>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</si>
  <si>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</si>
  <si>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</si>
  <si>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</si>
  <si>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</si>
  <si>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</si>
  <si>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</si>
  <si>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</si>
  <si>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</si>
  <si>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</si>
  <si>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</si>
  <si>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</si>
  <si>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</si>
  <si>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</si>
  <si>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</si>
  <si>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</si>
  <si>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</si>
  <si>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</si>
  <si>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</si>
  <si>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</si>
  <si>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</si>
  <si>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</si>
  <si>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</si>
  <si>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</si>
  <si>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</si>
  <si>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</si>
  <si>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</si>
  <si>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</si>
  <si>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</si>
  <si>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</si>
  <si>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</si>
  <si>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</si>
  <si>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</si>
  <si>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</si>
  <si>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</si>
  <si>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</si>
  <si>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</si>
  <si>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</si>
  <si>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</si>
  <si>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</si>
  <si>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</si>
  <si>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</si>
  <si>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</si>
  <si>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</si>
  <si>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</si>
  <si>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</si>
  <si>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</si>
  <si>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</si>
  <si>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</si>
  <si>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</si>
  <si>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</si>
  <si>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</si>
  <si>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</si>
  <si>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</si>
  <si>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</si>
  <si>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</si>
  <si>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</si>
  <si>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</si>
  <si>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</si>
  <si>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</si>
  <si>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</si>
  <si>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</si>
  <si>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</si>
  <si>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</si>
  <si>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</si>
  <si>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</si>
  <si>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</si>
  <si>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</si>
  <si>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</si>
  <si>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</si>
  <si>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</si>
  <si>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</si>
  <si>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</si>
  <si>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</si>
  <si>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</si>
  <si>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</si>
  <si>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</si>
  <si>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</si>
  <si>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</si>
  <si>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</si>
  <si>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</si>
  <si>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</si>
  <si>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</si>
  <si>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</si>
  <si>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</si>
  <si>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</si>
  <si>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</si>
  <si>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</si>
  <si>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</si>
  <si>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</si>
  <si>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</si>
  <si>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</si>
  <si>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</si>
  <si>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</si>
  <si>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</si>
  <si>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</si>
  <si>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</si>
  <si>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</si>
  <si>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</si>
  <si>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</si>
  <si>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</si>
  <si>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</si>
  <si>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</si>
  <si>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</si>
  <si>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</si>
  <si>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</si>
  <si>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</si>
  <si>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</si>
  <si>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</si>
  <si>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</si>
  <si>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</si>
  <si>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</si>
  <si>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</si>
  <si>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</si>
  <si>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</si>
  <si>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</si>
  <si>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</si>
  <si>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</si>
  <si>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</si>
  <si>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</si>
  <si>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</si>
  <si>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</si>
  <si>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</si>
  <si>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</si>
  <si>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</si>
  <si>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</si>
  <si>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</si>
  <si>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</si>
  <si>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</si>
  <si>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</si>
  <si>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</si>
  <si>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</si>
  <si>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</si>
  <si>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</si>
  <si>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</si>
  <si>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</si>
  <si>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</si>
  <si>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</si>
  <si>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</si>
  <si>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</si>
  <si>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</si>
  <si>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</si>
  <si>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</si>
  <si>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</si>
  <si>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</si>
  <si>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</si>
  <si>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</si>
  <si>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</si>
  <si>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</si>
  <si>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</si>
  <si>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</si>
  <si>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</si>
  <si>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</si>
  <si>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</si>
  <si>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</si>
  <si>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</si>
  <si>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</si>
  <si>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</si>
  <si>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</si>
  <si>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</si>
  <si>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</si>
  <si>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</si>
  <si>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</si>
  <si>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</si>
  <si>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</si>
  <si>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</si>
  <si>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</si>
  <si>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</si>
  <si>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</si>
  <si>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</si>
  <si>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</si>
  <si>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</si>
  <si>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</si>
  <si>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</si>
  <si>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</si>
  <si>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</si>
  <si>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</si>
  <si>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</si>
  <si>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</si>
  <si>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</si>
  <si>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</si>
  <si>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</si>
  <si>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</si>
  <si>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</si>
  <si>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</si>
  <si>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</si>
  <si>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</si>
  <si>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</si>
  <si>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</si>
  <si>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</si>
  <si>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</si>
  <si>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</si>
  <si>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</si>
  <si>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</si>
  <si>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</si>
  <si>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</si>
  <si>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</si>
  <si>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</si>
  <si>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</si>
  <si>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</si>
  <si>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</si>
  <si>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</si>
  <si>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</si>
  <si>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</si>
  <si>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</si>
  <si>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</si>
  <si>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</si>
  <si>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</si>
  <si>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</si>
  <si>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</si>
  <si>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</si>
  <si>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</si>
  <si>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</si>
  <si>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</si>
  <si>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</si>
  <si>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</si>
  <si>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</si>
  <si>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</si>
  <si>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</si>
  <si>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</si>
  <si>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</si>
  <si>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</si>
  <si>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</si>
  <si>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</si>
  <si>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</si>
  <si>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</si>
  <si>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</si>
  <si>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</si>
  <si>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</si>
  <si>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</si>
  <si>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</si>
  <si>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</si>
  <si>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</si>
  <si>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</si>
  <si>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</si>
  <si>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</si>
  <si>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</si>
  <si>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</si>
  <si>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</si>
  <si>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</si>
  <si>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</si>
  <si>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</si>
  <si>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</si>
  <si>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</si>
  <si>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</si>
  <si>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</si>
  <si>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</si>
  <si>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</si>
  <si>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</si>
  <si>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</si>
  <si>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</si>
  <si>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</si>
  <si>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</si>
  <si>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</si>
  <si>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</si>
  <si>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</si>
  <si>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</si>
  <si>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</si>
  <si>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</si>
  <si>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</si>
  <si>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</si>
  <si>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</si>
  <si>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</si>
  <si>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</si>
  <si>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</si>
  <si>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</si>
  <si>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</si>
  <si>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</si>
  <si>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</si>
  <si>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</si>
  <si>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</si>
  <si>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</si>
  <si>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</si>
  <si>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</si>
  <si>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</si>
  <si>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</si>
  <si>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</si>
  <si>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</si>
  <si>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</si>
  <si>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</si>
  <si>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</si>
  <si>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</si>
  <si>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</si>
  <si>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</si>
  <si>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</si>
  <si>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</si>
  <si>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</si>
  <si>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</si>
  <si>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</si>
  <si>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</si>
  <si>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</si>
  <si>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</si>
  <si>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</si>
  <si>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</si>
  <si>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</si>
  <si>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</si>
  <si>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</si>
  <si>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</si>
  <si>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</si>
  <si>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</si>
  <si>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</si>
  <si>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</si>
  <si>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</si>
  <si>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</si>
  <si>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</si>
  <si>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</si>
  <si>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</si>
  <si>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</si>
  <si>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</si>
  <si>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</si>
  <si>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</si>
  <si>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</si>
  <si>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</si>
  <si>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</si>
  <si>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</si>
  <si>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</si>
  <si>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</si>
  <si>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</si>
  <si>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</si>
  <si>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</si>
  <si>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</si>
  <si>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</si>
  <si>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</si>
  <si>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</si>
  <si>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</si>
  <si>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</si>
  <si>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</si>
  <si>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</si>
  <si>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</si>
  <si>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</si>
  <si>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</si>
  <si>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</si>
  <si>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</si>
  <si>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</si>
  <si>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</si>
  <si>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</si>
  <si>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</si>
  <si>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</si>
  <si>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</si>
  <si>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</si>
  <si>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</si>
  <si>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</si>
  <si>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</si>
  <si>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</si>
  <si>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</si>
  <si>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</si>
  <si>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</si>
  <si>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</si>
  <si>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</si>
  <si>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</si>
  <si>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</si>
  <si>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</si>
  <si>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</si>
  <si>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</si>
  <si>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</si>
  <si>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</si>
  <si>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</si>
  <si>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</si>
  <si>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</si>
  <si>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</si>
  <si>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</si>
  <si>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</si>
  <si>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</si>
  <si>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</si>
  <si>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</si>
  <si>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</si>
  <si>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</si>
  <si>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</si>
  <si>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</si>
  <si>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</si>
  <si>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</si>
  <si>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</si>
  <si>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</si>
  <si>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</si>
  <si>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</si>
  <si>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</si>
  <si>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</si>
  <si>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</si>
  <si>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</si>
  <si>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</si>
  <si>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</si>
  <si>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</si>
  <si>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</si>
  <si>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</si>
  <si>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</si>
  <si>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</si>
  <si>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</si>
  <si>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</si>
  <si>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</si>
  <si>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</si>
  <si>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</si>
  <si>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</si>
  <si>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</si>
  <si>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</si>
  <si>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</si>
  <si>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</si>
  <si>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</si>
  <si>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</si>
  <si>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</si>
  <si>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</si>
  <si>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</si>
  <si>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</si>
  <si>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</si>
  <si>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</si>
  <si>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</si>
  <si>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</si>
  <si>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</si>
  <si>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</si>
  <si>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</si>
  <si>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</si>
  <si>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</si>
  <si>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</si>
  <si>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</si>
  <si>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</si>
  <si>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</si>
  <si>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</si>
  <si>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</si>
  <si>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</si>
  <si>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</si>
  <si>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</si>
  <si>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</si>
  <si>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</si>
  <si>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</si>
  <si>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</si>
  <si>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</si>
  <si>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</si>
  <si>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</si>
  <si>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</si>
  <si>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</si>
  <si>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</si>
  <si>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</si>
  <si>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</si>
  <si>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</si>
  <si>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</si>
  <si>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</si>
  <si>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</si>
  <si>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</si>
  <si>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</si>
  <si>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</si>
  <si>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</si>
  <si>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</si>
  <si>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</si>
  <si>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</si>
  <si>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</si>
  <si>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</si>
  <si>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</si>
  <si>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</si>
  <si>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</si>
  <si>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</si>
  <si>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</si>
  <si>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</si>
  <si>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</si>
  <si>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</si>
  <si>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</si>
  <si>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</si>
  <si>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</si>
  <si>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</si>
  <si>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</si>
  <si>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</si>
  <si>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</si>
  <si>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</si>
  <si>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</si>
  <si>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</si>
  <si>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</si>
  <si>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</si>
  <si>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</si>
  <si>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</si>
  <si>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</si>
  <si>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</si>
  <si>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</si>
  <si>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</si>
  <si>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</si>
  <si>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</si>
  <si>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</si>
  <si>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</si>
  <si>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</si>
  <si>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</si>
  <si>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</si>
  <si>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</si>
  <si>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</si>
  <si>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</si>
  <si>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</si>
  <si>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</si>
  <si>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</si>
  <si>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</si>
  <si>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</si>
  <si>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</si>
  <si>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</si>
  <si>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</si>
  <si>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</si>
  <si>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</si>
  <si>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</si>
  <si>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</si>
  <si>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</si>
  <si>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</si>
  <si>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</si>
  <si>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</si>
  <si>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</si>
  <si>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</si>
  <si>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</si>
  <si>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</si>
  <si>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</si>
  <si>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</si>
  <si>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</si>
  <si>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</si>
  <si>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</si>
  <si>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</si>
  <si>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</si>
  <si>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</si>
  <si>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</si>
  <si>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</si>
  <si>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</si>
  <si>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</si>
  <si>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</si>
  <si>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</si>
  <si>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</si>
  <si>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</si>
  <si>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</si>
  <si>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</si>
  <si>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</si>
  <si>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</si>
  <si>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</si>
  <si>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</si>
  <si>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</si>
  <si>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</si>
  <si>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</si>
  <si>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</si>
  <si>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</si>
  <si>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</si>
  <si>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</si>
  <si>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</si>
  <si>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</si>
  <si>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</si>
  <si>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</si>
  <si>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</si>
  <si>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</si>
  <si>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</si>
  <si>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</si>
  <si>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</si>
  <si>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</si>
  <si>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</si>
  <si>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</si>
  <si>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</si>
  <si>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</si>
  <si>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</si>
  <si>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</si>
  <si>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</si>
  <si>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</si>
  <si>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</si>
  <si>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</si>
  <si>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</si>
  <si>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</si>
  <si>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</si>
  <si>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</si>
  <si>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</si>
  <si>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</si>
  <si>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</si>
  <si>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</si>
  <si>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</si>
  <si>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</si>
  <si>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</si>
  <si>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</si>
  <si>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</si>
  <si>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</si>
  <si>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</si>
  <si>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</si>
  <si>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</si>
  <si>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</si>
  <si>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</si>
  <si>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</si>
  <si>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</si>
  <si>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</si>
  <si>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</si>
  <si>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</si>
  <si>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</si>
  <si>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</si>
  <si>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</si>
  <si>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</si>
  <si>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</si>
  <si>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</si>
  <si>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</si>
  <si>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</si>
  <si>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</si>
  <si>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</si>
  <si>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</si>
  <si>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</si>
  <si>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</si>
  <si>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</si>
  <si>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</si>
  <si>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</si>
  <si>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</si>
  <si>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</si>
  <si>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</si>
  <si>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</si>
  <si>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</si>
  <si>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</si>
  <si>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</si>
  <si>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</si>
  <si>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</si>
  <si>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</si>
  <si>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</si>
  <si>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</si>
  <si>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</si>
  <si>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</si>
  <si>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</si>
  <si>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</si>
  <si>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</si>
  <si>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</si>
  <si>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</si>
  <si>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</si>
  <si>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</si>
  <si>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</si>
  <si>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</si>
  <si>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</si>
  <si>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</si>
  <si>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</si>
  <si>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</si>
  <si>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</si>
  <si>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</si>
  <si>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</si>
  <si>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</si>
  <si>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</si>
  <si>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</si>
  <si>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</si>
  <si>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</si>
  <si>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</si>
  <si>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</si>
  <si>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</si>
  <si>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</si>
  <si>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</si>
  <si>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</si>
  <si>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</si>
  <si>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</si>
  <si>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</si>
  <si>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</si>
  <si>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</si>
  <si>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</si>
  <si>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</si>
  <si>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</si>
  <si>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</si>
  <si>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</si>
  <si>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</si>
  <si>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</si>
  <si>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</si>
  <si>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</si>
  <si>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</si>
  <si>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</si>
  <si>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</si>
  <si>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</si>
  <si>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</si>
  <si>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</si>
  <si>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</si>
  <si>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</si>
  <si>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</si>
  <si>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</si>
  <si>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</si>
  <si>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</si>
  <si>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</si>
  <si>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</si>
  <si>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</si>
  <si>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</si>
  <si>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</si>
  <si>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</si>
  <si>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</si>
  <si>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</si>
  <si>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</si>
  <si>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</si>
  <si>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</si>
  <si>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</si>
  <si>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</si>
  <si>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</si>
  <si>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</si>
  <si>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</si>
  <si>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</si>
  <si>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</si>
  <si>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</si>
  <si>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</si>
  <si>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</si>
  <si>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</si>
  <si>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</si>
  <si>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</si>
  <si>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</si>
  <si>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</si>
  <si>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</si>
  <si>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</si>
  <si>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</si>
  <si>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</si>
  <si>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</si>
  <si>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</si>
  <si>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</si>
  <si>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</si>
  <si>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</si>
  <si>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</si>
  <si>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</si>
  <si>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</si>
  <si>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</si>
  <si>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</si>
  <si>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</si>
  <si>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</si>
  <si>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</si>
  <si>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</si>
  <si>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</si>
  <si>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</si>
  <si>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</si>
  <si>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</si>
  <si>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</si>
  <si>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</si>
  <si>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</si>
  <si>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</si>
  <si>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</si>
  <si>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</si>
  <si>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</si>
  <si>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</si>
  <si>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</si>
  <si>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</si>
  <si>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</si>
  <si>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</si>
  <si>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</si>
  <si>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</si>
  <si>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</si>
  <si>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</si>
  <si>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</si>
  <si>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</si>
  <si>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</si>
  <si>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</si>
  <si>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</si>
  <si>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</si>
  <si>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</si>
  <si>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</si>
  <si>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</si>
  <si>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</si>
  <si>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</si>
  <si>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</si>
  <si>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</si>
  <si>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</si>
  <si>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</si>
  <si>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</si>
  <si>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</si>
  <si>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</si>
  <si>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</si>
  <si>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</si>
  <si>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</si>
  <si>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</si>
  <si>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</si>
  <si>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</si>
  <si>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</si>
  <si>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</si>
  <si>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</si>
  <si>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</si>
  <si>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</si>
  <si>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</si>
  <si>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</si>
  <si>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</si>
  <si>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</si>
  <si>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</si>
  <si>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</si>
  <si>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</si>
  <si>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</si>
  <si>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</si>
  <si>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</si>
  <si>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</si>
  <si>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</si>
  <si>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</si>
  <si>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</si>
  <si>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</si>
  <si>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</si>
  <si>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</si>
  <si>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</si>
  <si>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</si>
  <si>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</si>
  <si>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</si>
  <si>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</si>
  <si>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</si>
  <si>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</si>
  <si>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</si>
  <si>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</si>
  <si>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</si>
  <si>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</si>
  <si>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</si>
  <si>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</si>
  <si>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</si>
  <si>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</si>
  <si>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</si>
  <si>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</si>
  <si>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</si>
  <si>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</si>
  <si>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</si>
  <si>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</si>
  <si>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</si>
  <si>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</si>
  <si>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</si>
  <si>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</si>
  <si>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</si>
  <si>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</si>
  <si>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</si>
  <si>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</si>
  <si>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</si>
  <si>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</si>
  <si>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</si>
  <si>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</si>
  <si>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</si>
  <si>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</si>
  <si>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</si>
  <si>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</si>
  <si>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</si>
  <si>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</si>
  <si>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</si>
  <si>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</si>
  <si>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</si>
  <si>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</si>
  <si>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</si>
  <si>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</si>
  <si>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</si>
  <si>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</si>
  <si>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</si>
  <si>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</si>
  <si>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</si>
  <si>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</si>
  <si>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</si>
  <si>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</si>
  <si>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</si>
  <si>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</si>
  <si>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</si>
  <si>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</si>
  <si>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</si>
  <si>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</si>
  <si>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</si>
  <si>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</si>
  <si>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</si>
  <si>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</si>
  <si>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</si>
  <si>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</si>
  <si>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</si>
  <si>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</si>
  <si>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</si>
  <si>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</si>
  <si>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</si>
  <si>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</si>
  <si>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</si>
  <si>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</si>
  <si>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</si>
  <si>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</si>
  <si>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</si>
  <si>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</si>
  <si>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</si>
  <si>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</si>
  <si>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</si>
  <si>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</si>
  <si>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</si>
  <si>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</si>
  <si>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</si>
  <si>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</si>
  <si>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</si>
  <si>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</si>
  <si>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</si>
  <si>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</si>
  <si>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</si>
  <si>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</si>
  <si>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</si>
  <si>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</si>
  <si>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</si>
  <si>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</si>
  <si>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</si>
  <si>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</si>
  <si>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</si>
  <si>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</si>
  <si>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</si>
  <si>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</si>
  <si>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</si>
  <si>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</si>
  <si>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</si>
  <si>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</si>
  <si>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</si>
  <si>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</si>
  <si>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</si>
  <si>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</si>
  <si>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</si>
  <si>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</si>
  <si>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</si>
  <si>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</si>
  <si>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</si>
  <si>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</si>
  <si>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</si>
  <si>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</si>
  <si>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</si>
  <si>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</si>
  <si>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</si>
  <si>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</si>
  <si>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</si>
  <si>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</si>
  <si>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</si>
  <si>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</si>
  <si>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</si>
  <si>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</si>
  <si>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</si>
  <si>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</si>
  <si>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</si>
  <si>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</si>
  <si>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</si>
  <si>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</si>
  <si>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</si>
  <si>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</si>
  <si>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</si>
  <si>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</si>
  <si>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</si>
  <si>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</si>
  <si>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</si>
  <si>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</si>
  <si>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</si>
  <si>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</si>
  <si>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</si>
  <si>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</si>
  <si>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</si>
  <si>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</si>
  <si>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</si>
  <si>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</si>
  <si>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</si>
  <si>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</si>
  <si>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</si>
  <si>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</si>
  <si>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</si>
  <si>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</si>
  <si>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</si>
  <si>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</si>
  <si>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</si>
  <si>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</si>
  <si>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</si>
  <si>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</si>
  <si>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</si>
  <si>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</si>
  <si>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</si>
  <si>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</si>
  <si>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</si>
  <si>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</si>
  <si>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</si>
  <si>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</si>
  <si>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</si>
  <si>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</si>
  <si>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</si>
  <si>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</si>
  <si>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</si>
  <si>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</si>
  <si>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</si>
  <si>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</si>
  <si>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</si>
  <si>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</si>
  <si>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</si>
  <si>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</si>
  <si>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</si>
  <si>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</si>
  <si>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</si>
  <si>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</si>
  <si>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</si>
  <si>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</si>
  <si>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</si>
  <si>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</si>
  <si>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</si>
  <si>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</si>
  <si>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</si>
  <si>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</si>
  <si>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</si>
  <si>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</si>
  <si>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</si>
  <si>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</si>
  <si>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</si>
  <si>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</si>
  <si>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</si>
  <si>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</si>
  <si>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</si>
  <si>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</si>
  <si>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</si>
  <si>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</si>
  <si>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</si>
  <si>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</si>
  <si>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</si>
  <si>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</si>
  <si>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</si>
  <si>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</si>
  <si>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</si>
  <si>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</si>
  <si>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</si>
  <si>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</si>
  <si>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</si>
  <si>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</si>
  <si>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</si>
  <si>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</si>
  <si>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</si>
  <si>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</si>
  <si>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</si>
  <si>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</si>
  <si>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</si>
  <si>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</si>
  <si>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</si>
  <si>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</si>
  <si>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</si>
  <si>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</si>
  <si>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</si>
  <si>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</si>
  <si>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</si>
  <si>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</si>
  <si>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</si>
  <si>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</si>
  <si>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</si>
  <si>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</si>
  <si>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</si>
  <si>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</si>
  <si>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</si>
  <si>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</si>
  <si>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</si>
  <si>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</si>
  <si>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</si>
  <si>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</si>
  <si>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</si>
  <si>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</si>
  <si>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</si>
  <si>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</si>
  <si>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</si>
  <si>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</si>
  <si>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</si>
  <si>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</si>
  <si>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</si>
  <si>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</si>
  <si>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</si>
  <si>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</si>
  <si>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</si>
  <si>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</si>
  <si>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</si>
  <si>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</si>
  <si>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</si>
  <si>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</si>
  <si>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</si>
  <si>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</si>
  <si>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</si>
  <si>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</si>
  <si>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</si>
  <si>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</si>
  <si>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</si>
  <si>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</si>
  <si>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</si>
  <si>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</si>
  <si>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</si>
  <si>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</si>
  <si>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</si>
  <si>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</si>
  <si>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</si>
  <si>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</si>
  <si>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</si>
  <si>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</si>
  <si>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</si>
  <si>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</si>
  <si>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</si>
  <si>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</si>
  <si>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</si>
  <si>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</si>
  <si>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</si>
  <si>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</si>
  <si>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</si>
  <si>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</si>
  <si>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</si>
  <si>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</si>
  <si>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</si>
  <si>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</si>
  <si>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</si>
  <si>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</si>
  <si>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</si>
  <si>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</si>
  <si>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</si>
  <si>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</si>
  <si>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</si>
  <si>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</si>
  <si>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</si>
  <si>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</si>
  <si>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</si>
  <si>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</si>
  <si>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</si>
  <si>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</si>
  <si>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</si>
  <si>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</si>
  <si>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</si>
  <si>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</si>
  <si>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</si>
  <si>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</si>
  <si>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</si>
  <si>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</si>
  <si>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</si>
  <si>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</si>
  <si>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</si>
  <si>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</si>
  <si>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</si>
  <si>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</si>
  <si>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</si>
  <si>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</si>
  <si>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</si>
  <si>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</si>
  <si>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</si>
  <si>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</si>
  <si>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</si>
  <si>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</si>
  <si>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</si>
  <si>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</si>
  <si>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</si>
  <si>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</si>
  <si>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</si>
  <si>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</si>
  <si>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</si>
  <si>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</si>
  <si>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</si>
  <si>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</si>
  <si>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</si>
  <si>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</si>
  <si>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</si>
  <si>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</si>
  <si>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</si>
  <si>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</si>
  <si>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</si>
  <si>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</si>
  <si>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</si>
  <si>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</si>
  <si>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</si>
  <si>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</si>
  <si>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</si>
  <si>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</si>
  <si>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</si>
  <si>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</si>
  <si>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</si>
  <si>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</si>
  <si>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</si>
  <si>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</si>
  <si>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</si>
  <si>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</si>
  <si>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</si>
  <si>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</si>
  <si>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</si>
  <si>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</si>
  <si>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</si>
  <si>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</si>
  <si>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</si>
  <si>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</si>
  <si>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</si>
  <si>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</si>
  <si>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</si>
  <si>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</si>
  <si>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</si>
  <si>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</si>
  <si>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</si>
  <si>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</si>
  <si>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</si>
  <si>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</si>
  <si>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</si>
  <si>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</si>
  <si>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</si>
  <si>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</si>
  <si>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</si>
  <si>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</si>
  <si>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</si>
  <si>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</si>
  <si>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</si>
  <si>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</si>
  <si>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</si>
  <si>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</si>
  <si>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</si>
  <si>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</si>
  <si>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</si>
  <si>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</si>
  <si>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</si>
  <si>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</si>
  <si>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</si>
  <si>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</si>
  <si>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</si>
  <si>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</si>
  <si>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</si>
  <si>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</si>
  <si>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</si>
  <si>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</si>
  <si>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</si>
  <si>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</si>
  <si>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</si>
  <si>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</si>
  <si>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</si>
  <si>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</si>
  <si>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</si>
  <si>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</si>
  <si>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</si>
  <si>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</si>
  <si>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</si>
  <si>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</si>
  <si>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</si>
  <si>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</si>
  <si>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</si>
  <si>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</si>
  <si>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</si>
  <si>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</si>
  <si>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</si>
  <si>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</si>
  <si>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</si>
  <si>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</si>
  <si>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</si>
  <si>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</si>
  <si>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</si>
  <si>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</si>
  <si>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</si>
  <si>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</si>
  <si>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</si>
  <si>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</si>
  <si>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</si>
  <si>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</si>
  <si>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</si>
  <si>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</si>
  <si>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</si>
  <si>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</si>
  <si>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</si>
  <si>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</si>
  <si>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</si>
  <si>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</si>
  <si>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</si>
  <si>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</si>
  <si>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</si>
  <si>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</si>
  <si>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</si>
  <si>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</si>
  <si>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</si>
  <si>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</si>
  <si>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</si>
  <si>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</si>
  <si>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</si>
  <si>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</si>
  <si>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</si>
  <si>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</si>
  <si>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</si>
  <si>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</si>
  <si>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</si>
  <si>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</si>
  <si>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</si>
  <si>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</si>
  <si>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</si>
  <si>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</si>
  <si>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</si>
  <si>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</si>
  <si>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</si>
  <si>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</si>
  <si>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</si>
  <si>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</si>
  <si>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</si>
  <si>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</si>
  <si>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</si>
  <si>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</si>
  <si>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</si>
  <si>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</si>
  <si>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</si>
  <si>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</si>
  <si>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</si>
  <si>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</si>
  <si>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</si>
  <si>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</si>
  <si>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</si>
  <si>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</si>
  <si>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</si>
  <si>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</si>
  <si>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</si>
  <si>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</si>
  <si>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</si>
  <si>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</si>
  <si>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</si>
  <si>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</si>
  <si>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</si>
  <si>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</si>
  <si>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</si>
  <si>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</si>
  <si>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</si>
  <si>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</si>
  <si>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</si>
  <si>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</si>
  <si>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</si>
  <si>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</si>
  <si>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</si>
  <si>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</si>
  <si>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</si>
  <si>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</si>
  <si>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</si>
  <si>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</si>
  <si>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</si>
  <si>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</si>
  <si>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</si>
  <si>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</si>
  <si>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</si>
  <si>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</si>
  <si>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</si>
  <si>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</si>
  <si>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</si>
  <si>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</si>
  <si>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</si>
  <si>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</si>
  <si>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</si>
  <si>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</si>
  <si>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</si>
  <si>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</si>
  <si>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</si>
  <si>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</si>
  <si>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</si>
  <si>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</si>
  <si>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</si>
  <si>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</si>
  <si>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</si>
  <si>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</si>
  <si>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</si>
  <si>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</si>
  <si>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</si>
  <si>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</si>
  <si>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</si>
  <si>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</si>
  <si>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</si>
  <si>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</si>
  <si>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</si>
  <si>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</si>
  <si>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</si>
  <si>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</si>
  <si>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</si>
  <si>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</si>
  <si>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</si>
  <si>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</si>
  <si>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</si>
  <si>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</si>
  <si>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Date created Conversion(EST)</t>
  </si>
  <si>
    <t>Date ended Conversion(EST)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</si>
  <si>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</si>
  <si>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</si>
  <si>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</si>
  <si>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</si>
  <si>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</si>
  <si>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</si>
  <si>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</si>
  <si>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</si>
  <si>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</si>
  <si>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</si>
  <si>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</si>
  <si>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</si>
  <si>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</si>
  <si>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</si>
  <si>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</si>
  <si>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</si>
  <si>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</si>
  <si>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</si>
  <si>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</si>
  <si>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</si>
  <si>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</si>
  <si>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</si>
  <si>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</si>
  <si>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</si>
  <si>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</si>
  <si>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</si>
  <si>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</si>
  <si>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</si>
  <si>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</si>
  <si>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</si>
  <si>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</si>
  <si>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</si>
  <si>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</si>
  <si>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</si>
  <si>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</si>
  <si>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</si>
  <si>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</si>
  <si>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Goal-Upper bound</t>
  </si>
  <si>
    <t>Outcome</t>
  </si>
  <si>
    <t>Mean</t>
  </si>
  <si>
    <t>Median</t>
  </si>
  <si>
    <t>Variance</t>
  </si>
  <si>
    <t>Statistical Analysis</t>
  </si>
  <si>
    <t>STD</t>
  </si>
  <si>
    <t>Min. number</t>
  </si>
  <si>
    <t>Max. number</t>
  </si>
  <si>
    <t>Average of backers_count2</t>
  </si>
  <si>
    <t>Max of backers_count2</t>
  </si>
  <si>
    <t>Min of backers_count2</t>
  </si>
  <si>
    <t>Var of backers_count</t>
  </si>
  <si>
    <t>StdDev of backers_count2</t>
  </si>
  <si>
    <t>Sub Category</t>
  </si>
  <si>
    <t>IF(B1 = "string", COUNTIFS(Kickstarter!$D:$D,"&lt;"&amp;$B2,Kickstarter!$F:$F,"successful"), IF(B3 ="",COUNTIFS(Kickstarter!$D:$D,"&gt;="&amp;$B13,Kickstarter!$F:$F,"successful"),COUNTIFS(Kickstarter!$D:$D,"&gt;="&amp;$B5,Kickstarter!$D:$D,"&lt;"&amp;$B6,Kickstarter!$F:$F,"successful")))</t>
  </si>
  <si>
    <t>(blank)</t>
  </si>
  <si>
    <t>For C:C (Need Clarification for highlighted cells)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</si>
</sst>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9C57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2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/>
    <xf numFmtId="1" fontId="0" fillId="0" borderId="0" xfId="0" applyNumberFormat="1"/>
    <xf numFmtId="9" fontId="0" fillId="0" borderId="0" xfId="0" applyNumberFormat="1"/>
    <xf numFmtId="0" fontId="0" fillId="0" borderId="0" xfId="0" applyFont="1"/>
    <xf numFmtId="1" fontId="3" fillId="2" borderId="0" xfId="1" applyNumberFormat="1"/>
    <xf numFmtId="0" fontId="3" fillId="2" borderId="0" xfId="1"/>
  </cellXfs>
  <cellStyles count="2">
    <cellStyle name="Neutral" xfId="1" builtinId="28"/>
    <cellStyle name="Normal" xfId="0" builtinId="0"/>
  </cellStyles>
  <dxfs count="66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0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00B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0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00B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0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00B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FFFF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0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FFC00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92D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  <dxf>
      <font>
        <color auto="1"/>
      </font>
      <fill>
        <patternFill>
          <bgColor rgb="FF00B050"/>
        </patternFill>
      </fill>
      <border>
        <left style="thin">
          <color theme="2" tint="-0.24994659260841701"/>
        </left>
        <right style="thin">
          <color theme="2" tint="-0.24994659260841701"/>
        </right>
        <top style="thin">
          <color theme="2" tint="-0.24994659260841701"/>
        </top>
        <bottom style="thin">
          <color theme="2" tint="-0.2499465926084170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[StarterBook.xlsx]Category-Pivot!PivotTable2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413648293963255"/>
          <c:y val="0.20166229221347332"/>
          <c:w val="0.68149759405074362"/>
          <c:h val="0.6585309128025663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'Category-Pivot'!$B$3:$B$4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'Category-Pivot'!$A$5:$A$15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'Category-Pivot'!$B$5:$B$15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63-4473-8D97-3B656CA73E3A}"/>
            </c:ext>
          </c:extLst>
        </c:ser>
        <c:ser>
          <c:idx val="1"/>
          <c:order val="1"/>
          <c:tx>
            <c:strRef>
              <c:f>'Category-Pivot'!$C$3:$C$4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'Category-Pivot'!$A$5:$A$15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'Category-Pivot'!$C$5:$C$15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DF-464B-828D-584EA3CF81CB}"/>
            </c:ext>
          </c:extLst>
        </c:ser>
        <c:ser>
          <c:idx val="2"/>
          <c:order val="2"/>
          <c:tx>
            <c:strRef>
              <c:f>'Category-Pivot'!$D$3:$D$4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'Category-Pivot'!$A$5:$A$15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'Category-Pivot'!$D$5:$D$15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DF-464B-828D-584EA3CF81CB}"/>
            </c:ext>
          </c:extLst>
        </c:ser>
        <c:ser>
          <c:idx val="3"/>
          <c:order val="3"/>
          <c:tx>
            <c:strRef>
              <c:f>'Category-Pivot'!$E$3:$E$4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'Category-Pivot'!$A$5:$A$15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'Category-Pivot'!$E$5:$E$15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DF-464B-828D-584EA3CF81CB}"/>
            </c:ext>
          </c:extLst>
        </c:ser>
        <c:ser>
          <c:idx val="4"/>
          <c:order val="4"/>
          <c:tx>
            <c:strRef>
              <c:f>'Category-Pivot'!$F$3:$F$4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'Category-Pivot'!$A$5:$A$15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'Category-Pivot'!$F$5:$F$15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7FDF-464B-828D-584EA3CF8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994696"/>
        <c:axId val="503993712"/>
      </c:barChart>
      <c:catAx>
        <c:axId val="503994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93712"/>
        <c:crosses val="autoZero"/>
        <c:auto val="1"/>
        <c:lblAlgn val="ctr"/>
        <c:lblOffset val="100"/>
        <c:noMultiLvlLbl val="0"/>
      </c:catAx>
      <c:valAx>
        <c:axId val="5039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94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675993585634698"/>
          <c:y val="0.33576312335958003"/>
          <c:w val="7.9745510886029117E-2"/>
          <c:h val="0.253602866949323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Category-Pivot!PivotTable3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837062446402115E-2"/>
          <c:y val="0.15584608527707622"/>
          <c:w val="0.80496955207331755"/>
          <c:h val="0.571875402367156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Category-Pivot'!$B$4:$B$5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FA-43D2-A65C-A79CBF2C8A8B}"/>
            </c:ext>
          </c:extLst>
        </c:ser>
        <c:ser>
          <c:idx val="1"/>
          <c:order val="1"/>
          <c:tx>
            <c:strRef>
              <c:f>'Sub Category-Pivot'!$C$4:$C$5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FA-43D2-A65C-A79CBF2C8A8B}"/>
            </c:ext>
          </c:extLst>
        </c:ser>
        <c:ser>
          <c:idx val="2"/>
          <c:order val="2"/>
          <c:tx>
            <c:strRef>
              <c:f>'Sub Category-Pivot'!$D$4:$D$5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FA-43D2-A65C-A79CBF2C8A8B}"/>
            </c:ext>
          </c:extLst>
        </c:ser>
        <c:ser>
          <c:idx val="3"/>
          <c:order val="3"/>
          <c:tx>
            <c:strRef>
              <c:f>'Sub Category-Pivot'!$E$4:$E$5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Category-Pivot'!$A$6:$A$47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Category-Pivot'!$E$6:$E$47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FA-43D2-A65C-A79CBF2C8A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246720"/>
        <c:axId val="594247048"/>
      </c:barChart>
      <c:catAx>
        <c:axId val="5942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47048"/>
        <c:crosses val="autoZero"/>
        <c:auto val="1"/>
        <c:lblAlgn val="ctr"/>
        <c:lblOffset val="100"/>
        <c:noMultiLvlLbl val="0"/>
      </c:catAx>
      <c:valAx>
        <c:axId val="59424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2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Date created!PivotTable4</c:name>
    <c:fmtId val="1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'State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'State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by Date created'!$B$6:$B$22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B7-47F5-B5C3-7471413BD73C}"/>
            </c:ext>
          </c:extLst>
        </c:ser>
        <c:ser>
          <c:idx val="1"/>
          <c:order val="1"/>
          <c:tx>
            <c:strRef>
              <c:f>'State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'State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by Date created'!$C$6:$C$22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B7-47F5-B5C3-7471413BD73C}"/>
            </c:ext>
          </c:extLst>
        </c:ser>
        <c:ser>
          <c:idx val="2"/>
          <c:order val="2"/>
          <c:tx>
            <c:strRef>
              <c:f>'State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'State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by Date created'!$D$6:$D$22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B7-47F5-B5C3-7471413BD73C}"/>
            </c:ext>
          </c:extLst>
        </c:ser>
        <c:ser>
          <c:idx val="3"/>
          <c:order val="3"/>
          <c:tx>
            <c:strRef>
              <c:f>'State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multiLvlStrRef>
              <c:f>'State by Date created'!$A$6:$A$22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'State by Date created'!$E$6:$E$22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B7-47F5-B5C3-7471413BD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826304"/>
        <c:axId val="416824008"/>
      </c:lineChart>
      <c:catAx>
        <c:axId val="4168263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4008"/>
        <c:crosses val="autoZero"/>
        <c:auto val="1"/>
        <c:lblAlgn val="ctr"/>
        <c:lblOffset val="100"/>
        <c:noMultiLvlLbl val="0"/>
      </c:catAx>
      <c:valAx>
        <c:axId val="4168240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82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Summary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'Goal Summary-COUNTIFS'!$G$1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'Goal Summary-COUNTIFS'!$B$2:$B$13</c:f>
              <c:numCache>
                <c:formatCode>0</c:formatCode>
                <c:ptCount val="12"/>
                <c:pt idx="0">
                  <c:v>1000</c:v>
                </c:pt>
                <c:pt idx="1">
                  <c:v>4999</c:v>
                </c:pt>
                <c:pt idx="2">
                  <c:v>9999</c:v>
                </c:pt>
                <c:pt idx="3">
                  <c:v>14999</c:v>
                </c:pt>
                <c:pt idx="4">
                  <c:v>19999</c:v>
                </c:pt>
                <c:pt idx="5">
                  <c:v>24999</c:v>
                </c:pt>
                <c:pt idx="6">
                  <c:v>29999</c:v>
                </c:pt>
                <c:pt idx="7">
                  <c:v>34999</c:v>
                </c:pt>
                <c:pt idx="8">
                  <c:v>39999</c:v>
                </c:pt>
                <c:pt idx="9">
                  <c:v>44999</c:v>
                </c:pt>
                <c:pt idx="10">
                  <c:v>49999</c:v>
                </c:pt>
                <c:pt idx="11">
                  <c:v>50000</c:v>
                </c:pt>
              </c:numCache>
            </c:numRef>
          </c:cat>
          <c:val>
            <c:numRef>
              <c:f>'Goal Summary-COUNTIFS'!$G$2:$G$14</c:f>
              <c:numCache>
                <c:formatCode>0%</c:formatCode>
                <c:ptCount val="13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A9-4A34-89A1-7770CEBACD1F}"/>
            </c:ext>
          </c:extLst>
        </c:ser>
        <c:ser>
          <c:idx val="2"/>
          <c:order val="1"/>
          <c:tx>
            <c:strRef>
              <c:f>'Goal Summary-COUNTIFS'!$H$1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'Goal Summary-COUNTIFS'!$B$2:$B$13</c:f>
              <c:numCache>
                <c:formatCode>0</c:formatCode>
                <c:ptCount val="12"/>
                <c:pt idx="0">
                  <c:v>1000</c:v>
                </c:pt>
                <c:pt idx="1">
                  <c:v>4999</c:v>
                </c:pt>
                <c:pt idx="2">
                  <c:v>9999</c:v>
                </c:pt>
                <c:pt idx="3">
                  <c:v>14999</c:v>
                </c:pt>
                <c:pt idx="4">
                  <c:v>19999</c:v>
                </c:pt>
                <c:pt idx="5">
                  <c:v>24999</c:v>
                </c:pt>
                <c:pt idx="6">
                  <c:v>29999</c:v>
                </c:pt>
                <c:pt idx="7">
                  <c:v>34999</c:v>
                </c:pt>
                <c:pt idx="8">
                  <c:v>39999</c:v>
                </c:pt>
                <c:pt idx="9">
                  <c:v>44999</c:v>
                </c:pt>
                <c:pt idx="10">
                  <c:v>49999</c:v>
                </c:pt>
                <c:pt idx="11">
                  <c:v>50000</c:v>
                </c:pt>
              </c:numCache>
            </c:numRef>
          </c:cat>
          <c:val>
            <c:numRef>
              <c:f>'Goal Summary-COUNTIFS'!$H$2:$H$14</c:f>
              <c:numCache>
                <c:formatCode>0%</c:formatCode>
                <c:ptCount val="13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A9-4A34-89A1-7770CEBACD1F}"/>
            </c:ext>
          </c:extLst>
        </c:ser>
        <c:ser>
          <c:idx val="4"/>
          <c:order val="2"/>
          <c:tx>
            <c:strRef>
              <c:f>'Goal Summary-COUNTIFS'!$I$1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'Goal Summary-COUNTIFS'!$B$2:$B$13</c:f>
              <c:numCache>
                <c:formatCode>0</c:formatCode>
                <c:ptCount val="12"/>
                <c:pt idx="0">
                  <c:v>1000</c:v>
                </c:pt>
                <c:pt idx="1">
                  <c:v>4999</c:v>
                </c:pt>
                <c:pt idx="2">
                  <c:v>9999</c:v>
                </c:pt>
                <c:pt idx="3">
                  <c:v>14999</c:v>
                </c:pt>
                <c:pt idx="4">
                  <c:v>19999</c:v>
                </c:pt>
                <c:pt idx="5">
                  <c:v>24999</c:v>
                </c:pt>
                <c:pt idx="6">
                  <c:v>29999</c:v>
                </c:pt>
                <c:pt idx="7">
                  <c:v>34999</c:v>
                </c:pt>
                <c:pt idx="8">
                  <c:v>39999</c:v>
                </c:pt>
                <c:pt idx="9">
                  <c:v>44999</c:v>
                </c:pt>
                <c:pt idx="10">
                  <c:v>49999</c:v>
                </c:pt>
                <c:pt idx="11">
                  <c:v>50000</c:v>
                </c:pt>
              </c:numCache>
            </c:numRef>
          </c:cat>
          <c:val>
            <c:numRef>
              <c:f>'Goal Summary-COUNTIFS'!$I$2:$I$14</c:f>
              <c:numCache>
                <c:formatCode>0%</c:formatCode>
                <c:ptCount val="13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A9-4A34-89A1-7770CEBAC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8120880"/>
        <c:axId val="668121864"/>
      </c:lineChart>
      <c:catAx>
        <c:axId val="668120880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21864"/>
        <c:crosses val="autoZero"/>
        <c:auto val="1"/>
        <c:lblAlgn val="ctr"/>
        <c:lblOffset val="100"/>
        <c:noMultiLvlLbl val="0"/>
      </c:catAx>
      <c:valAx>
        <c:axId val="66812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812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0</xdr:rowOff>
    </xdr:from>
    <xdr:to>
      <xdr:col>20</xdr:col>
      <xdr:colOff>746760</xdr:colOff>
      <xdr:row>27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25665-F7FB-4C03-B46A-E5E676B27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0</xdr:rowOff>
    </xdr:from>
    <xdr:to>
      <xdr:col>12</xdr:col>
      <xdr:colOff>510540</xdr:colOff>
      <xdr:row>25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36405F-15B2-49D5-B115-68A2D1E10E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3</xdr:row>
      <xdr:rowOff>15240</xdr:rowOff>
    </xdr:from>
    <xdr:to>
      <xdr:col>14</xdr:col>
      <xdr:colOff>487680</xdr:colOff>
      <xdr:row>21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0F05C-1B79-4824-96AB-BC9F0293E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167640</xdr:rowOff>
    </xdr:from>
    <xdr:to>
      <xdr:col>4</xdr:col>
      <xdr:colOff>762000</xdr:colOff>
      <xdr:row>30</xdr:row>
      <xdr:rowOff>53340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D5B4A97-D436-4332-ADF0-4A6BEC9AA2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ay gonella" refreshedDate="44136.064876273151" createdVersion="6" refreshedVersion="6" minRefreshableVersion="3" recordCount="4115" xr:uid="{43758130-2EB9-4308-B3EF-6A147DC29C6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ay gonella" refreshedDate="44136.077595254632" createdVersion="6" refreshedVersion="6" minRefreshableVersion="3" recordCount="4115" xr:uid="{D5CCD7E9-E7EA-409E-BE25-20F9996BE33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(EST)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(EST)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day gonella" refreshedDate="44137.909080671299" createdVersion="6" refreshedVersion="6" minRefreshableVersion="3" recordCount="4114" xr:uid="{C47F4E54-7843-416E-A427-E67C9650E33F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(EST)" numFmtId="14">
      <sharedItems containsSemiMixedTypes="0" containsNonDate="0" containsDate="1" containsString="0" minDate="2009-05-16T22:55:13" maxDate="2017-03-15T10:30:07"/>
    </cacheField>
    <cacheField name="Date ended Conversion(EST)" numFmtId="14">
      <sharedItems containsSemiMixedTypes="0" containsNonDate="0" containsDate="1" containsString="0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x v="502"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36.85882352941178"/>
    <n v="63.917582417582416"/>
    <s v="film &amp; video"/>
    <s v="television"/>
    <d v="2015-06-21T19:10:11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42.60827250608273"/>
    <n v="185.48101265822785"/>
    <s v="film &amp; video"/>
    <s v="television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05"/>
    <n v="15"/>
    <s v="film &amp; video"/>
    <s v="television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03.89999999999999"/>
    <n v="69.266666666666666"/>
    <s v="film &amp; video"/>
    <s v="television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22.99154545454545"/>
    <n v="190.55028169014085"/>
    <s v="film &amp; video"/>
    <s v="television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09.77744436109028"/>
    <n v="93.40425531914893"/>
    <s v="film &amp; video"/>
    <s v="television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06.4875"/>
    <n v="146.87931034482759"/>
    <s v="film &amp; video"/>
    <s v="television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01.22222222222221"/>
    <n v="159.82456140350877"/>
    <s v="film &amp; video"/>
    <s v="television"/>
    <d v="2016-05-25T20:07:4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00.04342857142856"/>
    <n v="291.79333333333335"/>
    <s v="film &amp; video"/>
    <s v="television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25.998"/>
    <n v="31.499500000000001"/>
    <s v="film &amp; video"/>
    <s v="television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00.49999999999999"/>
    <n v="158.68421052631578"/>
    <s v="film &amp; video"/>
    <s v="television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20.5"/>
    <n v="80.333333333333329"/>
    <s v="film &amp; video"/>
    <s v="television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65.29333333333335"/>
    <n v="59.961305925030231"/>
    <s v="film &amp; video"/>
    <s v="television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59.97142857142856"/>
    <n v="109.78431372549019"/>
    <s v="film &amp; video"/>
    <s v="television"/>
    <d v="2016-05-18T11:15:09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00.93333333333334"/>
    <n v="147.70731707317074"/>
    <s v="film &amp; video"/>
    <s v="television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06.60000000000001"/>
    <n v="21.755102040816325"/>
    <s v="film &amp; video"/>
    <s v="television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00.24166666666667"/>
    <n v="171.84285714285716"/>
    <s v="film &amp; video"/>
    <s v="television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00.66666666666666"/>
    <n v="41.944444444444443"/>
    <s v="film &amp; video"/>
    <s v="television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06.32110000000002"/>
    <n v="93.264122807017543"/>
    <s v="film &amp; video"/>
    <s v="television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45.29411764705881"/>
    <n v="56.136363636363633"/>
    <s v="film &amp; video"/>
    <s v="television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00.2"/>
    <n v="80.16"/>
    <s v="film &amp; video"/>
    <s v="television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09.13513513513513"/>
    <n v="199.9009900990099"/>
    <s v="film &amp; video"/>
    <s v="television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17.14285714285715"/>
    <n v="51.25"/>
    <s v="film &amp; video"/>
    <s v="television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18.5"/>
    <n v="103.04347826086956"/>
    <s v="film &amp; video"/>
    <s v="television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08.80768571428572"/>
    <n v="66.346149825783982"/>
    <s v="film &amp; video"/>
    <s v="television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33.33333333333331"/>
    <n v="57.142857142857146"/>
    <s v="film &amp; video"/>
    <s v="television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55.20000000000002"/>
    <n v="102.10526315789474"/>
    <s v="film &amp; video"/>
    <s v="television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11.72500000000001"/>
    <n v="148.96666666666667"/>
    <s v="film &amp; video"/>
    <s v="television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00.35000000000001"/>
    <n v="169.6056338028169"/>
    <s v="film &amp; video"/>
    <s v="television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23.33333333333334"/>
    <n v="31.623931623931625"/>
    <s v="film &amp; video"/>
    <s v="television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01.29975"/>
    <n v="76.45264150943396"/>
    <s v="film &amp; video"/>
    <s v="television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00"/>
    <n v="13"/>
    <s v="film &amp; video"/>
    <s v="television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00.24604569420035"/>
    <n v="320.44943820224717"/>
    <s v="film &amp; video"/>
    <s v="television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02.0952380952381"/>
    <n v="83.75"/>
    <s v="film &amp; video"/>
    <s v="television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30.46153846153845"/>
    <n v="49.882352941176471"/>
    <s v="film &amp; video"/>
    <s v="television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66.5"/>
    <n v="59.464285714285715"/>
    <s v="film &amp; video"/>
    <s v="television"/>
    <d v="2015-04-04T02:00:14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42.15"/>
    <n v="193.84090909090909"/>
    <s v="film &amp; video"/>
    <s v="television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83.44090909090909"/>
    <n v="159.51383399209487"/>
    <s v="film &amp; video"/>
    <s v="television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10.04"/>
    <n v="41.68181818181818"/>
    <s v="film &amp; video"/>
    <s v="television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30.98000000000002"/>
    <n v="150.89861751152074"/>
    <s v="film &amp; video"/>
    <s v="television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01.35000000000001"/>
    <n v="126.6875"/>
    <s v="film &amp; video"/>
    <s v="television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00"/>
    <n v="105.26315789473684"/>
    <s v="film &amp; video"/>
    <s v="television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41.85714285714286"/>
    <n v="117.51479289940828"/>
    <s v="film &amp; video"/>
    <s v="television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08.65999999999997"/>
    <n v="117.36121673003802"/>
    <s v="film &amp; video"/>
    <s v="television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00"/>
    <n v="133.33333333333334"/>
    <s v="film &amp; video"/>
    <s v="television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20"/>
    <n v="98.360655737704917"/>
    <s v="film &amp; video"/>
    <s v="television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04.16666666666667"/>
    <n v="194.44444444444446"/>
    <s v="film &amp; video"/>
    <s v="television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07.61100000000002"/>
    <n v="76.865000000000009"/>
    <s v="film &amp; video"/>
    <s v="television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07.94999999999999"/>
    <n v="56.815789473684212"/>
    <s v="film &amp; video"/>
    <s v="television"/>
    <d v="2015-01-29T07:24:20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00"/>
    <n v="137.93103448275863"/>
    <s v="film &amp; video"/>
    <s v="television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00"/>
    <n v="27.272727272727273"/>
    <s v="film &amp; video"/>
    <s v="television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28.0181818181818"/>
    <n v="118.33613445378151"/>
    <s v="film &amp; video"/>
    <s v="television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16.21"/>
    <n v="223.48076923076923"/>
    <s v="film &amp; video"/>
    <s v="television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09.63333333333334"/>
    <n v="28.111111111111111"/>
    <s v="film &amp; video"/>
    <s v="television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01"/>
    <n v="194.23076923076923"/>
    <s v="film &amp; video"/>
    <s v="television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28.95348837209301"/>
    <n v="128.95348837209303"/>
    <s v="film &amp; video"/>
    <s v="television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07.26249999999999"/>
    <n v="49.316091954022987"/>
    <s v="film &amp; video"/>
    <s v="television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01.89999999999999"/>
    <n v="221.52173913043478"/>
    <s v="film &amp; video"/>
    <s v="television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02.91"/>
    <n v="137.21333333333334"/>
    <s v="film &amp; video"/>
    <s v="television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00.12570000000001"/>
    <n v="606.82242424242418"/>
    <s v="film &amp; video"/>
    <s v="television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03.29622222222221"/>
    <n v="43.040092592592593"/>
    <s v="film &amp; video"/>
    <s v="shorts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48.30000000000001"/>
    <n v="322.39130434782606"/>
    <s v="film &amp; video"/>
    <s v="shorts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54.73333333333332"/>
    <n v="96.708333333333329"/>
    <s v="film &amp; video"/>
    <s v="shorts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13.51849999999999"/>
    <n v="35.474531249999998"/>
    <s v="film &amp; video"/>
    <s v="shorts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73.33333333333334"/>
    <n v="86.666666666666671"/>
    <s v="film &amp; video"/>
    <s v="shorts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07.52857142857141"/>
    <n v="132.05263157894737"/>
    <s v="film &amp; video"/>
    <s v="shorts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18.6"/>
    <n v="91.230769230769226"/>
    <s v="film &amp; video"/>
    <s v="shorts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16.25000000000001"/>
    <n v="116.25"/>
    <s v="film &amp; video"/>
    <s v="shorts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27.16666666666667"/>
    <n v="21.194444444444443"/>
    <s v="film &amp; video"/>
    <s v="shorts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10.9423"/>
    <n v="62.327134831460668"/>
    <s v="film &amp; video"/>
    <s v="shorts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27.2"/>
    <n v="37.411764705882355"/>
    <s v="film &amp; video"/>
    <s v="shorts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23.94444444444443"/>
    <n v="69.71875"/>
    <s v="film &amp; video"/>
    <s v="shorts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08.40909090909091"/>
    <n v="58.170731707317074"/>
    <s v="film &amp; video"/>
    <s v="shorts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00"/>
    <n v="50"/>
    <s v="film &amp; video"/>
    <s v="shorts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12.93199999999999"/>
    <n v="19.471034482758618"/>
    <s v="film &amp; video"/>
    <s v="shorts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15.42857142857143"/>
    <n v="85.957446808510639"/>
    <s v="film &amp; video"/>
    <s v="shorts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53.33333333333334"/>
    <n v="30.666666666666668"/>
    <s v="film &amp; video"/>
    <s v="shorts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92.5"/>
    <n v="60.384615384615387"/>
    <s v="film &amp; video"/>
    <s v="shorts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02"/>
    <n v="38.6"/>
    <s v="film &amp; video"/>
    <s v="shorts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27"/>
    <n v="40.268292682926827"/>
    <s v="film &amp; video"/>
    <s v="shorts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07.25"/>
    <n v="273.82978723404256"/>
    <s v="film &amp; video"/>
    <s v="shorts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98"/>
    <n v="53.035714285714285"/>
    <s v="film &amp; video"/>
    <s v="shorts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00.01249999999999"/>
    <n v="40.005000000000003"/>
    <s v="film &amp; video"/>
    <s v="shorts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02.49999999999999"/>
    <n v="15.76923076923077"/>
    <s v="film &amp; video"/>
    <s v="shorts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00"/>
    <n v="71.428571428571431"/>
    <s v="film &amp; video"/>
    <s v="shorts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25.49999999999999"/>
    <n v="71.714285714285708"/>
    <s v="film &amp; video"/>
    <s v="shorts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06.46666666666667"/>
    <n v="375.76470588235293"/>
    <s v="film &amp; video"/>
    <s v="shorts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04.60000000000001"/>
    <n v="104.6"/>
    <s v="film &amp; video"/>
    <s v="shorts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02.85714285714285"/>
    <n v="60"/>
    <s v="film &amp; video"/>
    <s v="shorts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15.06666666666668"/>
    <n v="123.28571428571429"/>
    <s v="film &amp; video"/>
    <s v="shorts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00.4"/>
    <n v="31.375"/>
    <s v="film &amp; video"/>
    <s v="shorts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20"/>
    <n v="78.260869565217391"/>
    <s v="film &amp; video"/>
    <s v="shorts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05.2"/>
    <n v="122.32558139534883"/>
    <s v="film &amp; video"/>
    <s v="shorts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10.60000000000001"/>
    <n v="73.733333333333334"/>
    <s v="film &amp; video"/>
    <s v="shorts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04"/>
    <n v="21.666666666666668"/>
    <s v="film &amp; video"/>
    <s v="shorts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31.42857142857142"/>
    <n v="21.904761904761905"/>
    <s v="film &amp; video"/>
    <s v="shorts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14.66666666666667"/>
    <n v="50.588235294117645"/>
    <s v="film &amp; video"/>
    <s v="shorts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06.25"/>
    <n v="53.125"/>
    <s v="film &amp; video"/>
    <s v="shorts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06.25"/>
    <n v="56.666666666666664"/>
    <s v="film &amp; video"/>
    <s v="shorts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06.01933333333334"/>
    <n v="40.776666666666664"/>
    <s v="film &amp; video"/>
    <s v="shorts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00"/>
    <n v="192.30769230769232"/>
    <s v="film &amp; video"/>
    <s v="shorts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00"/>
    <n v="100"/>
    <s v="film &amp; video"/>
    <s v="shorts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27.75000000000001"/>
    <n v="117.92307692307692"/>
    <s v="film &amp; video"/>
    <s v="shorts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05.15384615384616"/>
    <n v="27.897959183673468"/>
    <s v="film &amp; video"/>
    <s v="shorts"/>
    <d v="2014-02-12T14:20:30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20"/>
    <n v="60"/>
    <s v="film &amp; video"/>
    <s v="shorts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07.40909090909089"/>
    <n v="39.383333333333333"/>
    <s v="film &amp; video"/>
    <s v="shorts"/>
    <d v="2016-04-25T12:23:40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00.49999999999999"/>
    <n v="186.11111111111111"/>
    <s v="film &amp; video"/>
    <s v="shorts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02.46666666666667"/>
    <n v="111.37681159420291"/>
    <s v="film &amp; video"/>
    <s v="shorts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46.66666666666669"/>
    <n v="78.723404255319153"/>
    <s v="film &amp; video"/>
    <s v="shorts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19.49999999999997"/>
    <n v="46.702127659574465"/>
    <s v="film &amp; video"/>
    <s v="shorts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30.76923076923077"/>
    <n v="65.384615384615387"/>
    <s v="film &amp; video"/>
    <s v="shorts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54.57142857142858"/>
    <n v="102.0754716981132"/>
    <s v="film &amp; video"/>
    <s v="shorts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04"/>
    <n v="64.197530864197532"/>
    <s v="film &amp; video"/>
    <s v="shorts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41"/>
    <n v="90.384615384615387"/>
    <s v="film &amp; video"/>
    <s v="shorts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03.33333333333334"/>
    <n v="88.571428571428569"/>
    <s v="film &amp; video"/>
    <s v="shorts"/>
    <d v="2011-11-14T01:34:48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40.44444444444443"/>
    <n v="28.727272727272727"/>
    <s v="film &amp; video"/>
    <s v="shorts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13.65714285714286"/>
    <n v="69.78947368421052"/>
    <s v="film &amp; video"/>
    <s v="shorts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00.49377777777779"/>
    <n v="167.48962962962963"/>
    <s v="film &amp; video"/>
    <s v="shorts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13.03159999999998"/>
    <n v="144.91230769230768"/>
    <s v="film &amp; video"/>
    <s v="shorts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04.55692307692308"/>
    <n v="91.840540540540545"/>
    <s v="film &amp; video"/>
    <s v="shorts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2"/>
    <n v="10"/>
    <s v="film &amp; video"/>
    <s v="science fiction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3E-2"/>
    <n v="1"/>
    <s v="film &amp; video"/>
    <s v="science fiction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s v="film &amp; video"/>
    <s v="science fiction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0.27454545454545454"/>
    <n v="25.166666666666668"/>
    <s v="film &amp; video"/>
    <s v="science fiction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s v="film &amp; video"/>
    <s v="science fiction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14.000000000000002"/>
    <n v="11.666666666666666"/>
    <s v="film &amp; video"/>
    <s v="science fiction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"/>
    <n v="106.69230769230769"/>
    <s v="film &amp; video"/>
    <s v="science fiction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"/>
    <n v="47.5"/>
    <s v="film &amp; video"/>
    <s v="science fiction"/>
    <d v="2015-03-04T09:59:01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7"/>
    <n v="311.16666666666669"/>
    <s v="film &amp; video"/>
    <s v="science fiction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s v="film &amp; video"/>
    <s v="science fiction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s v="film &amp; video"/>
    <s v="science fiction"/>
    <d v="2014-05-19T16:58:12"/>
    <d v="2014-06-16T15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s v="film &amp; video"/>
    <s v="science fiction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6"/>
    <n v="94.506172839506178"/>
    <s v="film &amp; video"/>
    <s v="science fiction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s v="film &amp; video"/>
    <s v="science fiction"/>
    <d v="2016-05-01T14:23:04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s v="film &amp; video"/>
    <s v="science fiction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13.433333333333334"/>
    <n v="80.599999999999994"/>
    <s v="film &amp; video"/>
    <s v="science fiction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s v="film &amp; video"/>
    <s v="science fiction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s v="film &amp; video"/>
    <s v="science fiction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3"/>
    <n v="81.241379310344826"/>
    <s v="film &amp; video"/>
    <s v="science fiction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00"/>
    <n v="500"/>
    <s v="film &amp; video"/>
    <s v="science fiction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s v="film &amp; video"/>
    <s v="science fiction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10.775"/>
    <n v="46.178571428571431"/>
    <s v="film &amp; video"/>
    <s v="science fiction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0.33333333333333337"/>
    <n v="10"/>
    <s v="film &amp; video"/>
    <s v="science fiction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s v="film &amp; video"/>
    <s v="science fiction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27.6"/>
    <n v="55.945945945945944"/>
    <s v="film &amp; video"/>
    <s v="science fiction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1"/>
    <n v="37.555555555555557"/>
    <s v="film &amp; video"/>
    <s v="science fiction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0.57499999999999996"/>
    <n v="38.333333333333336"/>
    <s v="film &amp; video"/>
    <s v="science fiction"/>
    <d v="2016-11-18T19:23:18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s v="film &amp; video"/>
    <s v="science fiction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0.08"/>
    <n v="20"/>
    <s v="film &amp; video"/>
    <s v="science fiction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0.91999999999999993"/>
    <n v="15.333333333333334"/>
    <s v="film &amp; video"/>
    <s v="science fiction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23.163076923076922"/>
    <n v="449.43283582089555"/>
    <s v="film &amp; video"/>
    <s v="science fiction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4E-2"/>
    <n v="28"/>
    <s v="film &amp; video"/>
    <s v="science fiction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4E-3"/>
    <n v="15"/>
    <s v="film &amp; video"/>
    <s v="science fiction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0.71799999999999997"/>
    <n v="35.9"/>
    <s v="film &amp; video"/>
    <s v="science fiction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7"/>
    <n v="13.333333333333334"/>
    <s v="film &amp; video"/>
    <s v="science fiction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1E-3"/>
    <n v="20.25"/>
    <s v="film &amp; video"/>
    <s v="science fiction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6"/>
    <n v="119"/>
    <s v="film &amp; video"/>
    <s v="science fiction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0.26711185308848079"/>
    <n v="4"/>
    <s v="film &amp; video"/>
    <s v="science fiction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s v="film &amp; video"/>
    <s v="science fiction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E-3"/>
    <n v="10"/>
    <s v="film &amp; video"/>
    <s v="science fiction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s v="film &amp; video"/>
    <s v="drama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0.01"/>
    <n v="5"/>
    <s v="film &amp; video"/>
    <s v="drama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15.535714285714286"/>
    <n v="43.5"/>
    <s v="film &amp; video"/>
    <s v="drama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s v="film &amp; video"/>
    <s v="drama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0.53333333333333333"/>
    <n v="91.428571428571431"/>
    <s v="film &amp; video"/>
    <s v="drama"/>
    <d v="2014-07-21T13:18:21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s v="film &amp; video"/>
    <s v="drama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60"/>
    <n v="3000"/>
    <s v="film &amp; video"/>
    <s v="drama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0.01"/>
    <n v="5.5"/>
    <s v="film &amp; video"/>
    <s v="drama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"/>
    <n v="108.33333333333333"/>
    <s v="film &amp; video"/>
    <s v="drama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22.400000000000002"/>
    <n v="56"/>
    <s v="film &amp; video"/>
    <s v="drama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"/>
    <n v="32.5"/>
    <s v="film &amp; video"/>
    <s v="drama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E-3"/>
    <n v="1"/>
    <s v="film &amp; video"/>
    <s v="drama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s v="film &amp; video"/>
    <s v="drama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s v="film &amp; video"/>
    <s v="drama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s v="film &amp; video"/>
    <s v="drama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3"/>
    <n v="49.884615384615387"/>
    <s v="film &amp; video"/>
    <s v="drama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s v="film &amp; video"/>
    <s v="drama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40"/>
    <n v="25.714285714285715"/>
    <s v="film &amp; video"/>
    <s v="drama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s v="film &amp; video"/>
    <s v="drama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20"/>
    <n v="100"/>
    <s v="film &amp; video"/>
    <s v="drama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33.416666666666664"/>
    <n v="30.846153846153847"/>
    <s v="film &amp; video"/>
    <s v="drama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21.092608822670172"/>
    <n v="180.5"/>
    <s v="film &amp; video"/>
    <s v="drama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s v="film &amp; video"/>
    <s v="drama"/>
    <d v="2016-12-07T19:17:1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35.856000000000002"/>
    <n v="373.5"/>
    <s v="film &amp; video"/>
    <s v="drama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4"/>
    <n v="25.5"/>
    <s v="film &amp; video"/>
    <s v="drama"/>
    <d v="2014-07-05T13:59:22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"/>
    <n v="220"/>
    <s v="film &amp; video"/>
    <s v="drama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s v="film &amp; video"/>
    <s v="drama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16"/>
    <n v="160"/>
    <s v="film &amp; video"/>
    <s v="drama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s v="film &amp; video"/>
    <s v="drama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2E-2"/>
    <n v="69"/>
    <s v="film &amp; video"/>
    <s v="drama"/>
    <d v="2016-07-05T11:34:37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0.41666666666666669"/>
    <n v="50"/>
    <s v="film &amp; video"/>
    <s v="drama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5"/>
    <n v="83.333333333333329"/>
    <s v="film &amp; video"/>
    <s v="drama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6999999999999999E-3"/>
    <n v="5.666666666666667"/>
    <s v="film &amp; video"/>
    <s v="drama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s v="film &amp; video"/>
    <s v="drama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0.12"/>
    <n v="1"/>
    <s v="film &amp; video"/>
    <s v="drama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s v="film &amp; video"/>
    <s v="drama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41.857142857142861"/>
    <n v="77.10526315789474"/>
    <s v="film &amp; video"/>
    <s v="drama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10.48"/>
    <n v="32.75"/>
    <s v="film &amp; video"/>
    <s v="drama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59999999999999"/>
    <n v="46.5"/>
    <s v="film &amp; video"/>
    <s v="drama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s v="film &amp; video"/>
    <s v="drama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26.192500000000003"/>
    <n v="87.308333333333337"/>
    <s v="film &amp; video"/>
    <s v="drama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58.461538461538467"/>
    <n v="54.285714285714285"/>
    <s v="film &amp; video"/>
    <s v="drama"/>
    <d v="2015-01-19T14:38:49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s v="film &amp; video"/>
    <s v="drama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29.84"/>
    <n v="93.25"/>
    <s v="film &amp; video"/>
    <s v="drama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50.721666666666664"/>
    <n v="117.68368136117556"/>
    <s v="film &amp; video"/>
    <s v="drama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16.25"/>
    <n v="76.470588235294116"/>
    <s v="film &amp; video"/>
    <s v="drama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s v="film &amp; video"/>
    <s v="drama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15.214285714285714"/>
    <n v="163.84615384615384"/>
    <s v="film &amp; video"/>
    <s v="drama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s v="film &amp; video"/>
    <s v="drama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s v="film &amp; video"/>
    <s v="drama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25.25"/>
    <n v="91.818181818181813"/>
    <s v="film &amp; video"/>
    <s v="drama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44.6"/>
    <n v="185.83333333333334"/>
    <s v="film &amp; video"/>
    <s v="drama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2E-2"/>
    <n v="1"/>
    <s v="film &amp; video"/>
    <s v="drama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0.04"/>
    <n v="20"/>
    <s v="film &amp; video"/>
    <s v="drama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2E-3"/>
    <n v="1"/>
    <s v="film &amp; video"/>
    <s v="drama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0.22727272727272727"/>
    <n v="10"/>
    <s v="film &amp; video"/>
    <s v="drama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55.698440000000005"/>
    <n v="331.53833333333336"/>
    <s v="film &amp; video"/>
    <s v="drama"/>
    <d v="2015-03-03T18:00:37"/>
    <d v="2015-04-22T17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11.943"/>
    <n v="314.28947368421052"/>
    <s v="film &amp; video"/>
    <s v="drama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2"/>
    <n v="100"/>
    <s v="film &amp; video"/>
    <s v="drama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17.630000000000003"/>
    <n v="115.98684210526316"/>
    <s v="film &amp; video"/>
    <s v="drama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0.72"/>
    <n v="120"/>
    <s v="film &amp; video"/>
    <s v="drama"/>
    <d v="2015-07-10T10:27:1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s v="film &amp; video"/>
    <s v="drama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13"/>
    <n v="65"/>
    <s v="film &amp; video"/>
    <s v="drama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s v="film &amp; video"/>
    <s v="drama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s v="film &amp; video"/>
    <s v="drama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s v="film &amp; video"/>
    <s v="drama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0.86206896551724133"/>
    <n v="125"/>
    <s v="film &amp; video"/>
    <s v="drama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s v="film &amp; video"/>
    <s v="drama"/>
    <d v="2015-06-09T16:27:21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s v="film &amp; video"/>
    <s v="drama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s v="film &amp; video"/>
    <s v="drama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0.4"/>
    <n v="30"/>
    <s v="film &amp; video"/>
    <s v="drama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s v="film &amp; video"/>
    <s v="drama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"/>
    <n v="15.714285714285714"/>
    <s v="film &amp; video"/>
    <s v="drama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s v="film &amp; video"/>
    <s v="drama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40.1"/>
    <n v="80.2"/>
    <s v="film &amp; video"/>
    <s v="drama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s v="film &amp; video"/>
    <s v="drama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s v="film &amp; video"/>
    <s v="drama"/>
    <d v="2015-11-12T21:01:39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0.33333333333333337"/>
    <n v="50"/>
    <s v="film &amp; video"/>
    <s v="drama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s v="film &amp; video"/>
    <s v="drama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25"/>
    <n v="50"/>
    <s v="film &amp; video"/>
    <s v="drama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07.63413333333334"/>
    <n v="117.84759124087591"/>
    <s v="film &amp; video"/>
    <s v="documentary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12.63736263736264"/>
    <n v="109.04255319148936"/>
    <s v="film &amp; video"/>
    <s v="documentary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13.46153846153845"/>
    <n v="73.019801980198025"/>
    <s v="film &amp; video"/>
    <s v="documentary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02.592"/>
    <n v="78.195121951219505"/>
    <s v="film &amp; video"/>
    <s v="documentary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13.75714285714287"/>
    <n v="47.398809523809526"/>
    <s v="film &amp; video"/>
    <s v="documentary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03.71999999999998"/>
    <n v="54.020833333333336"/>
    <s v="film &amp; video"/>
    <s v="documentary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05.46000000000004"/>
    <n v="68.488789237668158"/>
    <s v="film &amp; video"/>
    <s v="documentary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34.1"/>
    <n v="108.14516129032258"/>
    <s v="film &amp; video"/>
    <s v="documentary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01.33294117647058"/>
    <n v="589.95205479452056"/>
    <s v="film &amp; video"/>
    <s v="documentary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12.92"/>
    <n v="48.051063829787232"/>
    <s v="film &amp; video"/>
    <s v="documentary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05.58333333333334"/>
    <n v="72.482837528604122"/>
    <s v="film &amp; video"/>
    <s v="documentary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25.57142857142858"/>
    <n v="57.077922077922075"/>
    <s v="film &amp; video"/>
    <s v="documentary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84.56"/>
    <n v="85.444444444444443"/>
    <s v="film &amp; video"/>
    <s v="documentary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00.73333333333335"/>
    <n v="215.85714285714286"/>
    <s v="film &amp; video"/>
    <s v="documentary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16.94725"/>
    <n v="89.38643312101911"/>
    <s v="film &amp; video"/>
    <s v="documentary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06.73325"/>
    <n v="45.418404255319146"/>
    <s v="film &amp; video"/>
    <s v="documentary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39.1"/>
    <n v="65.756363636363631"/>
    <s v="film &amp; video"/>
    <s v="documentary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06.72648571428572"/>
    <n v="66.70405357142856"/>
    <s v="film &amp; video"/>
    <s v="documentary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91.14"/>
    <n v="83.345930232558146"/>
    <s v="film &amp; video"/>
    <s v="documentary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31.93789333333334"/>
    <n v="105.04609341825902"/>
    <s v="film &amp; video"/>
    <s v="documentary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06.4"/>
    <n v="120.90909090909091"/>
    <s v="film &amp; video"/>
    <s v="documentary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07.4"/>
    <n v="97.63636363636364"/>
    <s v="film &amp; video"/>
    <s v="documentary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40"/>
    <n v="41.379310344827587"/>
    <s v="film &amp; video"/>
    <s v="documentary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18.08108"/>
    <n v="30.654485981308412"/>
    <s v="film &amp; video"/>
    <s v="documentary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18.19999999999999"/>
    <n v="64.945054945054949"/>
    <s v="film &amp; video"/>
    <s v="documentary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11.1"/>
    <n v="95.775862068965523"/>
    <s v="film &amp; video"/>
    <s v="documentary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45.5"/>
    <n v="40.416666666666664"/>
    <s v="film &amp; video"/>
    <s v="documentary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31.62883248730967"/>
    <n v="78.578424242424248"/>
    <s v="film &amp; video"/>
    <s v="documentary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11.4"/>
    <n v="50.18018018018018"/>
    <s v="film &amp; video"/>
    <s v="documentary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47.23376999999999"/>
    <n v="92.251735588972423"/>
    <s v="film &amp; video"/>
    <s v="documentary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52.60869565217391"/>
    <n v="57.540983606557376"/>
    <s v="film &amp; video"/>
    <s v="documentary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04.67999999999999"/>
    <n v="109.42160278745645"/>
    <s v="film &amp; video"/>
    <s v="documentary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77.43366666666668"/>
    <n v="81.892461538461546"/>
    <s v="film &amp; video"/>
    <s v="documentary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07.7758"/>
    <n v="45.667711864406776"/>
    <s v="film &amp; video"/>
    <s v="documentary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56"/>
    <n v="55.221238938053098"/>
    <s v="film &amp; video"/>
    <s v="documentary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08.395"/>
    <n v="65.298192771084331"/>
    <s v="film &amp; video"/>
    <s v="documentary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47.6"/>
    <n v="95.225806451612897"/>
    <s v="film &amp; video"/>
    <s v="documentary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10.38153846153847"/>
    <n v="75.444794952681391"/>
    <s v="film &amp; video"/>
    <s v="documentary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50.34814814814814"/>
    <n v="97.816867469879512"/>
    <s v="film &amp; video"/>
    <s v="documentary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57.31829411764707"/>
    <n v="87.685606557377056"/>
    <s v="film &amp; video"/>
    <s v="documentary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56.14400000000001"/>
    <n v="54.748948106591868"/>
    <s v="film &amp; video"/>
    <s v="documentary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20.58763636363636"/>
    <n v="83.953417721518989"/>
    <s v="film &amp; video"/>
    <s v="documentary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01.18888888888888"/>
    <n v="254.38547486033519"/>
    <s v="film &amp; video"/>
    <s v="documentary"/>
    <d v="2010-01-16T17:04:5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14.27249999999999"/>
    <n v="101.8269801980198"/>
    <s v="film &amp; video"/>
    <s v="documentary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04.62615"/>
    <n v="55.066394736842106"/>
    <s v="film &amp; video"/>
    <s v="documentary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28.82507142857142"/>
    <n v="56.901438721136763"/>
    <s v="film &amp; video"/>
    <s v="documentary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09.15333333333332"/>
    <n v="121.28148148148148"/>
    <s v="film &amp; video"/>
    <s v="documentary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76.29999999999998"/>
    <n v="91.189655172413794"/>
    <s v="film &amp; video"/>
    <s v="documentary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03.21061999999999"/>
    <n v="115.44812080536913"/>
    <s v="film &amp; video"/>
    <s v="documentary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04.82000000000001"/>
    <n v="67.771551724137936"/>
    <s v="film &amp; video"/>
    <s v="documentary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06.68444444444445"/>
    <n v="28.576190476190476"/>
    <s v="film &amp; video"/>
    <s v="documentary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20.02"/>
    <n v="46.8828125"/>
    <s v="film &amp; video"/>
    <s v="documentary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01.50693333333334"/>
    <n v="154.42231237322514"/>
    <s v="film &amp; video"/>
    <s v="documentary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01.38461538461539"/>
    <n v="201.22137404580153"/>
    <s v="film &amp; video"/>
    <s v="documentary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00"/>
    <n v="100"/>
    <s v="film &amp; video"/>
    <s v="documentary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33.10911999999999"/>
    <n v="100.08204511278196"/>
    <s v="film &amp; video"/>
    <s v="documentary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18.72620000000001"/>
    <n v="230.08953488372092"/>
    <s v="film &amp; video"/>
    <s v="documentary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00.64"/>
    <n v="141.74647887323943"/>
    <s v="film &amp; video"/>
    <s v="documentary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08.93241269841269"/>
    <n v="56.344351395730705"/>
    <s v="film &amp; video"/>
    <s v="documentary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78.95250000000001"/>
    <n v="73.341188524590166"/>
    <s v="film &amp; video"/>
    <s v="documentary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01.72264"/>
    <n v="85.337785234899329"/>
    <s v="film &amp; video"/>
    <s v="documentary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18.73499999999999"/>
    <n v="61.496215139442228"/>
    <s v="film &amp; video"/>
    <s v="documentary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00.46"/>
    <n v="93.018518518518519"/>
    <s v="film &amp; video"/>
    <s v="documentary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37.46666666666667"/>
    <n v="50.292682926829265"/>
    <s v="film &amp; video"/>
    <s v="documentary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31.64705882352939"/>
    <n v="106.43243243243244"/>
    <s v="film &amp; video"/>
    <s v="documentary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30.33333333333331"/>
    <n v="51.719576719576722"/>
    <s v="film &amp; video"/>
    <s v="documentary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92.89999999999998"/>
    <n v="36.612499999999997"/>
    <s v="film &amp; video"/>
    <s v="documentary"/>
    <d v="2013-02-28T15:05:33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11.31818181818183"/>
    <n v="42.517361111111114"/>
    <s v="film &amp; video"/>
    <s v="documentary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05.56666666666668"/>
    <n v="62.712871287128714"/>
    <s v="film &amp; video"/>
    <s v="documentary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18.94444444444446"/>
    <n v="89.957983193277315"/>
    <s v="film &amp; video"/>
    <s v="documentary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04.129"/>
    <n v="28.924722222222222"/>
    <s v="film &amp; video"/>
    <s v="documentary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04.10165000000001"/>
    <n v="138.8022"/>
    <s v="film &amp; video"/>
    <s v="documentary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11.87499999999999"/>
    <n v="61.301369863013697"/>
    <s v="film &amp; video"/>
    <s v="documentary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04.73529411764706"/>
    <n v="80.202702702702709"/>
    <s v="film &amp; video"/>
    <s v="documentary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85.15000000000003"/>
    <n v="32.095833333333331"/>
    <s v="film &amp; video"/>
    <s v="documentary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01.248"/>
    <n v="200.88888888888889"/>
    <s v="film &amp; video"/>
    <s v="documentary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13.77333333333333"/>
    <n v="108.01265822784811"/>
    <s v="film &amp; video"/>
    <s v="documentary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00.80333333333333"/>
    <n v="95.699367088607602"/>
    <s v="film &amp; video"/>
    <s v="documentary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83.32"/>
    <n v="49.880281690140848"/>
    <s v="film &amp; video"/>
    <s v="documentary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12.68"/>
    <n v="110.47058823529412"/>
    <s v="film &amp; video"/>
    <s v="documentary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06.58000000000001"/>
    <n v="134.91139240506328"/>
    <s v="film &amp; video"/>
    <s v="documentary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02.66285714285715"/>
    <n v="106.62314540059347"/>
    <s v="film &amp; video"/>
    <s v="documentary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07.91200000000001"/>
    <n v="145.04301075268816"/>
    <s v="film &amp; video"/>
    <s v="documentary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23.07407407407408"/>
    <n v="114.58620689655173"/>
    <s v="film &amp; video"/>
    <s v="documentary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01.6"/>
    <n v="105.3170731707317"/>
    <s v="film &amp; video"/>
    <s v="documentary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04.396"/>
    <n v="70.921195652173907"/>
    <s v="film &amp; video"/>
    <s v="documentary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12.92973333333333"/>
    <n v="147.17167680278018"/>
    <s v="film &amp; video"/>
    <s v="documentary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36.4"/>
    <n v="160.47058823529412"/>
    <s v="film &amp; video"/>
    <s v="documentary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03.61439999999999"/>
    <n v="156.04578313253012"/>
    <s v="film &amp; video"/>
    <s v="documentary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05.5"/>
    <n v="63.17365269461078"/>
    <s v="film &amp; video"/>
    <s v="documentary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01.82857142857142"/>
    <n v="104.82352941176471"/>
    <s v="film &amp; video"/>
    <s v="documentary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06.60499999999999"/>
    <n v="97.356164383561648"/>
    <s v="film &amp; video"/>
    <s v="documentary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13.015"/>
    <n v="203.63063063063063"/>
    <s v="film &amp; video"/>
    <s v="documentary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25.22750000000001"/>
    <n v="188.31203007518798"/>
    <s v="film &amp; video"/>
    <s v="documentary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01.19"/>
    <n v="146.65217391304347"/>
    <s v="film &amp; video"/>
    <s v="documentary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02.76470588235294"/>
    <n v="109.1875"/>
    <s v="film &amp; video"/>
    <s v="documentary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16.83911999999998"/>
    <n v="59.249046653144013"/>
    <s v="film &amp; video"/>
    <s v="documentary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01.16833333333335"/>
    <n v="97.904838709677421"/>
    <s v="film &amp; video"/>
    <s v="documentary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10.13360000000002"/>
    <n v="70.000169491525426"/>
    <s v="film &amp; video"/>
    <s v="documentary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08.08333333333333"/>
    <n v="72.865168539325836"/>
    <s v="film &amp; video"/>
    <s v="documentary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25.02285714285715"/>
    <n v="146.34782608695653"/>
    <s v="film &amp; video"/>
    <s v="documentary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06.71428571428572"/>
    <n v="67.909090909090907"/>
    <s v="film &amp; video"/>
    <s v="documentary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00.36639999999998"/>
    <n v="169.85083076923075"/>
    <s v="film &amp; video"/>
    <s v="documentary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02.02863333333335"/>
    <n v="58.413339694656486"/>
    <s v="film &amp; video"/>
    <s v="documentary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02.08358208955224"/>
    <n v="119.99298245614035"/>
    <s v="film &amp; video"/>
    <s v="documentary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23.27586206896552"/>
    <n v="99.860335195530723"/>
    <s v="film &amp; video"/>
    <s v="documentary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70.28880000000001"/>
    <n v="90.579148936170213"/>
    <s v="film &amp; video"/>
    <s v="documentary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11.59049999999999"/>
    <n v="117.77361477572559"/>
    <s v="film &amp; video"/>
    <s v="documentary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03"/>
    <n v="86.554621848739501"/>
    <s v="film &amp; video"/>
    <s v="documentary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06.63570159857905"/>
    <n v="71.899281437125751"/>
    <s v="film &amp; video"/>
    <s v="documentary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14.75999999999999"/>
    <n v="129.81900452488688"/>
    <s v="film &amp; video"/>
    <s v="documentary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27.34117647058822"/>
    <n v="44.912863070539416"/>
    <s v="film &amp; video"/>
    <s v="documentary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16.56"/>
    <n v="40.755244755244753"/>
    <s v="film &amp; video"/>
    <s v="documentary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08.61819426615318"/>
    <n v="103.52394779771615"/>
    <s v="film &amp; video"/>
    <s v="documentary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03.94285714285714"/>
    <n v="125.44827586206897"/>
    <s v="film &amp; video"/>
    <s v="documentary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16.25714285714285"/>
    <n v="246.60606060606059"/>
    <s v="film &amp; video"/>
    <s v="documentary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02.69239999999999"/>
    <n v="79.401340206185566"/>
    <s v="film &amp; video"/>
    <s v="documentary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74"/>
    <n v="86.138613861386133"/>
    <s v="film &amp; video"/>
    <s v="documentary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03.08800000000001"/>
    <n v="193.04868913857678"/>
    <s v="film &amp; video"/>
    <s v="documentary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04.85537190082646"/>
    <n v="84.023178807947019"/>
    <s v="film &amp; video"/>
    <s v="documentary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01.375"/>
    <n v="139.82758620689654"/>
    <s v="film &amp; video"/>
    <s v="documentary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11.07699999999998"/>
    <n v="109.82189265536722"/>
    <s v="film &amp; video"/>
    <s v="documentary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24.15933781686496"/>
    <n v="139.53488372093022"/>
    <s v="film &amp; video"/>
    <s v="documentary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01.33333333333334"/>
    <n v="347.84615384615387"/>
    <s v="film &amp; video"/>
    <s v="documentary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10.16142857142856"/>
    <n v="68.24159292035398"/>
    <s v="film &amp; video"/>
    <s v="documentary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03.97333333333334"/>
    <n v="239.93846153846152"/>
    <s v="film &amp; video"/>
    <s v="documentary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01.31578947368421"/>
    <n v="287.31343283582089"/>
    <s v="film &amp; video"/>
    <s v="documentary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03.3501"/>
    <n v="86.84882352941176"/>
    <s v="film &amp; video"/>
    <s v="documentary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04.11200000000001"/>
    <n v="81.84905660377359"/>
    <s v="film &amp; video"/>
    <s v="documentary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10.15569230769231"/>
    <n v="42.874970059880241"/>
    <s v="film &amp; video"/>
    <s v="documentary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22.02"/>
    <n v="709.41860465116281"/>
    <s v="film &amp; video"/>
    <s v="documentary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14.16866666666667"/>
    <n v="161.25517890772127"/>
    <s v="film &amp; video"/>
    <s v="documentary"/>
    <d v="2012-12-18T13:25:39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25.33333333333334"/>
    <n v="41.777777777777779"/>
    <s v="film &amp; video"/>
    <s v="documentary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06.66666666666667"/>
    <n v="89.887640449438209"/>
    <s v="film &amp; video"/>
    <s v="documentary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30.65"/>
    <n v="45.051724137931032"/>
    <s v="film &amp; video"/>
    <s v="documentary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20"/>
    <n v="42.857142857142854"/>
    <s v="film &amp; video"/>
    <s v="documentary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05.9591836734694"/>
    <n v="54.083333333333336"/>
    <s v="film &amp; video"/>
    <s v="documentary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14.39999999999999"/>
    <n v="103.21804511278195"/>
    <s v="film &amp; video"/>
    <s v="documentary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11.76666666666665"/>
    <n v="40.397590361445786"/>
    <s v="film &amp; video"/>
    <s v="documentary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16.08000000000001"/>
    <n v="116.85906040268456"/>
    <s v="film &amp; video"/>
    <s v="documentary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41.5"/>
    <n v="115.51020408163265"/>
    <s v="film &amp; video"/>
    <s v="documentary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04.72999999999999"/>
    <n v="104.31274900398407"/>
    <s v="film &amp; video"/>
    <s v="documentary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55.83333333333331"/>
    <n v="69.772727272727266"/>
    <s v="film &amp; video"/>
    <s v="documentary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06.70670670670671"/>
    <n v="43.020833333333336"/>
    <s v="film &amp; video"/>
    <s v="documentary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12.105"/>
    <n v="58.540469973890339"/>
    <s v="film &amp; video"/>
    <s v="documentary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05.982"/>
    <n v="111.79535864978902"/>
    <s v="film &amp; video"/>
    <s v="documentary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00.16666666666667"/>
    <n v="46.230769230769234"/>
    <s v="film &amp; video"/>
    <s v="documentary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13.98947368421051"/>
    <n v="144.69039145907473"/>
    <s v="film &amp; video"/>
    <s v="documentary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26.16000000000001"/>
    <n v="88.845070422535215"/>
    <s v="film &amp; video"/>
    <s v="documentary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81.53547058823528"/>
    <n v="81.75107284768211"/>
    <s v="film &amp; video"/>
    <s v="documentary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00"/>
    <n v="71.428571428571431"/>
    <s v="film &amp; video"/>
    <s v="documentary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00.61"/>
    <n v="104.25906735751295"/>
    <s v="film &amp; video"/>
    <s v="documentary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00.9027027027027"/>
    <n v="90.616504854368927"/>
    <s v="film &amp; video"/>
    <s v="documentary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10.446"/>
    <n v="157.33048433048432"/>
    <s v="film &amp; video"/>
    <s v="documentary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11.8936170212766"/>
    <n v="105.18"/>
    <s v="film &amp; video"/>
    <s v="documentary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08.04450000000001"/>
    <n v="58.719836956521746"/>
    <s v="film &amp; video"/>
    <s v="documentary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06.66666666666667"/>
    <n v="81.632653061224488"/>
    <s v="film &amp; video"/>
    <s v="documentary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03.90027322404372"/>
    <n v="56.460043668122275"/>
    <s v="film &amp; video"/>
    <s v="documentary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25.16000000000001"/>
    <n v="140.1044776119403"/>
    <s v="film &amp; video"/>
    <s v="documentary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06.80499999999999"/>
    <n v="224.85263157894738"/>
    <s v="film &amp; video"/>
    <s v="documentary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12.30249999999999"/>
    <n v="181.13306451612902"/>
    <s v="film &amp; video"/>
    <s v="documentary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03.812"/>
    <n v="711.04109589041093"/>
    <s v="film &amp; video"/>
    <s v="documentary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41.65"/>
    <n v="65.883720930232556"/>
    <s v="film &amp; video"/>
    <s v="documentary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05.25999999999999"/>
    <n v="75.185714285714283"/>
    <s v="film &amp; video"/>
    <s v="documentary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03.09142857142857"/>
    <n v="133.14391143911439"/>
    <s v="film &amp; video"/>
    <s v="documentary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07.65957446808511"/>
    <n v="55.2"/>
    <s v="film &amp; video"/>
    <s v="documentary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07.70464285714286"/>
    <n v="86.163714285714292"/>
    <s v="film &amp; video"/>
    <s v="documentary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01.55000000000001"/>
    <n v="92.318181818181813"/>
    <s v="film &amp; video"/>
    <s v="documentary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01.43766666666667"/>
    <n v="160.16473684210527"/>
    <s v="film &amp; video"/>
    <s v="documentary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36.80000000000001"/>
    <n v="45.6"/>
    <s v="film &amp; video"/>
    <s v="documentary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28.29999999999998"/>
    <n v="183.28571428571428"/>
    <s v="film &amp; video"/>
    <s v="documentary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01.05"/>
    <n v="125.78838174273859"/>
    <s v="film &amp; video"/>
    <s v="documentary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26.84"/>
    <n v="57.654545454545456"/>
    <s v="film &amp; video"/>
    <s v="documentary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05.0859375"/>
    <n v="78.660818713450297"/>
    <s v="film &amp; video"/>
    <s v="documentary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02.85405405405406"/>
    <n v="91.480769230769226"/>
    <s v="film &amp; video"/>
    <s v="documentary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02.14714285714285"/>
    <n v="68.09809523809524"/>
    <s v="film &amp; video"/>
    <s v="documentary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20.21700000000001"/>
    <n v="48.086800000000004"/>
    <s v="film &amp; video"/>
    <s v="documentary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00.24761904761905"/>
    <n v="202.42307692307693"/>
    <s v="film &amp; video"/>
    <s v="documentary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00.63392857142857"/>
    <n v="216.75"/>
    <s v="film &amp; video"/>
    <s v="documentary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00.4375"/>
    <n v="110.06849315068493"/>
    <s v="film &amp; video"/>
    <s v="documentary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0.43939393939393934"/>
    <n v="4.833333333333333"/>
    <s v="film &amp; video"/>
    <s v="animation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8"/>
    <n v="50.166666666666664"/>
    <s v="film &amp; video"/>
    <s v="animation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5"/>
    <n v="35.833333333333336"/>
    <s v="film &amp; video"/>
    <s v="animation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0.76500000000000001"/>
    <n v="11.76923076923077"/>
    <s v="film &amp; video"/>
    <s v="animation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7"/>
    <n v="40.78"/>
    <s v="film &amp; video"/>
    <s v="animation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2"/>
    <n v="3"/>
    <s v="film &amp; video"/>
    <s v="animation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8"/>
    <n v="16.625"/>
    <s v="film &amp; video"/>
    <s v="animation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s v="film &amp; video"/>
    <s v="animation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29"/>
    <n v="52"/>
    <s v="film &amp; video"/>
    <s v="animation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s v="film &amp; video"/>
    <s v="animation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"/>
    <n v="4.8"/>
    <s v="film &amp; video"/>
    <s v="animation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13.833333333333334"/>
    <n v="51.875"/>
    <s v="film &amp; video"/>
    <s v="animation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"/>
    <n v="71.25"/>
    <s v="film &amp; video"/>
    <s v="animation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s v="film &amp; video"/>
    <s v="animation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5"/>
    <n v="62.5"/>
    <s v="film &amp; video"/>
    <s v="animation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5E-3"/>
    <n v="1"/>
    <s v="film &amp; video"/>
    <s v="animation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s v="film &amp; video"/>
    <s v="animation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s v="film &amp; video"/>
    <s v="animation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"/>
    <n v="170.54545454545453"/>
    <s v="film &amp; video"/>
    <s v="animation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s v="film &amp; video"/>
    <s v="animation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0.1"/>
    <n v="5"/>
    <s v="film &amp; video"/>
    <s v="animation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s v="film &amp; video"/>
    <s v="animation"/>
    <d v="2013-10-03T14:03:16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39.358823529411765"/>
    <n v="393.58823529411762"/>
    <s v="film &amp; video"/>
    <s v="animation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0.1"/>
    <n v="5"/>
    <s v="film &amp; video"/>
    <s v="animation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5"/>
    <n v="50"/>
    <s v="film &amp; video"/>
    <s v="animation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3"/>
    <n v="1"/>
    <s v="film &amp; video"/>
    <s v="animation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51"/>
    <n v="47.875"/>
    <s v="film &amp; video"/>
    <s v="animation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2"/>
    <n v="5"/>
    <s v="film &amp; video"/>
    <s v="animation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000000000002"/>
    <n v="20.502500000000001"/>
    <s v="film &amp; video"/>
    <s v="animation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5"/>
    <n v="9"/>
    <s v="film &amp; video"/>
    <s v="animation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0.79200000000000004"/>
    <n v="56.571428571428569"/>
    <s v="film &amp; video"/>
    <s v="animation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s v="film &amp; video"/>
    <s v="animation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64"/>
    <n v="40"/>
    <s v="film &amp; video"/>
    <s v="animation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1E-2"/>
    <n v="13"/>
    <s v="film &amp; video"/>
    <s v="animation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0.82000000000000006"/>
    <n v="16.399999999999999"/>
    <s v="film &amp; video"/>
    <s v="animation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1E-2"/>
    <n v="22.5"/>
    <s v="film &amp; video"/>
    <s v="animation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0.68631863186318631"/>
    <n v="20.333333333333332"/>
    <s v="film &amp; video"/>
    <s v="animation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s v="film &amp; video"/>
    <s v="animation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9"/>
    <n v="16.755102040816325"/>
    <s v="film &amp; video"/>
    <s v="animation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097E-2"/>
    <n v="25"/>
    <s v="film &amp; video"/>
    <s v="animation"/>
    <d v="2011-09-14T10:22:07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0.29411764705882354"/>
    <n v="12.5"/>
    <s v="film &amp; video"/>
    <s v="animation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s v="film &amp; video"/>
    <s v="animation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s v="film &amp; video"/>
    <s v="animation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9"/>
    <n v="113.63636363636364"/>
    <s v="film &amp; video"/>
    <s v="animation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5E-2"/>
    <n v="1"/>
    <s v="film &amp; video"/>
    <s v="animation"/>
    <d v="2016-04-28T15:22:15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26.953125"/>
    <n v="17.25"/>
    <s v="film &amp; video"/>
    <s v="animation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0.76"/>
    <n v="15.2"/>
    <s v="film &amp; video"/>
    <s v="animation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21.574999999999999"/>
    <n v="110.64102564102564"/>
    <s v="film &amp; video"/>
    <s v="animation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s v="film &amp; video"/>
    <s v="animation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s v="film &amp; video"/>
    <s v="animation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"/>
    <n v="25.5"/>
    <s v="film &amp; video"/>
    <s v="animation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11.892727272727273"/>
    <n v="38.476470588235294"/>
    <s v="film &amp; video"/>
    <s v="animation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17.625"/>
    <n v="28.2"/>
    <s v="film &amp; video"/>
    <s v="animation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"/>
    <n v="61.5"/>
    <s v="film &amp; video"/>
    <s v="animation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4E-2"/>
    <n v="1"/>
    <s v="film &amp; video"/>
    <s v="animation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s v="film &amp; video"/>
    <s v="animation"/>
    <d v="2015-04-05T21:04:03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2"/>
    <n v="39.569274193548388"/>
    <s v="film &amp; video"/>
    <s v="animation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s v="film &amp; video"/>
    <s v="animation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s v="film &amp; video"/>
    <s v="animation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32.56"/>
    <n v="88.8"/>
    <s v="film &amp; video"/>
    <s v="animation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19.41"/>
    <n v="55.457142857142856"/>
    <s v="film &amp; video"/>
    <s v="animation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1"/>
    <n v="87.142857142857139"/>
    <s v="film &amp; video"/>
    <s v="animation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0.1"/>
    <n v="10"/>
    <s v="film &amp; video"/>
    <s v="animation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50.2"/>
    <n v="51.224489795918366"/>
    <s v="film &amp; video"/>
    <s v="animation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0.18625"/>
    <n v="13.545454545454545"/>
    <s v="film &amp; video"/>
    <s v="animation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21.906971229845084"/>
    <n v="66.520080000000007"/>
    <s v="film &amp; video"/>
    <s v="animation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5E-3"/>
    <n v="50"/>
    <s v="film &amp; video"/>
    <s v="animation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s v="film &amp; video"/>
    <s v="animation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s v="film &amp; video"/>
    <s v="animation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0.28667813379201834"/>
    <n v="71.666666666666671"/>
    <s v="film &amp; video"/>
    <s v="animation"/>
    <d v="2011-12-05T06:33:36"/>
    <d v="2012-01-05T06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s v="film &amp; video"/>
    <s v="animation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s v="film &amp; video"/>
    <s v="animation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s v="film &amp; video"/>
    <s v="animation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s v="film &amp; video"/>
    <s v="animation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0.155"/>
    <n v="10.333333333333334"/>
    <s v="film &amp; video"/>
    <s v="animation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s v="film &amp; video"/>
    <s v="animation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8E-3"/>
    <n v="1"/>
    <s v="film &amp; video"/>
    <s v="animation"/>
    <d v="2013-12-12T17:21:14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0.6696428571428571"/>
    <n v="10"/>
    <s v="film &amp; video"/>
    <s v="animation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4"/>
    <n v="136.09090909090909"/>
    <s v="film &amp; video"/>
    <s v="animation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7"/>
    <n v="73.461538461538467"/>
    <s v="film &amp; video"/>
    <s v="animation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79"/>
    <n v="53.75"/>
    <s v="film &amp; video"/>
    <s v="animation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s v="film &amp; video"/>
    <s v="animation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499999999999999"/>
    <n v="57.5"/>
    <s v="film &amp; video"/>
    <s v="animation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8"/>
    <n v="12.666666666666666"/>
    <s v="film &amp; video"/>
    <s v="animation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2"/>
    <n v="67"/>
    <s v="film &amp; video"/>
    <s v="animation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0.43333333333333329"/>
    <n v="3.7142857142857144"/>
    <s v="film &amp; video"/>
    <s v="animation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0.125"/>
    <n v="250"/>
    <s v="film &amp; video"/>
    <s v="animation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"/>
    <n v="64"/>
    <s v="film &amp; video"/>
    <s v="animation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0.8"/>
    <n v="133.33333333333334"/>
    <s v="film &amp; video"/>
    <s v="animation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0.2"/>
    <n v="10"/>
    <s v="film &amp; video"/>
    <s v="animation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s v="film &amp; video"/>
    <s v="animation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3"/>
    <n v="30"/>
    <s v="film &amp; video"/>
    <s v="animation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0.13749999999999998"/>
    <n v="5.5"/>
    <s v="film &amp; video"/>
    <s v="animation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13.923999999999999"/>
    <n v="102.38235294117646"/>
    <s v="film &amp; video"/>
    <s v="animation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5"/>
    <n v="16.666666666666668"/>
    <s v="film &amp; video"/>
    <s v="animation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25.41340206185567"/>
    <n v="725.02941176470586"/>
    <s v="film &amp; video"/>
    <s v="animation"/>
    <d v="2015-11-19T06:46:41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s v="film &amp; video"/>
    <s v="animation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"/>
    <n v="68.333333333333329"/>
    <s v="film &amp; video"/>
    <s v="animation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s v="film &amp; video"/>
    <s v="animation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22.881426547787683"/>
    <n v="39.228571428571428"/>
    <s v="film &amp; video"/>
    <s v="animation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02.1"/>
    <n v="150.14705882352942"/>
    <s v="theater"/>
    <s v="plays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04.64"/>
    <n v="93.428571428571431"/>
    <s v="theater"/>
    <s v="plays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14.66666666666667"/>
    <n v="110.96774193548387"/>
    <s v="theater"/>
    <s v="plays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20.6"/>
    <n v="71.785714285714292"/>
    <s v="theater"/>
    <s v="plays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08.67285714285715"/>
    <n v="29.258076923076924"/>
    <s v="theater"/>
    <s v="plays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00"/>
    <n v="1000"/>
    <s v="theater"/>
    <s v="plays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13.99999999999999"/>
    <n v="74.347826086956516"/>
    <s v="theater"/>
    <s v="plays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00.85"/>
    <n v="63.829113924050631"/>
    <s v="theater"/>
    <s v="plays"/>
    <d v="2017-01-17T23:56:06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15.65217391304347"/>
    <n v="44.333333333333336"/>
    <s v="theater"/>
    <s v="plays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30.41666666666666"/>
    <n v="86.944444444444443"/>
    <s v="theater"/>
    <s v="plays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07.78267254038178"/>
    <n v="126.55172413793103"/>
    <s v="theater"/>
    <s v="plays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00"/>
    <n v="129.03225806451613"/>
    <s v="theater"/>
    <s v="plays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23.25"/>
    <n v="71.242774566473983"/>
    <s v="theater"/>
    <s v="plays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00.2"/>
    <n v="117.88235294117646"/>
    <s v="theater"/>
    <s v="plays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04.66666666666666"/>
    <n v="327.08333333333331"/>
    <s v="theater"/>
    <s v="plays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02.49999999999999"/>
    <n v="34.745762711864408"/>
    <s v="theater"/>
    <s v="plays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18.25757575757576"/>
    <n v="100.06410256410257"/>
    <s v="theater"/>
    <s v="plays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20.5"/>
    <n v="40.847457627118644"/>
    <s v="theater"/>
    <s v="plays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02.42"/>
    <n v="252.01666666666668"/>
    <s v="theater"/>
    <s v="plays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00.64400000000001"/>
    <n v="25.161000000000001"/>
    <s v="theater"/>
    <s v="plays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1E-3"/>
    <n v="1"/>
    <s v="technology"/>
    <s v="web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0.55555555555555558"/>
    <n v="25"/>
    <s v="technology"/>
    <s v="web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6E-4"/>
    <n v="1"/>
    <s v="technology"/>
    <s v="web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0.31818181818181818"/>
    <n v="35"/>
    <s v="technology"/>
    <s v="web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"/>
    <n v="3"/>
    <s v="technology"/>
    <s v="web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27.383999999999997"/>
    <n v="402.70588235294116"/>
    <s v="technology"/>
    <s v="web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7E-2"/>
    <n v="26"/>
    <s v="technology"/>
    <s v="web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s v="technology"/>
    <s v="web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0.09"/>
    <n v="9"/>
    <s v="technology"/>
    <s v="web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"/>
    <n v="8.5"/>
    <s v="technology"/>
    <s v="web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0.70000000000000007"/>
    <n v="8.75"/>
    <s v="technology"/>
    <s v="web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2"/>
    <n v="135.03571428571428"/>
    <s v="technology"/>
    <s v="web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s v="technology"/>
    <s v="web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0.49199999999999999"/>
    <n v="20.5"/>
    <s v="technology"/>
    <s v="web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36.589147286821706"/>
    <n v="64.36363636363636"/>
    <s v="technology"/>
    <s v="web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s v="technology"/>
    <s v="web"/>
    <d v="2016-05-13T03:29:03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"/>
    <n v="200"/>
    <s v="technology"/>
    <s v="web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0.91066666666666674"/>
    <n v="68.3"/>
    <s v="technology"/>
    <s v="web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s v="technology"/>
    <s v="web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6E-2"/>
    <n v="50"/>
    <s v="technology"/>
    <s v="web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2"/>
    <n v="4"/>
    <s v="technology"/>
    <s v="web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0.36666666666666664"/>
    <n v="27.5"/>
    <s v="technology"/>
    <s v="web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s v="technology"/>
    <s v="web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59E-2"/>
    <n v="34"/>
    <s v="technology"/>
    <s v="web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3"/>
    <n v="1"/>
    <s v="technology"/>
    <s v="web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s v="technology"/>
    <s v="web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0.02"/>
    <n v="1"/>
    <s v="technology"/>
    <s v="web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s v="technology"/>
    <s v="web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1"/>
    <n v="49"/>
    <s v="technology"/>
    <s v="web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0.8"/>
    <n v="20"/>
    <s v="technology"/>
    <s v="web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0.16705882352941176"/>
    <n v="142"/>
    <s v="technology"/>
    <s v="web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0.42399999999999999"/>
    <n v="53"/>
    <s v="technology"/>
    <s v="web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s v="technology"/>
    <s v="web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0.38925389253892539"/>
    <n v="38.444444444444443"/>
    <s v="technology"/>
    <s v="web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0.7155635062611807"/>
    <n v="20"/>
    <s v="technology"/>
    <s v="web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0.43166666666666664"/>
    <n v="64.75"/>
    <s v="technology"/>
    <s v="web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E-3"/>
    <n v="1"/>
    <s v="technology"/>
    <s v="web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0.2"/>
    <n v="10"/>
    <s v="technology"/>
    <s v="web"/>
    <d v="2016-03-21T09:08:22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2"/>
    <n v="2"/>
    <s v="technology"/>
    <s v="web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3"/>
    <n v="35"/>
    <s v="technology"/>
    <s v="web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3E-2"/>
    <n v="1"/>
    <s v="technology"/>
    <s v="web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s v="technology"/>
    <s v="web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s v="technology"/>
    <s v="web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2"/>
    <n v="1"/>
    <s v="technology"/>
    <s v="web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1"/>
    <n v="5"/>
    <s v="technology"/>
    <s v="web"/>
    <d v="2015-02-14T12:11:56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s v="technology"/>
    <s v="web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0.55999999999999994"/>
    <n v="14"/>
    <s v="technology"/>
    <s v="web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9"/>
    <n v="389.28571428571428"/>
    <s v="technology"/>
    <s v="web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1"/>
    <n v="150.5"/>
    <s v="technology"/>
    <s v="web"/>
    <d v="2016-09-18T13:28:06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2"/>
    <n v="1"/>
    <s v="technology"/>
    <s v="web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"/>
    <n v="24.777777777777779"/>
    <s v="technology"/>
    <s v="web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9E-2"/>
    <n v="30.5"/>
    <s v="technology"/>
    <s v="web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5"/>
    <n v="250"/>
    <s v="technology"/>
    <s v="web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23"/>
    <n v="16.428571428571427"/>
    <s v="technology"/>
    <s v="web"/>
    <d v="2015-03-07T11:15:45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0.104"/>
    <n v="13"/>
    <s v="technology"/>
    <s v="web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0.42599999999999999"/>
    <n v="53.25"/>
    <s v="technology"/>
    <s v="web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0.03"/>
    <n v="3"/>
    <s v="technology"/>
    <s v="web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0.26666666666666666"/>
    <n v="10"/>
    <s v="technology"/>
    <s v="web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34"/>
    <n v="121.42857142857143"/>
    <s v="technology"/>
    <s v="web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2"/>
    <n v="15.5"/>
    <s v="technology"/>
    <s v="web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2"/>
    <n v="100"/>
    <s v="technology"/>
    <s v="web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000000000000001"/>
    <n v="23.333333333333332"/>
    <s v="technology"/>
    <s v="web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s v="technology"/>
    <s v="web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"/>
    <n v="45.386153846153846"/>
    <s v="technology"/>
    <s v="web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s v="technology"/>
    <s v="web"/>
    <d v="2014-07-28T19:50:56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"/>
    <n v="16.375"/>
    <s v="technology"/>
    <s v="web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0.2"/>
    <n v="10"/>
    <s v="technology"/>
    <s v="web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s v="technology"/>
    <s v="web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0.97400000000000009"/>
    <n v="292.2"/>
    <s v="technology"/>
    <s v="web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0.64102564102564097"/>
    <n v="5"/>
    <s v="technology"/>
    <s v="web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s v="technology"/>
    <s v="web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s v="technology"/>
    <s v="web"/>
    <d v="2015-11-20T08:27:17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s v="technology"/>
    <s v="web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21.363333333333333"/>
    <n v="105.93388429752066"/>
    <s v="technology"/>
    <s v="web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s v="technology"/>
    <s v="web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s v="technology"/>
    <s v="web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s v="technology"/>
    <s v="web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3"/>
    <n v="20"/>
    <s v="technology"/>
    <s v="web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s v="technology"/>
    <s v="web"/>
    <d v="2015-11-09T14:26:43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6E-5"/>
    <n v="1"/>
    <s v="technology"/>
    <s v="web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1"/>
    <n v="300"/>
    <s v="technology"/>
    <s v="web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"/>
    <n v="87"/>
    <s v="technology"/>
    <s v="web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6"/>
    <n v="37.888888888888886"/>
    <s v="technology"/>
    <s v="web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s v="technology"/>
    <s v="web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s v="technology"/>
    <s v="web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s v="technology"/>
    <s v="web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17.380000000000003"/>
    <n v="111.41025641025641"/>
    <s v="technology"/>
    <s v="web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0.02"/>
    <n v="90"/>
    <s v="technology"/>
    <s v="web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s v="technology"/>
    <s v="web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0.17500000000000002"/>
    <n v="116.66666666666667"/>
    <s v="technology"/>
    <s v="web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12E-2"/>
    <n v="10"/>
    <s v="technology"/>
    <s v="web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"/>
    <n v="76.666666666666671"/>
    <s v="technology"/>
    <s v="web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s v="technology"/>
    <s v="web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12.45"/>
    <n v="49.8"/>
    <s v="technology"/>
    <s v="web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0.02"/>
    <n v="1"/>
    <s v="technology"/>
    <s v="web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2E-3"/>
    <n v="2"/>
    <s v="technology"/>
    <s v="web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0.2"/>
    <n v="4"/>
    <s v="technology"/>
    <s v="web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s v="technology"/>
    <s v="web"/>
    <d v="2017-01-27T18:05:18"/>
    <d v="2017-02-25T18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11E-3"/>
    <n v="3"/>
    <s v="technology"/>
    <s v="web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1E-5"/>
    <n v="1"/>
    <s v="technology"/>
    <s v="web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44.28571428571428"/>
    <n v="50.5"/>
    <s v="technology"/>
    <s v="wearables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19.16249999999999"/>
    <n v="151.31746031746033"/>
    <s v="technology"/>
    <s v="wearables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60.4850000000001"/>
    <n v="134.3592456301748"/>
    <s v="technology"/>
    <s v="wearables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05.80799999999999"/>
    <n v="174.02631578947367"/>
    <s v="technology"/>
    <s v="wearables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00.11791999999997"/>
    <n v="73.486268364348675"/>
    <s v="technology"/>
    <s v="wearables"/>
    <d v="2014-09-16T10:58:59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78.7"/>
    <n v="23.518987341772153"/>
    <s v="technology"/>
    <s v="wearables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31.87625"/>
    <n v="39.074444444444445"/>
    <s v="technology"/>
    <s v="wearables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07.05"/>
    <n v="125.94117647058823"/>
    <s v="technology"/>
    <s v="wearables"/>
    <d v="2016-02-16T13:25:49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26.82285714285715"/>
    <n v="1644"/>
    <s v="technology"/>
    <s v="wearables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39.96"/>
    <n v="42.670731707317074"/>
    <s v="technology"/>
    <s v="wearables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12.4"/>
    <n v="35.125"/>
    <s v="technology"/>
    <s v="wearables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00.52799999999999"/>
    <n v="239.35238095238094"/>
    <s v="technology"/>
    <s v="wearables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00.46666666666665"/>
    <n v="107.64285714285714"/>
    <s v="technology"/>
    <s v="wearables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41.446"/>
    <n v="95.830623306233065"/>
    <s v="technology"/>
    <s v="wearables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67.29166666666669"/>
    <n v="31.663376110562684"/>
    <s v="technology"/>
    <s v="wearables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46.88749999999999"/>
    <n v="42.886861313868614"/>
    <s v="technology"/>
    <s v="wearables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13.56"/>
    <n v="122.73563218390805"/>
    <s v="technology"/>
    <s v="wearables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25.69999999999999"/>
    <n v="190.45454545454547"/>
    <s v="technology"/>
    <s v="wearables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04.46206037108834"/>
    <n v="109.33695652173913"/>
    <s v="technology"/>
    <s v="wearables"/>
    <d v="2015-06-23T22:51:29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00.56666666666668"/>
    <n v="143.66666666666666"/>
    <s v="technology"/>
    <s v="wearables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79999999999998"/>
    <n v="84.944444444444443"/>
    <s v="technology"/>
    <s v="wearables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0.95"/>
    <n v="10.555555555555555"/>
    <s v="technology"/>
    <s v="wearables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0.4"/>
    <n v="39"/>
    <s v="technology"/>
    <s v="wearables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0.35000000000000003"/>
    <n v="100"/>
    <s v="technology"/>
    <s v="wearables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2"/>
    <n v="31.172413793103448"/>
    <s v="technology"/>
    <s v="wearables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18.64"/>
    <n v="155.33333333333334"/>
    <s v="technology"/>
    <s v="wearables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1E-3"/>
    <n v="2"/>
    <s v="technology"/>
    <s v="wearables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10.02"/>
    <n v="178.92857142857142"/>
    <s v="technology"/>
    <s v="wearables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5"/>
    <n v="27.36"/>
    <s v="technology"/>
    <s v="wearables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21.5075"/>
    <n v="1536.25"/>
    <s v="technology"/>
    <s v="wearables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29.276666666666667"/>
    <n v="84.99677419354839"/>
    <s v="technology"/>
    <s v="wearables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39.426666666666662"/>
    <n v="788.5333333333333"/>
    <s v="technology"/>
    <s v="wearables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21.628"/>
    <n v="50.29767441860465"/>
    <s v="technology"/>
    <s v="wearables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0.20500000000000002"/>
    <n v="68.333333333333329"/>
    <s v="technology"/>
    <s v="wearables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0.03"/>
    <n v="7.5"/>
    <s v="technology"/>
    <s v="wearables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14.85"/>
    <n v="34.269230769230766"/>
    <s v="technology"/>
    <s v="wearables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"/>
    <n v="61.291666666666664"/>
    <s v="technology"/>
    <s v="wearables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25.584"/>
    <n v="133.25"/>
    <s v="technology"/>
    <s v="wearables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4"/>
    <n v="65.17647058823529"/>
    <s v="technology"/>
    <s v="wearables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15.485964912280703"/>
    <n v="93.90425531914893"/>
    <s v="technology"/>
    <s v="wearables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25.912000000000003"/>
    <n v="150.65116279069767"/>
    <s v="technology"/>
    <s v="wearables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0.04"/>
    <n v="1"/>
    <s v="technology"/>
    <s v="wearables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0.106"/>
    <n v="13.25"/>
    <s v="technology"/>
    <s v="wearables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0.85142857142857142"/>
    <n v="99.333333333333329"/>
    <s v="technology"/>
    <s v="wearables"/>
    <d v="2016-09-21T16:36:04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6"/>
    <n v="177.39259259259259"/>
    <s v="technology"/>
    <s v="wearables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27.650000000000002"/>
    <n v="55.3"/>
    <s v="technology"/>
    <s v="wearables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s v="technology"/>
    <s v="wearables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5"/>
    <n v="591.66666666666663"/>
    <s v="technology"/>
    <s v="wearables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72.989999999999995"/>
    <n v="405.5"/>
    <s v="technology"/>
    <s v="wearables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57.648750000000007"/>
    <n v="343.14732142857144"/>
    <s v="technology"/>
    <s v="wearables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12.34"/>
    <n v="72.588235294117652"/>
    <s v="technology"/>
    <s v="wearables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0.52"/>
    <n v="26"/>
    <s v="technology"/>
    <s v="wearables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4"/>
    <n v="6.4975124378109452"/>
    <s v="technology"/>
    <s v="wearables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35.338000000000001"/>
    <n v="119.38513513513513"/>
    <s v="technology"/>
    <s v="wearables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0.39333333333333331"/>
    <n v="84.285714285714292"/>
    <s v="technology"/>
    <s v="wearables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"/>
    <n v="90.857142857142861"/>
    <s v="technology"/>
    <s v="wearables"/>
    <d v="2014-10-01T07:30:20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7E-4"/>
    <n v="1"/>
    <s v="technology"/>
    <s v="wearables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46.379999999999995"/>
    <n v="20.342105263157894"/>
    <s v="technology"/>
    <s v="wearables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15.39"/>
    <n v="530.68965517241384"/>
    <s v="technology"/>
    <s v="wearables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82.422107692307705"/>
    <n v="120.39184269662923"/>
    <s v="technology"/>
    <s v="wearables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5"/>
    <n v="13"/>
    <s v="technology"/>
    <s v="wearables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26.6"/>
    <n v="291.33333333333331"/>
    <s v="technology"/>
    <s v="wearables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30.813400000000001"/>
    <n v="124.9191891891892"/>
    <s v="technology"/>
    <s v="wearables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"/>
    <n v="119.57142857142857"/>
    <s v="technology"/>
    <s v="wearables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0.87454545454545463"/>
    <n v="120.25"/>
    <s v="technology"/>
    <s v="wearables"/>
    <d v="2016-12-21T23:37:48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0.97699999999999987"/>
    <n v="195.4"/>
    <s v="technology"/>
    <s v="wearables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s v="technology"/>
    <s v="wearables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78.927352941176466"/>
    <n v="117.69868421052631"/>
    <s v="technology"/>
    <s v="wearables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22.092500000000001"/>
    <n v="23.948509485094849"/>
    <s v="technology"/>
    <s v="wearables"/>
    <d v="2014-07-15T08:56:40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0.40666666666666662"/>
    <n v="30.5"/>
    <s v="technology"/>
    <s v="wearables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s v="technology"/>
    <s v="wearables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33.790999999999997"/>
    <n v="99.973372781065095"/>
    <s v="technology"/>
    <s v="wearables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0.21649484536082475"/>
    <n v="26.25"/>
    <s v="technology"/>
    <s v="wearables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0.79600000000000004"/>
    <n v="199"/>
    <s v="technology"/>
    <s v="wearables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14.993333333333334"/>
    <n v="80.321428571428569"/>
    <s v="technology"/>
    <s v="wearables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8"/>
    <n v="115.75"/>
    <s v="technology"/>
    <s v="wearables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10.214285714285715"/>
    <n v="44.6875"/>
    <s v="technology"/>
    <s v="wearables"/>
    <d v="2014-10-28T10:48:27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0.30499999999999999"/>
    <n v="76.25"/>
    <s v="technology"/>
    <s v="wearables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0.75"/>
    <n v="22.5"/>
    <s v="technology"/>
    <s v="wearables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2"/>
    <n v="19.399999999999999"/>
    <s v="technology"/>
    <s v="wearables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43.94736842105263"/>
    <n v="66.707317073170728"/>
    <s v="publishing"/>
    <s v="nonfiction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22.10975609756099"/>
    <n v="84.142857142857139"/>
    <s v="publishing"/>
    <s v="nonfiction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32.024"/>
    <n v="215.72549019607843"/>
    <s v="publishing"/>
    <s v="nonfiction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09.38000000000001"/>
    <n v="54.69"/>
    <s v="publishing"/>
    <s v="nonfiction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05.47157142857144"/>
    <n v="51.62944055944056"/>
    <s v="publishing"/>
    <s v="nonfiction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00.35000000000001"/>
    <n v="143.35714285714286"/>
    <s v="publishing"/>
    <s v="nonfiction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01.4"/>
    <n v="72.428571428571431"/>
    <s v="publishing"/>
    <s v="nonfiction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55.51428571428571"/>
    <n v="36.530201342281877"/>
    <s v="publishing"/>
    <s v="nonfiction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05.566"/>
    <n v="60.903461538461535"/>
    <s v="publishing"/>
    <s v="nonfiction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30.65"/>
    <n v="43.55"/>
    <s v="publishing"/>
    <s v="nonfiction"/>
    <d v="2012-07-20T23:27:41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32.19"/>
    <n v="99.766037735849054"/>
    <s v="publishing"/>
    <s v="nonfiction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26"/>
    <n v="88.732394366197184"/>
    <s v="publishing"/>
    <s v="nonfiction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60"/>
    <n v="4.9230769230769234"/>
    <s v="publishing"/>
    <s v="nonfiction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20.48"/>
    <n v="17.822485207100591"/>
    <s v="publishing"/>
    <s v="nonfiction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25.52941176470588"/>
    <n v="187.19298245614036"/>
    <s v="publishing"/>
    <s v="nonfiction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14.40638297872341"/>
    <n v="234.80786026200875"/>
    <s v="publishing"/>
    <s v="nonfiction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15.13888888888891"/>
    <n v="105.04629629629629"/>
    <s v="publishing"/>
    <s v="nonfiction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22.39999999999999"/>
    <n v="56.666666666666664"/>
    <s v="publishing"/>
    <s v="nonfiction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06.73333333333332"/>
    <n v="39.048780487804876"/>
    <s v="publishing"/>
    <s v="nonfiction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58.33333333333331"/>
    <n v="68.345323741007192"/>
    <s v="publishing"/>
    <s v="nonfiction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07.4"/>
    <n v="169.57894736842104"/>
    <s v="publishing"/>
    <s v="nonfiction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02.25999999999999"/>
    <n v="141.42340425531913"/>
    <s v="publishing"/>
    <s v="nonfiction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10.71428571428572"/>
    <n v="67.391304347826093"/>
    <s v="publishing"/>
    <s v="nonfiction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48"/>
    <n v="54.266666666666666"/>
    <s v="publishing"/>
    <s v="nonfiction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02.32000000000001"/>
    <n v="82.516129032258064"/>
    <s v="publishing"/>
    <s v="nonfiction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79.09909909909908"/>
    <n v="53.729729729729726"/>
    <s v="publishing"/>
    <s v="nonfiction"/>
    <d v="2013-04-03T08:44:0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11.08135252761969"/>
    <n v="34.206185567010309"/>
    <s v="publishing"/>
    <s v="nonfiction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00.04285714285714"/>
    <n v="127.32727272727273"/>
    <s v="publishing"/>
    <s v="nonfiction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00.25"/>
    <n v="45.56818181818182"/>
    <s v="publishing"/>
    <s v="nonfiction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05.56"/>
    <n v="95.963636363636368"/>
    <s v="publishing"/>
    <s v="nonfiction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02.58775877587757"/>
    <n v="77.271186440677965"/>
    <s v="publishing"/>
    <s v="nonfiction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18.5"/>
    <n v="57.338709677419352"/>
    <s v="publishing"/>
    <s v="nonfiction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11.7"/>
    <n v="53.19047619047619"/>
    <s v="publishing"/>
    <s v="nonfiction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28"/>
    <n v="492.30769230769232"/>
    <s v="publishing"/>
    <s v="nonfiction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03.75000000000001"/>
    <n v="42.346938775510203"/>
    <s v="publishing"/>
    <s v="nonfiction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01.9076"/>
    <n v="37.466029411764708"/>
    <s v="publishing"/>
    <s v="nonfiction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17.71428571428571"/>
    <n v="37.454545454545453"/>
    <s v="publishing"/>
    <s v="nonfiction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38"/>
    <n v="33.055555555555557"/>
    <s v="publishing"/>
    <s v="nonfiction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02"/>
    <n v="134.21052631578948"/>
    <s v="publishing"/>
    <s v="nonfiction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01.92000000000002"/>
    <n v="51.474747474747474"/>
    <s v="publishing"/>
    <s v="nonfiction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s v="publishing"/>
    <s v="fiction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"/>
    <n v="39.166666666666664"/>
    <s v="publishing"/>
    <s v="fiction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s v="publishing"/>
    <s v="fiction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0.11655011655011654"/>
    <n v="5"/>
    <s v="publishing"/>
    <s v="fiction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s v="publishing"/>
    <s v="fiction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36.014285714285712"/>
    <n v="57.295454545454547"/>
    <s v="publishing"/>
    <s v="fiction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s v="publishing"/>
    <s v="fiction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"/>
    <n v="59"/>
    <s v="publishing"/>
    <s v="fiction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s v="publishing"/>
    <s v="fiction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41.4"/>
    <n v="31.846153846153847"/>
    <s v="publishing"/>
    <s v="fiction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s v="publishing"/>
    <s v="fiction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09E-2"/>
    <n v="10"/>
    <s v="publishing"/>
    <s v="fiction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5"/>
    <n v="50"/>
    <s v="publishing"/>
    <s v="fiction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0.85129023676509719"/>
    <n v="16"/>
    <s v="publishing"/>
    <s v="fiction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70.199999999999989"/>
    <n v="39"/>
    <s v="publishing"/>
    <s v="fiction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2"/>
    <n v="34"/>
    <s v="publishing"/>
    <s v="fiction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51.4"/>
    <n v="63.122807017543863"/>
    <s v="publishing"/>
    <s v="fiction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0.70000000000000007"/>
    <n v="7"/>
    <s v="publishing"/>
    <s v="fiction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0.4"/>
    <n v="2"/>
    <s v="publishing"/>
    <s v="fiction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7"/>
    <n v="66.666666666666671"/>
    <s v="publishing"/>
    <s v="fiction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04"/>
    <n v="38.518518518518519"/>
    <s v="music"/>
    <s v="rock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33.15375"/>
    <n v="42.609200000000001"/>
    <s v="music"/>
    <s v="rock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00"/>
    <n v="50"/>
    <s v="music"/>
    <s v="rock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48.13333333333333"/>
    <n v="63.485714285714288"/>
    <s v="music"/>
    <s v="rock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02.49999999999999"/>
    <n v="102.5"/>
    <s v="music"/>
    <s v="rock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80.62799999999999"/>
    <n v="31.142758620689655"/>
    <s v="music"/>
    <s v="rock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42.79999999999998"/>
    <n v="162.27272727272728"/>
    <s v="music"/>
    <s v="rock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14.16666666666666"/>
    <n v="80.588235294117652"/>
    <s v="music"/>
    <s v="rock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03.505"/>
    <n v="59.85441176470588"/>
    <s v="music"/>
    <s v="rock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09.41176470588236"/>
    <n v="132.85714285714286"/>
    <s v="music"/>
    <s v="rock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44.37459999999999"/>
    <n v="92.547820512820508"/>
    <s v="music"/>
    <s v="rock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03.86666666666666"/>
    <n v="60.859375"/>
    <s v="music"/>
    <s v="rock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00.44440000000002"/>
    <n v="41.851833333333339"/>
    <s v="music"/>
    <s v="rock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02.77927272727271"/>
    <n v="88.325937499999995"/>
    <s v="music"/>
    <s v="rock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05.31250000000001"/>
    <n v="158.96226415094338"/>
    <s v="music"/>
    <s v="rock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11.78571428571429"/>
    <n v="85.054347826086953"/>
    <s v="music"/>
    <s v="rock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01.35000000000001"/>
    <n v="112.61111111111111"/>
    <s v="music"/>
    <s v="rock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07.53333333333333"/>
    <n v="45.436619718309856"/>
    <s v="music"/>
    <s v="rock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14.88571428571429"/>
    <n v="46.218390804597703"/>
    <s v="music"/>
    <s v="rock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00.02"/>
    <n v="178.60714285714286"/>
    <s v="music"/>
    <s v="rock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52.13333333333335"/>
    <n v="40.75"/>
    <s v="music"/>
    <s v="rock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11.52149999999999"/>
    <n v="43.733921568627444"/>
    <s v="music"/>
    <s v="rock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01.33333333333334"/>
    <n v="81.066666666666663"/>
    <s v="music"/>
    <s v="rock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23.2608695652174"/>
    <n v="74.60526315789474"/>
    <s v="music"/>
    <s v="rock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00"/>
    <n v="305.55555555555554"/>
    <s v="music"/>
    <s v="rock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05"/>
    <n v="58.333333333333336"/>
    <s v="music"/>
    <s v="rock"/>
    <d v="2011-05-27T14:45:12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04.4375"/>
    <n v="117.67605633802818"/>
    <s v="music"/>
    <s v="rock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05.125"/>
    <n v="73.771929824561397"/>
    <s v="music"/>
    <s v="rock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00"/>
    <n v="104.65116279069767"/>
    <s v="music"/>
    <s v="rock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03.77499999999999"/>
    <n v="79.82692307692308"/>
    <s v="music"/>
    <s v="rock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05"/>
    <n v="58.333333333333336"/>
    <s v="music"/>
    <s v="rock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04"/>
    <n v="86.666666666666671"/>
    <s v="music"/>
    <s v="rock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51.83333333333334"/>
    <n v="27.606060606060606"/>
    <s v="music"/>
    <s v="rock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59.99600000000001"/>
    <n v="24.999375000000001"/>
    <s v="music"/>
    <s v="rock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27.3"/>
    <n v="45.464285714285715"/>
    <s v="music"/>
    <s v="rock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07"/>
    <n v="99.534883720930239"/>
    <s v="music"/>
    <s v="rock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15.12214285714286"/>
    <n v="39.31"/>
    <s v="music"/>
    <s v="rock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37.11066666666665"/>
    <n v="89.419999999999987"/>
    <s v="music"/>
    <s v="rock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55.71428571428572"/>
    <n v="28.684210526315791"/>
    <s v="music"/>
    <s v="rock"/>
    <d v="2012-07-30T16:11:21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08.74999999999999"/>
    <n v="31.071428571428573"/>
    <s v="music"/>
    <s v="rock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34.05000000000001"/>
    <n v="70.55263157894737"/>
    <s v="music"/>
    <s v="rock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00"/>
    <n v="224.12820512820514"/>
    <s v="music"/>
    <s v="rock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19.16666666666667"/>
    <n v="51.811594202898547"/>
    <s v="music"/>
    <s v="rock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79.5"/>
    <n v="43.515151515151516"/>
    <s v="music"/>
    <s v="rock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34.38124999999999"/>
    <n v="39.816666666666663"/>
    <s v="music"/>
    <s v="rock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00.43200000000002"/>
    <n v="126.8080808080808"/>
    <s v="music"/>
    <s v="rock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01.45454545454547"/>
    <n v="113.87755102040816"/>
    <s v="music"/>
    <s v="rock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03.33333333333334"/>
    <n v="28.181818181818183"/>
    <s v="music"/>
    <s v="rock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07"/>
    <n v="36.60526315789474"/>
    <s v="music"/>
    <s v="rock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04"/>
    <n v="32.5"/>
    <s v="music"/>
    <s v="rock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07.83333333333334"/>
    <n v="60.65625"/>
    <s v="music"/>
    <s v="rock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33.33333333333334"/>
    <n v="175"/>
    <s v="music"/>
    <s v="rock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00.60706666666665"/>
    <n v="97.993896103896105"/>
    <s v="music"/>
    <s v="rock"/>
    <d v="2011-11-22T11:12:15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01.66666666666666"/>
    <n v="148.78048780487805"/>
    <s v="music"/>
    <s v="rock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31.0181818181818"/>
    <n v="96.08"/>
    <s v="music"/>
    <s v="rock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17.25000000000001"/>
    <n v="58.625"/>
    <s v="music"/>
    <s v="rock"/>
    <d v="2012-04-06T05:59:18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00.93039999999999"/>
    <n v="109.70695652173914"/>
    <s v="music"/>
    <s v="rock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21.8"/>
    <n v="49.112903225806448"/>
    <s v="music"/>
    <s v="rock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45.4"/>
    <n v="47.672131147540981"/>
    <s v="music"/>
    <s v="rock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16.61660000000001"/>
    <n v="60.737812499999997"/>
    <s v="music"/>
    <s v="rock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20.4166"/>
    <n v="63.37715789473684"/>
    <s v="music"/>
    <s v="metal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01.32000000000001"/>
    <n v="53.893617021276597"/>
    <s v="music"/>
    <s v="metal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04.32"/>
    <n v="66.871794871794876"/>
    <s v="music"/>
    <s v="metal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67.13333333333333"/>
    <n v="63.102362204724407"/>
    <s v="music"/>
    <s v="metal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94.13333333333333"/>
    <n v="36.628930817610062"/>
    <s v="music"/>
    <s v="metal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20.3802"/>
    <n v="34.005706214689269"/>
    <s v="music"/>
    <s v="metal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22.00090909090908"/>
    <n v="28.553404255319148"/>
    <s v="music"/>
    <s v="metal"/>
    <d v="2014-02-24T04:24:15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00"/>
    <n v="10"/>
    <s v="music"/>
    <s v="metal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00"/>
    <n v="18.75"/>
    <s v="music"/>
    <s v="metal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19.9"/>
    <n v="41.704347826086959"/>
    <s v="music"/>
    <s v="metal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55.17499999999998"/>
    <n v="46.669172932330824"/>
    <s v="music"/>
    <s v="metal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30.44999999999999"/>
    <n v="37.271428571428572"/>
    <s v="music"/>
    <s v="metal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04.97142857142859"/>
    <n v="59.258064516129032"/>
    <s v="music"/>
    <s v="metal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00"/>
    <n v="30"/>
    <s v="music"/>
    <s v="metal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18.2205035971223"/>
    <n v="65.8623246492986"/>
    <s v="music"/>
    <s v="metal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03.44827586206897"/>
    <n v="31.914893617021278"/>
    <s v="music"/>
    <s v="metal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18.00000000000003"/>
    <n v="19.464285714285715"/>
    <s v="music"/>
    <s v="metal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00"/>
    <n v="50"/>
    <s v="music"/>
    <s v="metal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44.00583333333333"/>
    <n v="22.737763157894737"/>
    <s v="music"/>
    <s v="metal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04.67500000000001"/>
    <n v="42.724489795918366"/>
    <s v="music"/>
    <s v="metal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18.142857142857142"/>
    <n v="52.916666666666664"/>
    <s v="music"/>
    <s v="jazz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5"/>
    <n v="50.5"/>
    <s v="music"/>
    <s v="jazz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0.33999999999999997"/>
    <n v="42.5"/>
    <s v="music"/>
    <s v="jazz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5"/>
    <n v="18"/>
    <s v="music"/>
    <s v="jazz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41.53846153846154"/>
    <n v="34.177215189873415"/>
    <s v="music"/>
    <s v="jazz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"/>
    <n v="22.5"/>
    <s v="music"/>
    <s v="jazz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18.285714285714285"/>
    <n v="58.18181818181818"/>
    <s v="music"/>
    <s v="jazz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24.02"/>
    <n v="109.18181818181819"/>
    <s v="music"/>
    <s v="jazz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0.1111111111111111"/>
    <n v="50"/>
    <s v="music"/>
    <s v="jazz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11.818181818181818"/>
    <n v="346.66666666666669"/>
    <s v="music"/>
    <s v="jazz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0.31"/>
    <n v="12.4"/>
    <s v="music"/>
    <s v="jazz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7"/>
    <n v="27.083333333333332"/>
    <s v="music"/>
    <s v="jazz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0.8125"/>
    <n v="32.5"/>
    <s v="music"/>
    <s v="jazz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6"/>
    <n v="9"/>
    <s v="music"/>
    <s v="jazz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24.333333333333336"/>
    <n v="34.761904761904759"/>
    <s v="music"/>
    <s v="jazz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s v="music"/>
    <s v="jazz"/>
    <d v="2015-09-01T12:22:11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40.799492385786799"/>
    <n v="28.577777777777779"/>
    <s v="music"/>
    <s v="jazz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67.55"/>
    <n v="46.586206896551722"/>
    <s v="music"/>
    <s v="jazz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3"/>
    <n v="32.5"/>
    <s v="music"/>
    <s v="jazz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30.666666666666664"/>
    <n v="21.466666666666665"/>
    <s v="music"/>
    <s v="jazz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"/>
    <n v="14.125"/>
    <s v="music"/>
    <s v="indie rock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0.8"/>
    <n v="30"/>
    <s v="music"/>
    <s v="indie rock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20.133333333333333"/>
    <n v="21.571428571428573"/>
    <s v="music"/>
    <s v="indie rock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40.020000000000003"/>
    <n v="83.375"/>
    <s v="music"/>
    <s v="indie rock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1"/>
    <n v="10"/>
    <s v="music"/>
    <s v="indie rock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75"/>
    <n v="35.714285714285715"/>
    <s v="music"/>
    <s v="indie rock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41"/>
    <n v="29.285714285714285"/>
    <s v="music"/>
    <s v="indie rock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s v="music"/>
    <s v="indie rock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3"/>
    <n v="18"/>
    <s v="music"/>
    <s v="indie rock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8"/>
    <n v="73.760000000000005"/>
    <s v="music"/>
    <s v="indie rock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1"/>
    <n v="31.25"/>
    <s v="music"/>
    <s v="indie rock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"/>
    <n v="28.888888888888889"/>
    <s v="music"/>
    <s v="indie rock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40.75"/>
    <n v="143.8235294117647"/>
    <s v="music"/>
    <s v="indie rock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10"/>
    <n v="40"/>
    <s v="music"/>
    <s v="indie rock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39.17"/>
    <n v="147.81132075471697"/>
    <s v="music"/>
    <s v="indie rock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"/>
    <n v="27.857142857142858"/>
    <s v="music"/>
    <s v="indie rock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40"/>
    <n v="44.444444444444443"/>
    <s v="music"/>
    <s v="indie rock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s v="music"/>
    <s v="indie rock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3"/>
    <n v="35"/>
    <s v="music"/>
    <s v="indie rock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37.333333333333336"/>
    <n v="35"/>
    <s v="music"/>
    <s v="indie rock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0.42"/>
    <n v="10.5"/>
    <s v="music"/>
    <s v="jazz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s v="music"/>
    <s v="jazz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0.3"/>
    <n v="30"/>
    <s v="music"/>
    <s v="jazz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"/>
    <n v="40"/>
    <s v="music"/>
    <s v="jazz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0.30199999999999999"/>
    <n v="50.333333333333336"/>
    <s v="music"/>
    <s v="jazz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"/>
    <n v="32.666666666666664"/>
    <s v="music"/>
    <s v="jazz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s v="music"/>
    <s v="jazz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s v="music"/>
    <s v="jazz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s v="music"/>
    <s v="jazz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"/>
    <n v="65"/>
    <s v="music"/>
    <s v="jazz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22.363636363636363"/>
    <n v="24.6"/>
    <s v="music"/>
    <s v="jazz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s v="music"/>
    <s v="jazz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0.85714285714285721"/>
    <n v="15"/>
    <s v="music"/>
    <s v="jazz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5"/>
    <n v="82.583333333333329"/>
    <s v="music"/>
    <s v="jazz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s v="music"/>
    <s v="jazz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2"/>
    <n v="41.666666666666664"/>
    <s v="music"/>
    <s v="jazz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s v="music"/>
    <s v="jazz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0.6"/>
    <n v="30"/>
    <s v="music"/>
    <s v="jazz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"/>
    <n v="19.600000000000001"/>
    <s v="music"/>
    <s v="jazz"/>
    <d v="2014-11-01T16:59:21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0.5"/>
    <n v="100"/>
    <s v="music"/>
    <s v="jazz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s v="music"/>
    <s v="jazz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30.9"/>
    <n v="231.75"/>
    <s v="music"/>
    <s v="jazz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21.037037037037038"/>
    <n v="189.33333333333334"/>
    <s v="music"/>
    <s v="jazz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7"/>
    <n v="55"/>
    <s v="music"/>
    <s v="jazz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10.9"/>
    <n v="21.8"/>
    <s v="music"/>
    <s v="jazz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7"/>
    <n v="32"/>
    <s v="music"/>
    <s v="jazz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s v="music"/>
    <s v="jazz"/>
    <d v="2010-06-08T19:28:50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s v="music"/>
    <s v="jazz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10.86206896551724"/>
    <n v="56.25"/>
    <s v="music"/>
    <s v="jazz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s v="music"/>
    <s v="jazz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38.333333333333336"/>
    <n v="69"/>
    <s v="music"/>
    <s v="jazz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7"/>
    <n v="18.714285714285715"/>
    <s v="music"/>
    <s v="jazz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14.536842105263158"/>
    <n v="46.033333333333331"/>
    <s v="music"/>
    <s v="jazz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6"/>
    <n v="60"/>
    <s v="music"/>
    <s v="jazz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30.4"/>
    <n v="50.666666666666664"/>
    <s v="music"/>
    <s v="jazz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6"/>
    <n v="25"/>
    <s v="music"/>
    <s v="jazz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s v="music"/>
    <s v="jazz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8"/>
    <n v="20"/>
    <s v="music"/>
    <s v="jazz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0.35714285714285715"/>
    <n v="25"/>
    <s v="music"/>
    <s v="jazz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6"/>
    <n v="20"/>
    <s v="music"/>
    <s v="jazz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17.155555555555555"/>
    <n v="110.28571428571429"/>
    <s v="technology"/>
    <s v="wearables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"/>
    <n v="37.451612903225808"/>
    <s v="technology"/>
    <s v="wearables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3"/>
    <n v="41.75"/>
    <s v="technology"/>
    <s v="wearables"/>
    <d v="2016-01-13T15:14:20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6"/>
    <n v="24.083333333333332"/>
    <s v="technology"/>
    <s v="wearables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13.325999999999999"/>
    <n v="69.40625"/>
    <s v="technology"/>
    <s v="wearables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"/>
    <n v="155.25"/>
    <s v="technology"/>
    <s v="wearables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5"/>
    <n v="57.2"/>
    <s v="technology"/>
    <s v="wearables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s v="technology"/>
    <s v="wearables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12"/>
    <n v="60"/>
    <s v="technology"/>
    <s v="wearables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"/>
    <n v="39"/>
    <s v="technology"/>
    <s v="wearables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28.04"/>
    <n v="58.416666666666664"/>
    <s v="technology"/>
    <s v="wearables"/>
    <d v="2015-12-18T13:01:01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38.39"/>
    <n v="158.63636363636363"/>
    <s v="technology"/>
    <s v="wearables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39.942857142857143"/>
    <n v="99.857142857142861"/>
    <s v="technology"/>
    <s v="wearables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0.84"/>
    <n v="25.2"/>
    <s v="technology"/>
    <s v="wearables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43.406666666666666"/>
    <n v="89.191780821917803"/>
    <s v="technology"/>
    <s v="wearables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3"/>
    <n v="182.6236559139785"/>
    <s v="technology"/>
    <s v="wearables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2"/>
    <n v="50.647058823529413"/>
    <s v="technology"/>
    <s v="wearables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4"/>
    <n v="33.285714285714285"/>
    <s v="technology"/>
    <s v="wearables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11.328275684711327"/>
    <n v="51.823529411764703"/>
    <s v="technology"/>
    <s v="wearables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38.86"/>
    <n v="113.62573099415205"/>
    <s v="technology"/>
    <s v="wearables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46.100628930817614"/>
    <n v="136.46276595744681"/>
    <s v="technology"/>
    <s v="wearables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42.188421052631583"/>
    <n v="364.35454545454547"/>
    <s v="technology"/>
    <s v="wearables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28.48"/>
    <n v="19.243243243243242"/>
    <s v="technology"/>
    <s v="wearables"/>
    <d v="2016-01-04T12:05:53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"/>
    <n v="41.888888888888886"/>
    <s v="technology"/>
    <s v="wearables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0.79909090909090907"/>
    <n v="30.310344827586206"/>
    <s v="technology"/>
    <s v="wearables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19999999999999"/>
    <n v="49.666666666666664"/>
    <s v="technology"/>
    <s v="wearables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14.799999999999999"/>
    <n v="59.2"/>
    <s v="technology"/>
    <s v="wearables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17.810000000000002"/>
    <n v="43.97530864197531"/>
    <s v="technology"/>
    <s v="wearables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"/>
    <n v="26.5"/>
    <s v="technology"/>
    <s v="wearables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46.666666666666664"/>
    <n v="1272.7272727272727"/>
    <s v="technology"/>
    <s v="wearables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45.92"/>
    <n v="164"/>
    <s v="technology"/>
    <s v="wearables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0.22599999999999998"/>
    <n v="45.2"/>
    <s v="technology"/>
    <s v="wearables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34.625"/>
    <n v="153.88888888888889"/>
    <s v="technology"/>
    <s v="wearables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7"/>
    <n v="51.375"/>
    <s v="technology"/>
    <s v="wearables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0.55999999999999994"/>
    <n v="93.333333333333329"/>
    <s v="technology"/>
    <s v="wearables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8"/>
    <n v="108.625"/>
    <s v="technology"/>
    <s v="wearables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"/>
    <n v="160.5"/>
    <s v="technology"/>
    <s v="wearables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33.666666666666664"/>
    <n v="75.75"/>
    <s v="technology"/>
    <s v="wearables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56.263267182990241"/>
    <n v="790.83739837398377"/>
    <s v="technology"/>
    <s v="wearables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82.817599999999999"/>
    <n v="301.93916666666667"/>
    <s v="technology"/>
    <s v="wearables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14.860000000000001"/>
    <n v="47.935483870967744"/>
    <s v="technology"/>
    <s v="wearables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2"/>
    <n v="2.75"/>
    <s v="technology"/>
    <s v="wearables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4E-2"/>
    <n v="1"/>
    <s v="technology"/>
    <s v="wearables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29.506136117214709"/>
    <n v="171.79329608938548"/>
    <s v="technology"/>
    <s v="wearables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"/>
    <n v="35.333333333333336"/>
    <s v="technology"/>
    <s v="wearables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3"/>
    <n v="82.086956521739125"/>
    <s v="technology"/>
    <s v="wearables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12.75"/>
    <n v="110.8695652173913"/>
    <s v="technology"/>
    <s v="wearables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13.22"/>
    <n v="161.21951219512195"/>
    <s v="technology"/>
    <s v="wearables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s v="technology"/>
    <s v="wearables"/>
    <d v="2016-09-01T03:33:45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16.77"/>
    <n v="52.40625"/>
    <s v="technology"/>
    <s v="wearables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0.104"/>
    <n v="13"/>
    <s v="technology"/>
    <s v="wearables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"/>
    <n v="30.285714285714285"/>
    <s v="technology"/>
    <s v="wearables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0.46699999999999997"/>
    <n v="116.75"/>
    <s v="technology"/>
    <s v="wearables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25.087142857142858"/>
    <n v="89.59693877551021"/>
    <s v="technology"/>
    <s v="wearables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2"/>
    <n v="424.45454545454544"/>
    <s v="technology"/>
    <s v="wearables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6"/>
    <n v="80.666666666666671"/>
    <s v="technology"/>
    <s v="wearables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"/>
    <n v="13"/>
    <s v="technology"/>
    <s v="wearables"/>
    <d v="2014-06-27T15:47:40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3"/>
    <n v="8.125"/>
    <s v="technology"/>
    <s v="wearables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58.558333333333337"/>
    <n v="153.42794759825327"/>
    <s v="technology"/>
    <s v="wearables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7"/>
    <n v="292.07499999999999"/>
    <s v="technology"/>
    <s v="wearables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1"/>
    <n v="3304"/>
    <s v="technology"/>
    <s v="wearables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04"/>
    <n v="1300"/>
    <s v="technology"/>
    <s v="wearables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29.6029602960296"/>
    <n v="134.54545454545453"/>
    <s v="technology"/>
    <s v="wearables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16.055"/>
    <n v="214.06666666666666"/>
    <s v="technology"/>
    <s v="wearables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82.207999999999998"/>
    <n v="216.33684210526314"/>
    <s v="technology"/>
    <s v="wearables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75.051000000000002"/>
    <n v="932.31055900621118"/>
    <s v="technology"/>
    <s v="wearables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5"/>
    <n v="29.25"/>
    <s v="technology"/>
    <s v="wearables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44.32"/>
    <n v="174.94736842105263"/>
    <s v="technology"/>
    <s v="wearables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0.26737967914438499"/>
    <n v="250"/>
    <s v="technology"/>
    <s v="wearables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13.13"/>
    <n v="65"/>
    <s v="technology"/>
    <s v="wearables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0.19088937093275488"/>
    <n v="55"/>
    <s v="technology"/>
    <s v="wearables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0.375"/>
    <n v="75"/>
    <s v="technology"/>
    <s v="wearables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35.021000000001"/>
    <n v="1389.3561935483872"/>
    <s v="technology"/>
    <s v="wearables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34.527999999999999"/>
    <n v="95.911111111111111"/>
    <s v="technology"/>
    <s v="wearables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30.599999999999998"/>
    <n v="191.25"/>
    <s v="technology"/>
    <s v="wearables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7"/>
    <n v="40"/>
    <s v="technology"/>
    <s v="wearables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"/>
    <n v="74.78947368421052"/>
    <s v="technology"/>
    <s v="wearables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22.878799999999998"/>
    <n v="161.11830985915492"/>
    <s v="technology"/>
    <s v="wearables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"/>
    <n v="88.714285714285708"/>
    <s v="technology"/>
    <s v="wearables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47.333333333333336"/>
    <n v="53.25"/>
    <s v="technology"/>
    <s v="wearables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05.54838709677421"/>
    <n v="106.2"/>
    <s v="music"/>
    <s v="electronic music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51.80366666666669"/>
    <n v="22.079728033472804"/>
    <s v="music"/>
    <s v="electronic music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14.9"/>
    <n v="31.054054054054053"/>
    <s v="music"/>
    <s v="electronic music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37.15"/>
    <n v="36.206106870229007"/>
    <s v="music"/>
    <s v="electronic music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18.63774999999998"/>
    <n v="388.9762295081967"/>
    <s v="music"/>
    <s v="electronic music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09.92831428571431"/>
    <n v="71.848571428571432"/>
    <s v="music"/>
    <s v="electronic music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00.00828571428571"/>
    <n v="57.381803278688523"/>
    <s v="music"/>
    <s v="electronic music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03.09292094387415"/>
    <n v="69.666666666666671"/>
    <s v="music"/>
    <s v="electronic music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17.27000000000001"/>
    <n v="45.988235294117644"/>
    <s v="music"/>
    <s v="electronic music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11.75999999999999"/>
    <n v="79.262411347517727"/>
    <s v="music"/>
    <s v="electronic music"/>
    <d v="2015-02-09T12:05:07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42.09999999999997"/>
    <n v="43.031446540880502"/>
    <s v="music"/>
    <s v="electronic music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07.4"/>
    <n v="108.48484848484848"/>
    <s v="music"/>
    <s v="electronic music"/>
    <d v="2015-11-16T13:20:10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08.49703703703703"/>
    <n v="61.029583333333335"/>
    <s v="music"/>
    <s v="electronic music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02.86144578313252"/>
    <n v="50.592592592592595"/>
    <s v="music"/>
    <s v="electronic music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30.0018"/>
    <n v="39.157168674698795"/>
    <s v="music"/>
    <s v="electronic music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07.65217391304347"/>
    <n v="65.15789473684211"/>
    <s v="music"/>
    <s v="electronic music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12.36044444444444"/>
    <n v="23.963127962085309"/>
    <s v="music"/>
    <s v="electronic music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02.1"/>
    <n v="48.61904761904762"/>
    <s v="music"/>
    <s v="electronic music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45.33333333333334"/>
    <n v="35.73770491803279"/>
    <s v="music"/>
    <s v="electronic music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28.19999999999999"/>
    <n v="21.366666666666667"/>
    <s v="music"/>
    <s v="electronic music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0.29411764705882354"/>
    <n v="250"/>
    <s v="journalism"/>
    <s v="audio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s v="journalism"/>
    <s v="audio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"/>
    <n v="10"/>
    <s v="journalism"/>
    <s v="audio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8"/>
    <n v="29.236301369863014"/>
    <s v="journalism"/>
    <s v="audio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5E-2"/>
    <n v="3"/>
    <s v="journalism"/>
    <s v="audio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7"/>
    <n v="33.25"/>
    <s v="journalism"/>
    <s v="audio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s v="journalism"/>
    <s v="audio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0.05"/>
    <n v="1"/>
    <s v="journalism"/>
    <s v="audio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"/>
    <n v="53"/>
    <s v="journalism"/>
    <s v="audio"/>
    <d v="2016-08-15T20:16:29"/>
    <d v="2016-09-24T20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s v="journalism"/>
    <s v="audio"/>
    <d v="2016-01-13T05:20:45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s v="journalism"/>
    <s v="audio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s v="journalism"/>
    <s v="audio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s v="journalism"/>
    <s v="audio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1"/>
    <n v="15"/>
    <s v="journalism"/>
    <s v="audio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s v="journalism"/>
    <s v="audio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s v="journalism"/>
    <s v="audio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s v="journalism"/>
    <s v="audio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s v="journalism"/>
    <s v="audio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s v="journalism"/>
    <s v="audio"/>
    <d v="2015-02-12T16:37:23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s v="journalism"/>
    <s v="audio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1"/>
    <n v="50"/>
    <s v="journalism"/>
    <s v="audio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s v="journalism"/>
    <s v="audio"/>
    <d v="2016-03-03T01:38:28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95.477386934673376"/>
    <n v="47.5"/>
    <s v="journalism"/>
    <s v="audio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s v="journalism"/>
    <s v="audio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"/>
    <n v="65.666666666666671"/>
    <s v="games"/>
    <s v="video games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"/>
    <n v="16.2"/>
    <s v="games"/>
    <s v="video games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"/>
    <n v="34.128378378378379"/>
    <s v="games"/>
    <s v="video games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26"/>
    <n v="13"/>
    <s v="games"/>
    <s v="video games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0.15"/>
    <n v="11.25"/>
    <s v="games"/>
    <s v="video games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38.636363636363633"/>
    <n v="40.476190476190474"/>
    <s v="games"/>
    <s v="video games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0.70000000000000007"/>
    <n v="35"/>
    <s v="games"/>
    <s v="video games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s v="games"/>
    <s v="video games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2"/>
    <n v="12.75"/>
    <s v="games"/>
    <s v="video games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5"/>
    <n v="10"/>
    <s v="games"/>
    <s v="video games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5"/>
    <n v="113.56666666666666"/>
    <s v="games"/>
    <s v="video games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5"/>
    <n v="15"/>
    <s v="games"/>
    <s v="video games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62.765333333333331"/>
    <n v="48.281025641025643"/>
    <s v="games"/>
    <s v="video games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29.376000000000001"/>
    <n v="43.976047904191617"/>
    <s v="games"/>
    <s v="video games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5"/>
    <n v="9"/>
    <s v="games"/>
    <s v="video games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8"/>
    <n v="37.666666666666664"/>
    <s v="games"/>
    <s v="video games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4"/>
    <n v="18.581632653061224"/>
    <s v="games"/>
    <s v="video games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2E-2"/>
    <n v="3"/>
    <s v="games"/>
    <s v="video games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0.55999999999999994"/>
    <n v="18.666666666666668"/>
    <s v="games"/>
    <s v="video games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0.82000000000000006"/>
    <n v="410"/>
    <s v="games"/>
    <s v="video games"/>
    <d v="2014-06-03T10:49:4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s v="games"/>
    <s v="video games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"/>
    <n v="114"/>
    <s v="games"/>
    <s v="video games"/>
    <d v="2016-02-13T11:06:1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43E-2"/>
    <n v="7.5"/>
    <s v="games"/>
    <s v="video games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s v="games"/>
    <s v="video games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14.182977777777777"/>
    <n v="43.41727891156463"/>
    <s v="games"/>
    <s v="video games"/>
    <d v="2014-03-25T14:11:07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2"/>
    <n v="23.959183673469386"/>
    <s v="games"/>
    <s v="video games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5E-2"/>
    <n v="5"/>
    <s v="games"/>
    <s v="video games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12.5"/>
    <n v="12.5"/>
    <s v="games"/>
    <s v="video games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"/>
    <n v="3"/>
    <s v="games"/>
    <s v="video games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14.083333333333334"/>
    <n v="10.5625"/>
    <s v="games"/>
    <s v="video games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18.300055555555556"/>
    <n v="122.00037037037038"/>
    <s v="games"/>
    <s v="video games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"/>
    <n v="267.80851063829789"/>
    <s v="games"/>
    <s v="video games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17.933333333333334"/>
    <n v="74.206896551724142"/>
    <s v="games"/>
    <s v="video games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7E-2"/>
    <n v="6.7142857142857144"/>
    <s v="games"/>
    <s v="video games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6"/>
    <n v="81.954545454545453"/>
    <s v="games"/>
    <s v="video games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0.5"/>
    <n v="25"/>
    <s v="games"/>
    <s v="video games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"/>
    <n v="10"/>
    <s v="games"/>
    <s v="video games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1000000000000002E-2"/>
    <n v="6.833333333333333"/>
    <s v="games"/>
    <s v="video games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5"/>
    <n v="17.708333333333332"/>
    <s v="games"/>
    <s v="video games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"/>
    <n v="16.2"/>
    <s v="games"/>
    <s v="video games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71"/>
    <n v="80.297297297297291"/>
    <s v="games"/>
    <s v="video games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0.159"/>
    <n v="71.55"/>
    <s v="games"/>
    <s v="video games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41.25"/>
    <n v="23.571428571428573"/>
    <s v="games"/>
    <s v="video games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s v="games"/>
    <s v="video games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"/>
    <n v="34.88095238095238"/>
    <s v="games"/>
    <s v="video games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0.44999999999999996"/>
    <n v="15"/>
    <s v="games"/>
    <s v="video games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0.51"/>
    <n v="23.181818181818183"/>
    <s v="games"/>
    <s v="video games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0.04"/>
    <n v="1"/>
    <s v="games"/>
    <s v="video games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35.537409090909087"/>
    <n v="100.23371794871794"/>
    <s v="games"/>
    <s v="video games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0.5"/>
    <n v="5"/>
    <s v="games"/>
    <s v="video games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0.16666666666666669"/>
    <n v="3.3333333333333335"/>
    <s v="games"/>
    <s v="video games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0.13250000000000001"/>
    <n v="13.25"/>
    <s v="games"/>
    <s v="video games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7E-2"/>
    <n v="17.852"/>
    <s v="games"/>
    <s v="video games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7"/>
    <n v="10.375"/>
    <s v="games"/>
    <s v="video games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"/>
    <n v="36.333333333333336"/>
    <s v="games"/>
    <s v="video games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0.23809523809523811"/>
    <n v="5"/>
    <s v="games"/>
    <s v="video games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s v="games"/>
    <s v="video games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599999999999999E-2"/>
    <n v="5.8"/>
    <s v="games"/>
    <s v="video games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s v="games"/>
    <s v="video games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0.22"/>
    <n v="3.6666666666666665"/>
    <s v="games"/>
    <s v="video games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0.47222222222222221"/>
    <n v="60.714285714285715"/>
    <s v="games"/>
    <s v="mobile games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s v="games"/>
    <s v="mobile games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0.5"/>
    <n v="5"/>
    <s v="games"/>
    <s v="mobile games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"/>
    <n v="25.434782608695652"/>
    <s v="games"/>
    <s v="mobile games"/>
    <d v="2014-10-14T15:30:00"/>
    <d v="2014-11-14T16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0.1"/>
    <n v="1"/>
    <s v="games"/>
    <s v="mobile games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0.105"/>
    <n v="10.5"/>
    <s v="games"/>
    <s v="mobile games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0.22"/>
    <n v="3.6666666666666665"/>
    <s v="games"/>
    <s v="mobile games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s v="games"/>
    <s v="mobile games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14.38"/>
    <n v="110.61538461538461"/>
    <s v="games"/>
    <s v="mobile games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0.66666666666666674"/>
    <n v="20"/>
    <s v="games"/>
    <s v="mobile games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1E-3"/>
    <n v="1"/>
    <s v="games"/>
    <s v="mobile games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5"/>
    <n v="50"/>
    <s v="games"/>
    <s v="mobile games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7"/>
    <n v="45"/>
    <s v="games"/>
    <s v="mobile games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39.5"/>
    <n v="253.2051282051282"/>
    <s v="games"/>
    <s v="mobile games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0.35714285714285715"/>
    <n v="31.25"/>
    <s v="games"/>
    <s v="mobile games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E-2"/>
    <n v="5"/>
    <s v="games"/>
    <s v="mobile games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s v="games"/>
    <s v="mobile games"/>
    <d v="2015-07-07T06:05:21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s v="games"/>
    <s v="mobile games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s v="games"/>
    <s v="mobile games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0.41333333333333333"/>
    <n v="23.25"/>
    <s v="games"/>
    <s v="mobile games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s v="food"/>
    <s v="food trucks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0.125"/>
    <n v="100"/>
    <s v="food"/>
    <s v="food trucks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9"/>
    <n v="44.166666666666664"/>
    <s v="food"/>
    <s v="food trucks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s v="food"/>
    <s v="food trucks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0.48666666666666669"/>
    <n v="24.333333333333332"/>
    <s v="food"/>
    <s v="food trucks"/>
    <d v="2016-10-31T23:06:21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0.15"/>
    <n v="37.5"/>
    <s v="food"/>
    <s v="food trucks"/>
    <d v="2016-05-17T12:02:46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10.08"/>
    <n v="42"/>
    <s v="food"/>
    <s v="food trucks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s v="food"/>
    <s v="food trucks"/>
    <d v="2015-08-07T21:27:43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5"/>
    <n v="60.733333333333334"/>
    <s v="food"/>
    <s v="food trucks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0.625"/>
    <n v="50"/>
    <s v="food"/>
    <s v="food trucks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"/>
    <n v="108.33333333333333"/>
    <s v="food"/>
    <s v="food trucks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0.752"/>
    <n v="23.5"/>
    <s v="food"/>
    <s v="food trucks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s v="food"/>
    <s v="food trucks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"/>
    <n v="50.333333333333336"/>
    <s v="food"/>
    <s v="food trucks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0.46666666666666673"/>
    <n v="11.666666666666666"/>
    <s v="food"/>
    <s v="food trucks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s v="food"/>
    <s v="food trucks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"/>
    <n v="60.789473684210527"/>
    <s v="food"/>
    <s v="food trucks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s v="food"/>
    <s v="food trucks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41E-2"/>
    <n v="17.5"/>
    <s v="food"/>
    <s v="food trucks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s v="food"/>
    <s v="food trucks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s v="food"/>
    <s v="food trucks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20.705000000000002"/>
    <n v="82.82"/>
    <s v="food"/>
    <s v="food trucks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19.139999999999997"/>
    <n v="358.875"/>
    <s v="food"/>
    <s v="food trucks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6"/>
    <n v="61.1875"/>
    <s v="food"/>
    <s v="food trucks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1"/>
    <n v="340"/>
    <s v="food"/>
    <s v="food trucks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0.16999999999999998"/>
    <n v="5.666666666666667"/>
    <s v="food"/>
    <s v="food trucks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0.4"/>
    <n v="50"/>
    <s v="food"/>
    <s v="food trucks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0.1"/>
    <n v="25"/>
    <s v="food"/>
    <s v="food trucks"/>
    <d v="2014-10-26T14:18:47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s v="food"/>
    <s v="food trucks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E-2"/>
    <n v="30"/>
    <s v="food"/>
    <s v="food trucks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2"/>
    <n v="46.631578947368418"/>
    <s v="food"/>
    <s v="food trucks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3"/>
    <n v="65"/>
    <s v="food"/>
    <s v="food trucks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3E-3"/>
    <n v="10"/>
    <s v="food"/>
    <s v="food trucks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s v="food"/>
    <s v="food trucks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1E-3"/>
    <n v="5"/>
    <s v="food"/>
    <s v="food trucks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9"/>
    <n v="640"/>
    <s v="food"/>
    <s v="food trucks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11.75"/>
    <n v="69.117647058823536"/>
    <s v="food"/>
    <s v="food trucks"/>
    <d v="2014-05-22T14:21:54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2E-3"/>
    <n v="1.3333333333333333"/>
    <s v="food"/>
    <s v="food trucks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"/>
    <n v="10.5"/>
    <s v="food"/>
    <s v="food trucks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4"/>
    <n v="33.333333333333336"/>
    <s v="food"/>
    <s v="food trucks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04.93636363636362"/>
    <n v="61.562666666666665"/>
    <s v="photography"/>
    <s v="photobooks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05.44"/>
    <n v="118.73873873873873"/>
    <s v="photography"/>
    <s v="photobooks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06.73333333333332"/>
    <n v="65.081300813008127"/>
    <s v="photography"/>
    <s v="photobooks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04.12571428571428"/>
    <n v="130.15714285714284"/>
    <s v="photography"/>
    <s v="photobooks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60.54999999999998"/>
    <n v="37.776470588235291"/>
    <s v="photography"/>
    <s v="photobooks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07.77777777777777"/>
    <n v="112.79069767441861"/>
    <s v="photography"/>
    <s v="photobooks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35"/>
    <n v="51.92307692307692"/>
    <s v="photography"/>
    <s v="photobooks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09.07407407407408"/>
    <n v="89.242424242424249"/>
    <s v="photography"/>
    <s v="photobooks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90"/>
    <n v="19.333333333333332"/>
    <s v="photography"/>
    <s v="photobooks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03.95714285714286"/>
    <n v="79.967032967032964"/>
    <s v="photography"/>
    <s v="photobooks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22.24"/>
    <n v="56.414565826330531"/>
    <s v="photography"/>
    <s v="photobooks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35"/>
    <n v="79.411764705882348"/>
    <s v="photography"/>
    <s v="photobooks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69.91034482758624"/>
    <n v="76.439453125"/>
    <s v="photography"/>
    <s v="photobooks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53.29333333333332"/>
    <n v="121"/>
    <s v="photography"/>
    <s v="photobooks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60.59999999999997"/>
    <n v="54.616766467065865"/>
    <s v="photography"/>
    <s v="photobooks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01.31677953348381"/>
    <n v="299.22222222222223"/>
    <s v="photography"/>
    <s v="photobooks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25.60416666666667"/>
    <n v="58.533980582524272"/>
    <s v="photography"/>
    <s v="photobooks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02.43783333333334"/>
    <n v="55.371801801801809"/>
    <s v="photography"/>
    <s v="photobooks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99.244"/>
    <n v="183.80442804428046"/>
    <s v="photography"/>
    <s v="photobooks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02.45398773006136"/>
    <n v="165.34653465346534"/>
    <s v="photography"/>
    <s v="photobooks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02.94615384615385"/>
    <n v="234.78947368421052"/>
    <s v="photography"/>
    <s v="photobooks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00.86153846153847"/>
    <n v="211.48387096774192"/>
    <s v="photography"/>
    <s v="photobooks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14.99999999999999"/>
    <n v="32.34375"/>
    <s v="photography"/>
    <s v="photobooks"/>
    <d v="2017-02-06T13:37:33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04.16766467065868"/>
    <n v="123.37588652482269"/>
    <s v="photography"/>
    <s v="photobooks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55.29999999999998"/>
    <n v="207.06666666666666"/>
    <s v="photography"/>
    <s v="photobooks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06"/>
    <n v="138.2608695652174"/>
    <s v="photography"/>
    <s v="photobooks"/>
    <d v="2017-01-26T15:18:25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54.31499999999997"/>
    <n v="493.81553398058253"/>
    <s v="photography"/>
    <s v="photobooks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01.1"/>
    <n v="168.5"/>
    <s v="photography"/>
    <s v="photobooks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29.04"/>
    <n v="38.867469879518069"/>
    <s v="photography"/>
    <s v="photobooks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02.23076923076924"/>
    <n v="61.527777777777779"/>
    <s v="photography"/>
    <s v="photobooks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31.80000000000001"/>
    <n v="105.44"/>
    <s v="photography"/>
    <s v="photobooks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86.0802000000001"/>
    <n v="71.592003642987251"/>
    <s v="photography"/>
    <s v="photobooks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45.70000000000002"/>
    <n v="91.882882882882882"/>
    <s v="photography"/>
    <s v="photobooks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02.60000000000001"/>
    <n v="148.57377049180329"/>
    <s v="photography"/>
    <s v="photobooks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72.27777777777777"/>
    <n v="174.2134831460674"/>
    <s v="photography"/>
    <s v="photobooks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59.16819571865443"/>
    <n v="102.86166007905139"/>
    <s v="photography"/>
    <s v="photobooks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03.76666666666668"/>
    <n v="111.17857142857143"/>
    <s v="photography"/>
    <s v="photobooks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11.40954545454547"/>
    <n v="23.796213592233013"/>
    <s v="photography"/>
    <s v="photobooks"/>
    <d v="2016-11-06T06:24:48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80.375"/>
    <n v="81.268115942028984"/>
    <s v="photography"/>
    <s v="photobooks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12.10606060606061"/>
    <n v="116.21465968586388"/>
    <s v="photography"/>
    <s v="photobooks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73"/>
    <n v="58.888888888888886"/>
    <s v="music"/>
    <s v="world music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5"/>
    <n v="44"/>
    <s v="music"/>
    <s v="world music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"/>
    <n v="48.424999999999997"/>
    <s v="music"/>
    <s v="world music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s v="music"/>
    <s v="world music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29.299999999999997"/>
    <n v="61.041666666666664"/>
    <s v="music"/>
    <s v="world music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0.90909090909090906"/>
    <n v="25"/>
    <s v="music"/>
    <s v="world music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s v="music"/>
    <s v="world music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s v="music"/>
    <s v="world music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0.8"/>
    <n v="40"/>
    <s v="music"/>
    <s v="world music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11.600000000000001"/>
    <n v="19.333333333333332"/>
    <s v="music"/>
    <s v="world music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s v="music"/>
    <s v="world music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19"/>
    <n v="35"/>
    <s v="music"/>
    <s v="world music"/>
    <d v="2013-11-04T22:14:59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s v="music"/>
    <s v="world music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s v="music"/>
    <s v="world music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17.8"/>
    <n v="59.333333333333336"/>
    <s v="music"/>
    <s v="world music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s v="music"/>
    <s v="world music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7"/>
    <n v="30.125"/>
    <s v="music"/>
    <s v="world music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50.739999999999995"/>
    <n v="74.617647058823536"/>
    <s v="music"/>
    <s v="world music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0.54884742041712409"/>
    <n v="5"/>
    <s v="music"/>
    <s v="world music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14.091666666666667"/>
    <n v="44.5"/>
    <s v="music"/>
    <s v="world music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03.8"/>
    <n v="46.133333333333333"/>
    <s v="music"/>
    <s v="rock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20.24999999999999"/>
    <n v="141.47058823529412"/>
    <s v="music"/>
    <s v="rock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17"/>
    <n v="75.483870967741936"/>
    <s v="music"/>
    <s v="rock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22.14285714285715"/>
    <n v="85.5"/>
    <s v="music"/>
    <s v="rock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51.63999999999999"/>
    <n v="64.254237288135599"/>
    <s v="music"/>
    <s v="rock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04.44"/>
    <n v="64.46913580246914"/>
    <s v="music"/>
    <s v="rock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00.15333333333331"/>
    <n v="118.2007874015748"/>
    <s v="music"/>
    <s v="rock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01.8"/>
    <n v="82.540540540540547"/>
    <s v="music"/>
    <s v="rock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37.65714285714284"/>
    <n v="34.170212765957444"/>
    <s v="music"/>
    <s v="rock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33.2"/>
    <n v="42.73322081575246"/>
    <s v="music"/>
    <s v="rock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98.85074626865671"/>
    <n v="94.489361702127653"/>
    <s v="music"/>
    <s v="rock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02.36666666666667"/>
    <n v="55.697247706422019"/>
    <s v="music"/>
    <s v="rock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17.96376666666666"/>
    <n v="98.030831024930734"/>
    <s v="music"/>
    <s v="rock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94.72727272727275"/>
    <n v="92.102272727272734"/>
    <s v="music"/>
    <s v="rock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13.14633333333336"/>
    <n v="38.175462686567165"/>
    <s v="music"/>
    <s v="rock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04.24"/>
    <n v="27.145833333333332"/>
    <s v="music"/>
    <s v="rock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13.66666666666667"/>
    <n v="50.689189189189186"/>
    <s v="music"/>
    <s v="rock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01.25"/>
    <n v="38.942307692307693"/>
    <s v="music"/>
    <s v="rock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25.41538461538462"/>
    <n v="77.638095238095232"/>
    <s v="music"/>
    <s v="rock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19"/>
    <n v="43.536585365853661"/>
    <s v="music"/>
    <s v="rock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66.46153846153845"/>
    <n v="31.823529411764707"/>
    <s v="music"/>
    <s v="rock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19.14771428571429"/>
    <n v="63.184393939393942"/>
    <s v="music"/>
    <s v="rock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00.47368421052632"/>
    <n v="190.9"/>
    <s v="music"/>
    <s v="rock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01.8"/>
    <n v="140.85534591194968"/>
    <s v="music"/>
    <s v="rock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16.66666666666667"/>
    <n v="76.92307692307692"/>
    <s v="music"/>
    <s v="rock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08.64893617021276"/>
    <n v="99.15533980582525"/>
    <s v="music"/>
    <s v="rock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14.72"/>
    <n v="67.881656804733723"/>
    <s v="music"/>
    <s v="rock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01.8"/>
    <n v="246.29032258064515"/>
    <s v="music"/>
    <s v="rock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06"/>
    <n v="189.28571428571428"/>
    <s v="music"/>
    <s v="rock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03.49999999999999"/>
    <n v="76.666666666666671"/>
    <s v="music"/>
    <s v="rock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54.97535999999999"/>
    <n v="82.963254817987149"/>
    <s v="music"/>
    <s v="rock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62.14066666666668"/>
    <n v="62.522107969151669"/>
    <s v="music"/>
    <s v="rock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04.42100000000001"/>
    <n v="46.06808823529412"/>
    <s v="music"/>
    <s v="rock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06.12433333333333"/>
    <n v="38.543946731234868"/>
    <s v="music"/>
    <s v="rock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54.93846153846152"/>
    <n v="53.005263157894738"/>
    <s v="music"/>
    <s v="rock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10.77157238734421"/>
    <n v="73.355396825396824"/>
    <s v="music"/>
    <s v="rock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10.91186666666665"/>
    <n v="127.97523076923076"/>
    <s v="music"/>
    <s v="rock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10.71428571428572"/>
    <n v="104.72972972972973"/>
    <s v="music"/>
    <s v="rock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23.61333333333333"/>
    <n v="67.671532846715323"/>
    <s v="music"/>
    <s v="rock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11.05"/>
    <n v="95.931818181818187"/>
    <s v="music"/>
    <s v="rock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01"/>
    <n v="65.161290322580641"/>
    <s v="theater"/>
    <s v="plays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01.64999999999999"/>
    <n v="32.269841269841272"/>
    <s v="theater"/>
    <s v="plays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08.33333333333333"/>
    <n v="81.25"/>
    <s v="theater"/>
    <s v="plays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42"/>
    <n v="24.2"/>
    <s v="theater"/>
    <s v="plays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00.44999999999999"/>
    <n v="65.868852459016395"/>
    <s v="theater"/>
    <s v="plays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25.06666666666666"/>
    <n v="36.07692307692308"/>
    <s v="theater"/>
    <s v="plays"/>
    <d v="2016-12-04T22:14:05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08.57142857142857"/>
    <n v="44.186046511627907"/>
    <s v="theater"/>
    <s v="plays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45.70000000000002"/>
    <n v="104.07142857142857"/>
    <s v="theater"/>
    <s v="plays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10.00000000000001"/>
    <n v="35.96153846153846"/>
    <s v="theater"/>
    <s v="plays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02.23333333333333"/>
    <n v="127.79166666666667"/>
    <s v="theater"/>
    <s v="plays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22"/>
    <n v="27.727272727272727"/>
    <s v="theater"/>
    <s v="plays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01.96000000000001"/>
    <n v="39.828125"/>
    <s v="theater"/>
    <s v="plays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41.1764705882353"/>
    <n v="52.173913043478258"/>
    <s v="theater"/>
    <s v="plays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09.52500000000001"/>
    <n v="92.037815126050418"/>
    <s v="theater"/>
    <s v="plays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04.65"/>
    <n v="63.424242424242422"/>
    <s v="theater"/>
    <s v="plays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24"/>
    <n v="135.625"/>
    <s v="theater"/>
    <s v="plays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35"/>
    <n v="168.75"/>
    <s v="theater"/>
    <s v="plays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02.75000000000001"/>
    <n v="70.862068965517238"/>
    <s v="theater"/>
    <s v="plays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00"/>
    <n v="50"/>
    <s v="theater"/>
    <s v="plays"/>
    <d v="2016-10-31T20:23:31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30.26085714285716"/>
    <n v="42.214166666666671"/>
    <s v="theater"/>
    <s v="plays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39.627499999999998"/>
    <n v="152.41346153846155"/>
    <s v="technology"/>
    <s v="wearables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25.976666666666663"/>
    <n v="90.616279069767444"/>
    <s v="technology"/>
    <s v="wearables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65.24636363636364"/>
    <n v="201.60393258426967"/>
    <s v="technology"/>
    <s v="wearables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11.514000000000001"/>
    <n v="127.93333333333334"/>
    <s v="technology"/>
    <s v="wearables"/>
    <d v="2016-01-18T07:04:39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11.360000000000001"/>
    <n v="29.894736842105264"/>
    <s v="technology"/>
    <s v="wearables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11.99130434782609"/>
    <n v="367.97142857142859"/>
    <s v="technology"/>
    <s v="wearables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15.5"/>
    <n v="129.16666666666666"/>
    <s v="technology"/>
    <s v="wearables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32.027999999999999"/>
    <n v="800.7"/>
    <s v="technology"/>
    <s v="wearables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0.60869565217391308"/>
    <n v="28"/>
    <s v="technology"/>
    <s v="wearables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31.114999999999998"/>
    <n v="102.01639344262296"/>
    <s v="technology"/>
    <s v="wearables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7"/>
    <n v="184.36363636363637"/>
    <s v="technology"/>
    <s v="wearables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40.404000000000003"/>
    <n v="162.91935483870967"/>
    <s v="technology"/>
    <s v="wearables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3"/>
    <n v="1"/>
    <s v="technology"/>
    <s v="wearables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4"/>
    <n v="603.52631578947364"/>
    <s v="technology"/>
    <s v="wearables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15.324999999999999"/>
    <n v="45.407407407407405"/>
    <s v="technology"/>
    <s v="wearables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15.103448275862069"/>
    <n v="97.333333333333329"/>
    <s v="technology"/>
    <s v="wearables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0.503"/>
    <n v="167.66666666666666"/>
    <s v="technology"/>
    <s v="wearables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9"/>
    <n v="859.85714285714289"/>
    <s v="technology"/>
    <s v="wearables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0.30285714285714288"/>
    <n v="26.5"/>
    <s v="technology"/>
    <s v="wearables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8"/>
    <n v="30.272727272727273"/>
    <s v="technology"/>
    <s v="wearables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"/>
    <n v="54.666666666666664"/>
    <s v="technology"/>
    <s v="wearables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7"/>
    <n v="60.75"/>
    <s v="technology"/>
    <s v="wearables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"/>
    <n v="102.72727272727273"/>
    <s v="technology"/>
    <s v="wearables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"/>
    <n v="41.585365853658537"/>
    <s v="technology"/>
    <s v="wearables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"/>
    <n v="116.53333333333333"/>
    <s v="technology"/>
    <s v="wearables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0.81600000000000006"/>
    <n v="45.333333333333336"/>
    <s v="technology"/>
    <s v="wearables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22.494285714285713"/>
    <n v="157.46"/>
    <s v="technology"/>
    <s v="wearables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"/>
    <n v="100.5"/>
    <s v="technology"/>
    <s v="wearables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s v="technology"/>
    <s v="wearables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s v="technology"/>
    <s v="wearables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10.754135338345865"/>
    <n v="51.822463768115945"/>
    <s v="technology"/>
    <s v="wearables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19.759999999999998"/>
    <n v="308.75"/>
    <s v="technology"/>
    <s v="wearables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84.946999999999989"/>
    <n v="379.22767857142856"/>
    <s v="technology"/>
    <s v="wearables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49.381999999999998"/>
    <n v="176.36428571428573"/>
    <s v="technology"/>
    <s v="wearables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2"/>
    <n v="66.066666666666663"/>
    <s v="technology"/>
    <s v="wearables"/>
    <d v="2015-07-03T14:17:13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5"/>
    <n v="89.648648648648646"/>
    <s v="technology"/>
    <s v="wearables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s v="technology"/>
    <s v="wearables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70.36"/>
    <n v="382.39130434782606"/>
    <s v="technology"/>
    <s v="wearables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0.2"/>
    <n v="100"/>
    <s v="technology"/>
    <s v="wearables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02.298"/>
    <n v="158.35603715170279"/>
    <s v="technology"/>
    <s v="wearables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77.73333333333335"/>
    <n v="40.762589928057551"/>
    <s v="publishing"/>
    <s v="nonfiction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25"/>
    <n v="53.571428571428569"/>
    <s v="publishing"/>
    <s v="nonfiction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47.32653061224491"/>
    <n v="48.449664429530202"/>
    <s v="publishing"/>
    <s v="nonfiction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02.2"/>
    <n v="82.41935483870968"/>
    <s v="publishing"/>
    <s v="nonfiction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01.8723404255319"/>
    <n v="230.19230769230768"/>
    <s v="publishing"/>
    <s v="nonfiction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04.2"/>
    <n v="59.360465116279073"/>
    <s v="publishing"/>
    <s v="nonfiction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04.05"/>
    <n v="66.698717948717942"/>
    <s v="publishing"/>
    <s v="nonfiction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01.265"/>
    <n v="168.77500000000001"/>
    <s v="publishing"/>
    <s v="nonfiction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36.13999999999999"/>
    <n v="59.973568281938327"/>
    <s v="publishing"/>
    <s v="nonfiction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33.6"/>
    <n v="31.80952380952381"/>
    <s v="publishing"/>
    <s v="nonfiction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30.25"/>
    <n v="24.421875"/>
    <s v="publishing"/>
    <s v="nonfiction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22.67999999999999"/>
    <n v="25.347107438016529"/>
    <s v="publishing"/>
    <s v="nonfiction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82.81058823529412"/>
    <n v="71.443218390804603"/>
    <s v="publishing"/>
    <s v="nonfiction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25.29999999999998"/>
    <n v="38.553846153846152"/>
    <s v="publishing"/>
    <s v="nonfiction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11.66666666666667"/>
    <n v="68.367346938775512"/>
    <s v="publishing"/>
    <s v="nonfiction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15.75757575757575"/>
    <n v="40.210526315789473"/>
    <s v="publishing"/>
    <s v="nonfiction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73.2"/>
    <n v="32.074074074074076"/>
    <s v="publishing"/>
    <s v="nonfiction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25.98333333333333"/>
    <n v="28.632575757575758"/>
    <s v="publishing"/>
    <s v="nonfiction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09.1"/>
    <n v="43.64"/>
    <s v="publishing"/>
    <s v="nonfiction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00"/>
    <n v="40"/>
    <s v="publishing"/>
    <s v="nonfiction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18.64285714285714"/>
    <n v="346.04166666666669"/>
    <s v="music"/>
    <s v="rock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00.26666666666667"/>
    <n v="81.739130434782609"/>
    <s v="music"/>
    <s v="rock"/>
    <d v="2015-02-14T12:35:52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26.48920000000001"/>
    <n v="64.535306122448986"/>
    <s v="music"/>
    <s v="rock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14.26"/>
    <n v="63.477777777777774"/>
    <s v="music"/>
    <s v="rock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10.7"/>
    <n v="63.620689655172413"/>
    <s v="music"/>
    <s v="rock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05.34805315203954"/>
    <n v="83.967068965517228"/>
    <s v="music"/>
    <s v="rock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03.66666666666666"/>
    <n v="77.75"/>
    <s v="music"/>
    <s v="rock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07.08672667523933"/>
    <n v="107.07142857142857"/>
    <s v="music"/>
    <s v="rock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24"/>
    <n v="38.75"/>
    <s v="music"/>
    <s v="rock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05.01"/>
    <n v="201.94230769230768"/>
    <s v="music"/>
    <s v="rock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89.46666666666667"/>
    <n v="43.060606060606062"/>
    <s v="music"/>
    <s v="rock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71.32499999999999"/>
    <n v="62.871559633027523"/>
    <s v="music"/>
    <s v="rock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52.48648648648651"/>
    <n v="55.607142857142854"/>
    <s v="music"/>
    <s v="rock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16.15384615384616"/>
    <n v="48.70967741935484"/>
    <s v="music"/>
    <s v="rock"/>
    <d v="2017-01-12T00:16:10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03.35000000000002"/>
    <n v="30.578947368421051"/>
    <s v="music"/>
    <s v="rock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11.60000000000001"/>
    <n v="73.907284768211923"/>
    <s v="music"/>
    <s v="rock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24"/>
    <n v="21.2"/>
    <s v="music"/>
    <s v="rock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07.1"/>
    <n v="73.356164383561648"/>
    <s v="music"/>
    <s v="rock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04.3625"/>
    <n v="56.412162162162161"/>
    <s v="music"/>
    <s v="rock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12.40909090909091"/>
    <n v="50.247311827956992"/>
    <s v="music"/>
    <s v="rock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24.08571428571429"/>
    <n v="68.936507936507937"/>
    <s v="music"/>
    <s v="rock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10.406125"/>
    <n v="65.914104477611943"/>
    <s v="music"/>
    <s v="rock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18.75"/>
    <n v="62.5"/>
    <s v="music"/>
    <s v="rock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36.625"/>
    <n v="70.064102564102569"/>
    <s v="music"/>
    <s v="rock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34.8074"/>
    <n v="60.181874999999998"/>
    <s v="music"/>
    <s v="rock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45.4"/>
    <n v="21.382352941176471"/>
    <s v="music"/>
    <s v="rock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09.10714285714285"/>
    <n v="160.78947368421052"/>
    <s v="music"/>
    <s v="rock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10.2"/>
    <n v="42.384615384615387"/>
    <s v="music"/>
    <s v="rock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13.64000000000001"/>
    <n v="27.317307692307693"/>
    <s v="music"/>
    <s v="rock"/>
    <d v="2016-01-31T22:43:06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02.35000000000001"/>
    <n v="196.82692307692307"/>
    <s v="music"/>
    <s v="rock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22.13333333333334"/>
    <n v="53.882352941176471"/>
    <s v="music"/>
    <s v="rock"/>
    <d v="2017-01-16T22:28:46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11.88571428571427"/>
    <n v="47.756097560975611"/>
    <s v="music"/>
    <s v="rock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07.3"/>
    <n v="88.191780821917803"/>
    <s v="music"/>
    <s v="rock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13.85000000000001"/>
    <n v="72.056962025316452"/>
    <s v="music"/>
    <s v="rock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09.68181818181819"/>
    <n v="74.246153846153845"/>
    <s v="music"/>
    <s v="rock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26.14444444444443"/>
    <n v="61.701086956521742"/>
    <s v="music"/>
    <s v="rock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67.42857142857144"/>
    <n v="17.235294117647058"/>
    <s v="music"/>
    <s v="rock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96.52000000000004"/>
    <n v="51.720833333333331"/>
    <s v="music"/>
    <s v="rock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09.16"/>
    <n v="24.150442477876105"/>
    <s v="music"/>
    <s v="rock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02.57499999999999"/>
    <n v="62.166666666666664"/>
    <s v="music"/>
    <s v="rock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"/>
    <n v="48.2"/>
    <s v="publishing"/>
    <s v="translations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0.42"/>
    <n v="6.1764705882352944"/>
    <s v="publishing"/>
    <s v="translations"/>
    <d v="2014-10-29T11:20:01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0.125"/>
    <n v="5"/>
    <s v="publishing"/>
    <s v="translations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0.5"/>
    <n v="7.5"/>
    <s v="publishing"/>
    <s v="translations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3"/>
    <n v="12"/>
    <s v="publishing"/>
    <s v="translations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s v="publishing"/>
    <s v="translations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2"/>
    <n v="1"/>
    <s v="publishing"/>
    <s v="translations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0.23333333333333336"/>
    <n v="2.3333333333333335"/>
    <s v="publishing"/>
    <s v="translations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2"/>
    <n v="24.615384615384617"/>
    <s v="publishing"/>
    <s v="translations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5"/>
    <n v="100"/>
    <s v="publishing"/>
    <s v="translations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0.2"/>
    <n v="1"/>
    <s v="publishing"/>
    <s v="translations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18.181818181818183"/>
    <n v="88.888888888888886"/>
    <s v="publishing"/>
    <s v="translations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s v="publishing"/>
    <s v="translations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"/>
    <n v="27.5"/>
    <s v="publishing"/>
    <s v="translations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0.2"/>
    <n v="6"/>
    <s v="publishing"/>
    <s v="translations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3"/>
    <n v="44.5"/>
    <s v="publishing"/>
    <s v="translations"/>
    <d v="2016-09-09T05:56:5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"/>
    <n v="1"/>
    <s v="publishing"/>
    <s v="translations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0.1"/>
    <n v="100"/>
    <s v="publishing"/>
    <s v="translations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0.104"/>
    <n v="13"/>
    <s v="publishing"/>
    <s v="translations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0.33333333333333337"/>
    <n v="100"/>
    <s v="publishing"/>
    <s v="translations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20.36"/>
    <n v="109.07142857142857"/>
    <s v="publishing"/>
    <s v="translations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s v="publishing"/>
    <s v="translations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s v="publishing"/>
    <s v="translations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800000000000008"/>
    <n v="104.75"/>
    <s v="publishing"/>
    <s v="translations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5"/>
    <n v="15"/>
    <s v="publishing"/>
    <s v="translations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s v="publishing"/>
    <s v="translations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"/>
    <n v="80.599999999999994"/>
    <s v="publishing"/>
    <s v="translations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31.94705882352941"/>
    <n v="115.55319148936171"/>
    <s v="publishing"/>
    <s v="translations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s v="publishing"/>
    <s v="translations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3"/>
    <n v="80.5"/>
    <s v="publishing"/>
    <s v="translations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09"/>
    <n v="744.5454545454545"/>
    <s v="publishing"/>
    <s v="translations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0.1"/>
    <n v="7.5"/>
    <s v="publishing"/>
    <s v="translations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0.77"/>
    <n v="38.5"/>
    <s v="publishing"/>
    <s v="translations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26.900000000000002"/>
    <n v="36.68181818181818"/>
    <s v="publishing"/>
    <s v="translations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3"/>
    <n v="75"/>
    <s v="publishing"/>
    <s v="translations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"/>
    <n v="30"/>
    <s v="publishing"/>
    <s v="translations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7E-3"/>
    <n v="1"/>
    <s v="publishing"/>
    <s v="translations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"/>
    <n v="673.33333333333337"/>
    <s v="publishing"/>
    <s v="translations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s v="publishing"/>
    <s v="translations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s v="publishing"/>
    <s v="translations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s v="publishing"/>
    <s v="translations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s v="publishing"/>
    <s v="translations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s v="publishing"/>
    <s v="translations"/>
    <d v="2016-04-01T05:44:38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2"/>
    <n v="25"/>
    <s v="publishing"/>
    <s v="translations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s v="publishing"/>
    <s v="translations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s v="publishing"/>
    <s v="translations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E-3"/>
    <n v="1"/>
    <s v="publishing"/>
    <s v="translations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2"/>
    <n v="1"/>
    <s v="publishing"/>
    <s v="translations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s v="publishing"/>
    <s v="translations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s v="publishing"/>
    <s v="translations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0.85714285714285721"/>
    <n v="15"/>
    <s v="publishing"/>
    <s v="translations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10.5"/>
    <n v="225"/>
    <s v="publishing"/>
    <s v="translations"/>
    <d v="2014-07-12T11:08:40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4"/>
    <n v="48.333333333333336"/>
    <s v="publishing"/>
    <s v="translations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s v="publishing"/>
    <s v="translations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s v="publishing"/>
    <s v="translations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s v="publishing"/>
    <s v="translations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s v="publishing"/>
    <s v="translations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01.24459999999999"/>
    <n v="44.66673529411765"/>
    <s v="publishing"/>
    <s v="radio &amp; podcasts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08.5175"/>
    <n v="28.937999999999999"/>
    <s v="publishing"/>
    <s v="radio &amp; podcasts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47.66666666666666"/>
    <n v="35.44"/>
    <s v="publishing"/>
    <s v="radio &amp; podcasts"/>
    <d v="2013-02-21T16:52:18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63.19999999999999"/>
    <n v="34.871794871794869"/>
    <s v="publishing"/>
    <s v="radio &amp; podcasts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56.41449999999998"/>
    <n v="52.622732513451197"/>
    <s v="publishing"/>
    <s v="radio &amp; podcasts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07.87731249999999"/>
    <n v="69.598266129032254"/>
    <s v="publishing"/>
    <s v="radio &amp; podcasts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15.08"/>
    <n v="76.72"/>
    <s v="publishing"/>
    <s v="radio &amp; podcasts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02.36842105263158"/>
    <n v="33.191126279863482"/>
    <s v="publishing"/>
    <s v="radio &amp; podcasts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08.42485875706214"/>
    <n v="149.46417445482865"/>
    <s v="publishing"/>
    <s v="radio &amp; podcasts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25.13333333333334"/>
    <n v="23.172839506172838"/>
    <s v="publishing"/>
    <s v="radio &amp; podcasts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03.840625"/>
    <n v="96.877551020408163"/>
    <s v="publishing"/>
    <s v="radio &amp; podcasts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38.70400000000001"/>
    <n v="103.20238095238095"/>
    <s v="publishing"/>
    <s v="radio &amp; podcasts"/>
    <d v="2013-09-16T08:01:43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20.51600000000001"/>
    <n v="38.462553191489363"/>
    <s v="publishing"/>
    <s v="radio &amp; podcasts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12.26666666666667"/>
    <n v="44.315789473684212"/>
    <s v="publishing"/>
    <s v="radio &amp; podcasts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88.66966666666667"/>
    <n v="64.173356009070289"/>
    <s v="publishing"/>
    <s v="radio &amp; podcasts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61.55466666666666"/>
    <n v="43.333275109170302"/>
    <s v="publishing"/>
    <s v="radio &amp; podcasts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11.31"/>
    <n v="90.495934959349597"/>
    <s v="publishing"/>
    <s v="radio &amp; podcasts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81.6142199999999"/>
    <n v="29.187190495010373"/>
    <s v="publishing"/>
    <s v="radio &amp; podcasts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37.375"/>
    <n v="30.95774647887324"/>
    <s v="publishing"/>
    <s v="radio &amp; podcasts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17.04040000000001"/>
    <n v="92.157795275590544"/>
    <s v="publishing"/>
    <s v="radio &amp; podcasts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"/>
    <n v="17.5"/>
    <s v="publishing"/>
    <s v="fiction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0.1"/>
    <n v="5"/>
    <s v="publishing"/>
    <s v="fiction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0.7142857142857143"/>
    <n v="25"/>
    <s v="publishing"/>
    <s v="fiction"/>
    <d v="2016-06-26T23:37:55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s v="publishing"/>
    <s v="fiction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5"/>
    <n v="50"/>
    <s v="publishing"/>
    <s v="fiction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0.24"/>
    <n v="16"/>
    <s v="publishing"/>
    <s v="fiction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s v="publishing"/>
    <s v="fiction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"/>
    <n v="60"/>
    <s v="publishing"/>
    <s v="fiction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s v="publishing"/>
    <s v="fiction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30.862068965517242"/>
    <n v="47.10526315789474"/>
    <s v="publishing"/>
    <s v="fiction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1"/>
    <n v="100"/>
    <s v="publishing"/>
    <s v="fiction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0.75"/>
    <n v="15"/>
    <s v="publishing"/>
    <s v="fiction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s v="publishing"/>
    <s v="fiction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9"/>
    <n v="40.454545454545453"/>
    <s v="publishing"/>
    <s v="fiction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s v="publishing"/>
    <s v="fiction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s v="publishing"/>
    <s v="fiction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1E-3"/>
    <n v="1"/>
    <s v="publishing"/>
    <s v="fiction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"/>
    <n v="19"/>
    <s v="publishing"/>
    <s v="fiction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0.25"/>
    <n v="5"/>
    <s v="publishing"/>
    <s v="fiction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25.035714285714285"/>
    <n v="46.733333333333334"/>
    <s v="publishing"/>
    <s v="fiction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66.33076923076925"/>
    <n v="97.731073446327684"/>
    <s v="photography"/>
    <s v="photobooks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01.44545454545455"/>
    <n v="67.835866261398181"/>
    <s v="photography"/>
    <s v="photobooks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07.89146666666667"/>
    <n v="56.98492957746479"/>
    <s v="photography"/>
    <s v="photobooks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77.93846153846158"/>
    <n v="67.159851301115239"/>
    <s v="photography"/>
    <s v="photobooks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03.58125"/>
    <n v="48.037681159420288"/>
    <s v="photography"/>
    <s v="photobooks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11.4"/>
    <n v="38.860465116279073"/>
    <s v="photography"/>
    <s v="photobooks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15"/>
    <n v="78.181818181818187"/>
    <s v="photography"/>
    <s v="photobooks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10.76216216216217"/>
    <n v="97.113744075829388"/>
    <s v="photography"/>
    <s v="photobooks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23.64125714285714"/>
    <n v="110.39397959183674"/>
    <s v="photography"/>
    <s v="photobooks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01.03500000000001"/>
    <n v="39.91506172839506"/>
    <s v="photography"/>
    <s v="photobooks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11.79285714285714"/>
    <n v="75.975728155339809"/>
    <s v="photography"/>
    <s v="photobooks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58.7714285714286"/>
    <n v="58.379104477611939"/>
    <s v="photography"/>
    <s v="photobooks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50.01875000000001"/>
    <n v="55.82093023255814"/>
    <s v="photography"/>
    <s v="photobooks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06.476"/>
    <n v="151.24431818181819"/>
    <s v="photography"/>
    <s v="photobooks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57.18899999999999"/>
    <n v="849.67027027027029"/>
    <s v="photography"/>
    <s v="photobooks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08.65882352941176"/>
    <n v="159.24137931034483"/>
    <s v="photography"/>
    <s v="photobooks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61.97999999999999"/>
    <n v="39.507317073170732"/>
    <s v="photography"/>
    <s v="photobooks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05.36666666666665"/>
    <n v="130.52966101694915"/>
    <s v="photography"/>
    <s v="photobooks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03.36388888888889"/>
    <n v="64.156896551724131"/>
    <s v="photography"/>
    <s v="photobooks"/>
    <d v="2014-05-23T12:48:03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03.47222222222223"/>
    <n v="111.52694610778443"/>
    <s v="photography"/>
    <s v="photobooks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06.81333333333333"/>
    <n v="170.44680851063831"/>
    <s v="photography"/>
    <s v="photobooks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38.96574712643678"/>
    <n v="133.7391592920354"/>
    <s v="photography"/>
    <s v="photobooks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24.84324324324325"/>
    <n v="95.834024896265561"/>
    <s v="photography"/>
    <s v="photobooks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06.99999999999997"/>
    <n v="221.78571428571428"/>
    <s v="photography"/>
    <s v="photobooks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74.00576923076923"/>
    <n v="32.315357142857138"/>
    <s v="photography"/>
    <s v="photobooks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20.32608695652173"/>
    <n v="98.839285714285708"/>
    <s v="photography"/>
    <s v="photobooks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10.44428571428573"/>
    <n v="55.222142857142863"/>
    <s v="photography"/>
    <s v="photobooks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81.56666666666666"/>
    <n v="52.793750000000003"/>
    <s v="photography"/>
    <s v="photobooks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00.67894736842105"/>
    <n v="135.66666666666666"/>
    <s v="photography"/>
    <s v="photobooks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34.82571428571427"/>
    <n v="53.991990846681922"/>
    <s v="photography"/>
    <s v="photobooks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75.95744680851064"/>
    <n v="56.643835616438359"/>
    <s v="photography"/>
    <s v="photobooks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84.02000000000004"/>
    <n v="82.316326530612244"/>
    <s v="photography"/>
    <s v="photobooks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45.14000000000001"/>
    <n v="88.26081081081081"/>
    <s v="photography"/>
    <s v="photobooks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17.73333333333335"/>
    <n v="84.905149051490511"/>
    <s v="photography"/>
    <s v="photobooks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32.42499999999998"/>
    <n v="48.154545454545456"/>
    <s v="photography"/>
    <s v="photobooks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50.30841666666666"/>
    <n v="66.015406593406595"/>
    <s v="photography"/>
    <s v="photobooks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79.9"/>
    <n v="96.375"/>
    <s v="photography"/>
    <s v="photobooks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02.62857142857142"/>
    <n v="156.17391304347825"/>
    <s v="photography"/>
    <s v="photobooks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35.98609999999999"/>
    <n v="95.764859154929582"/>
    <s v="photography"/>
    <s v="photobooks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17.86666666666667"/>
    <n v="180.40816326530611"/>
    <s v="photography"/>
    <s v="photobooks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3E-2"/>
    <n v="3"/>
    <s v="photography"/>
    <s v="nature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4"/>
    <n v="20"/>
    <s v="photography"/>
    <s v="nature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0.44444444444444442"/>
    <n v="10"/>
    <s v="photography"/>
    <s v="nature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s v="photography"/>
    <s v="nature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3E-2"/>
    <n v="1"/>
    <s v="photography"/>
    <s v="nature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28.9"/>
    <n v="26.272727272727273"/>
    <s v="photography"/>
    <s v="nature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s v="photography"/>
    <s v="nature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2"/>
    <n v="60"/>
    <s v="photography"/>
    <s v="nature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34"/>
    <n v="28.333333333333332"/>
    <s v="photography"/>
    <s v="nature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13.466666666666665"/>
    <n v="14.428571428571429"/>
    <s v="photography"/>
    <s v="nature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s v="photography"/>
    <s v="nature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49.186046511627907"/>
    <n v="132.1875"/>
    <s v="photography"/>
    <s v="nature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s v="photography"/>
    <s v="nature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s v="photography"/>
    <s v="nature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s v="photography"/>
    <s v="nature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45.133333333333333"/>
    <n v="56.416666666666664"/>
    <s v="photography"/>
    <s v="nature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4"/>
    <n v="100"/>
    <s v="photography"/>
    <s v="nature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7"/>
    <n v="11.666666666666666"/>
    <s v="photography"/>
    <s v="nature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0.33333333333333337"/>
    <n v="50"/>
    <s v="photography"/>
    <s v="nature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2"/>
    <n v="23.5"/>
    <s v="photography"/>
    <s v="nature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0.67"/>
    <n v="67"/>
    <s v="publishing"/>
    <s v="art books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s v="publishing"/>
    <s v="art books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5"/>
    <n v="42.5"/>
    <s v="publishing"/>
    <s v="art books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0.1"/>
    <n v="10"/>
    <s v="publishing"/>
    <s v="art books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"/>
    <n v="100"/>
    <s v="publishing"/>
    <s v="art books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21.25"/>
    <n v="108.05084745762711"/>
    <s v="publishing"/>
    <s v="art books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"/>
    <n v="26.923076923076923"/>
    <s v="publishing"/>
    <s v="art books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13.639999999999999"/>
    <n v="155"/>
    <s v="publishing"/>
    <s v="art books"/>
    <d v="2014-11-18T20:29:45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s v="publishing"/>
    <s v="art books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41.4"/>
    <n v="47.769230769230766"/>
    <s v="publishing"/>
    <s v="art books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0.66115702479338845"/>
    <n v="20"/>
    <s v="publishing"/>
    <s v="art books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5"/>
    <n v="41.666666666666664"/>
    <s v="publishing"/>
    <s v="art books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9"/>
    <n v="74.333333333333329"/>
    <s v="publishing"/>
    <s v="art books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6"/>
    <n v="84.333333333333329"/>
    <s v="publishing"/>
    <s v="art books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22.91"/>
    <n v="65.457142857142856"/>
    <s v="publishing"/>
    <s v="art books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13"/>
    <n v="65"/>
    <s v="publishing"/>
    <s v="art books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0.54999999999999993"/>
    <n v="27.5"/>
    <s v="publishing"/>
    <s v="art books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10.806536636794938"/>
    <n v="51.25"/>
    <s v="publishing"/>
    <s v="art books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0.84008400840084008"/>
    <n v="14"/>
    <s v="publishing"/>
    <s v="art books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s v="publishing"/>
    <s v="art books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0.5"/>
    <n v="5"/>
    <s v="photography"/>
    <s v="places"/>
    <d v="2015-11-17T05:46:30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3000000000000007"/>
    <n v="31"/>
    <s v="photography"/>
    <s v="places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4999999999999997E-2"/>
    <n v="15"/>
    <s v="photography"/>
    <s v="places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s v="photography"/>
    <s v="places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79"/>
    <n v="131.66666666666666"/>
    <s v="photography"/>
    <s v="places"/>
    <d v="2016-12-03T16:29:28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s v="photography"/>
    <s v="places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2"/>
    <n v="1"/>
    <s v="photography"/>
    <s v="places"/>
    <d v="2014-11-13T17:49:25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s v="photography"/>
    <s v="places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s v="photography"/>
    <s v="places"/>
    <d v="2015-09-09T18:38:06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2"/>
    <n v="510"/>
    <s v="photography"/>
    <s v="places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29.228571428571428"/>
    <n v="44.478260869565219"/>
    <s v="photography"/>
    <s v="places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s v="photography"/>
    <s v="places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2"/>
    <n v="1"/>
    <s v="photography"/>
    <s v="places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20.5"/>
    <n v="20.5"/>
    <s v="photography"/>
    <s v="places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0.27999999999999997"/>
    <n v="40"/>
    <s v="photography"/>
    <s v="places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9"/>
    <n v="25"/>
    <s v="photography"/>
    <s v="places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s v="photography"/>
    <s v="places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0.125"/>
    <n v="1"/>
    <s v="photography"/>
    <s v="places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s v="photography"/>
    <s v="places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"/>
    <n v="40.777777777777779"/>
    <s v="photography"/>
    <s v="places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08.2492"/>
    <n v="48.325535714285714"/>
    <s v="music"/>
    <s v="rock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00.16666666666667"/>
    <n v="46.953125"/>
    <s v="music"/>
    <s v="rock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00.03299999999999"/>
    <n v="66.688666666666663"/>
    <s v="music"/>
    <s v="rock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22.10714285714286"/>
    <n v="48.842857142857142"/>
    <s v="music"/>
    <s v="rock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00.69333333333334"/>
    <n v="137.30909090909091"/>
    <s v="music"/>
    <s v="rock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01.004125"/>
    <n v="87.829673913043479"/>
    <s v="music"/>
    <s v="rock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45.11000000000001"/>
    <n v="70.785365853658533"/>
    <s v="music"/>
    <s v="rock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01.25"/>
    <n v="52.826086956521742"/>
    <s v="music"/>
    <s v="rock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18.33333333333333"/>
    <n v="443.75"/>
    <s v="music"/>
    <s v="rock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71.85000000000002"/>
    <n v="48.544642857142854"/>
    <s v="music"/>
    <s v="rock"/>
    <d v="2012-11-15T17:11:5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25.125"/>
    <n v="37.074074074074076"/>
    <s v="music"/>
    <s v="rock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10.00000000000001"/>
    <n v="50"/>
    <s v="music"/>
    <s v="rock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01.49999999999999"/>
    <n v="39.03846153846154"/>
    <s v="music"/>
    <s v="rock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02.69999999999999"/>
    <n v="66.688311688311686"/>
    <s v="music"/>
    <s v="rock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14.12500000000001"/>
    <n v="67.132352941176464"/>
    <s v="music"/>
    <s v="rock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04.2"/>
    <n v="66.369426751592357"/>
    <s v="music"/>
    <s v="rock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45.85714285714286"/>
    <n v="64.620253164556956"/>
    <s v="music"/>
    <s v="rock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05.06666666666666"/>
    <n v="58.370370370370374"/>
    <s v="music"/>
    <s v="rock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33.33333333333331"/>
    <n v="86.956521739130437"/>
    <s v="music"/>
    <s v="rock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12.99999999999999"/>
    <n v="66.470588235294116"/>
    <s v="music"/>
    <s v="rock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21.2"/>
    <n v="163.78378378378378"/>
    <s v="music"/>
    <s v="rock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01.72463768115942"/>
    <n v="107.98461538461538"/>
    <s v="music"/>
    <s v="rock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01.06666666666666"/>
    <n v="42.111111111111114"/>
    <s v="music"/>
    <s v="rock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18"/>
    <n v="47.2"/>
    <s v="music"/>
    <s v="rock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55.33333333333331"/>
    <n v="112.01923076923077"/>
    <s v="music"/>
    <s v="rock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01.18750000000001"/>
    <n v="74.953703703703709"/>
    <s v="music"/>
    <s v="rock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17"/>
    <n v="61.578947368421055"/>
    <s v="music"/>
    <s v="rock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00.925"/>
    <n v="45.875"/>
    <s v="music"/>
    <s v="rock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03.66666666666666"/>
    <n v="75.853658536585371"/>
    <s v="music"/>
    <s v="rock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65.25"/>
    <n v="84.206349206349202"/>
    <s v="music"/>
    <s v="rock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55.91"/>
    <n v="117.22556390977444"/>
    <s v="music"/>
    <s v="rock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01.62500000000001"/>
    <n v="86.489361702127653"/>
    <s v="music"/>
    <s v="rock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00"/>
    <n v="172.41379310344828"/>
    <s v="music"/>
    <s v="rock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00.49999999999999"/>
    <n v="62.8125"/>
    <s v="music"/>
    <s v="rock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25.29999999999998"/>
    <n v="67.729729729729726"/>
    <s v="music"/>
    <s v="rock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03.55555555555556"/>
    <n v="53.5632183908046"/>
    <s v="music"/>
    <s v="rock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03.8"/>
    <n v="34.6"/>
    <s v="music"/>
    <s v="rock"/>
    <d v="2009-11-05T13:02:20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05"/>
    <n v="38.888888888888886"/>
    <s v="music"/>
    <s v="rock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00"/>
    <n v="94.736842105263165"/>
    <s v="music"/>
    <s v="rock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69.86"/>
    <n v="39.967058823529413"/>
    <s v="music"/>
    <s v="rock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01.4"/>
    <n v="97.5"/>
    <s v="music"/>
    <s v="pop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00"/>
    <n v="42.857142857142854"/>
    <s v="music"/>
    <s v="pop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24.70000000000002"/>
    <n v="168.51351351351352"/>
    <s v="music"/>
    <s v="pop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09.5"/>
    <n v="85.546875"/>
    <s v="music"/>
    <s v="pop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10.80000000000001"/>
    <n v="554"/>
    <s v="music"/>
    <s v="pop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10.2"/>
    <n v="26.554216867469879"/>
    <s v="music"/>
    <s v="pop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04.71999999999998"/>
    <n v="113.82608695652173"/>
    <s v="music"/>
    <s v="pop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25.26086956521738"/>
    <n v="32.011111111111113"/>
    <s v="music"/>
    <s v="pop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00.58763157894737"/>
    <n v="47.189259259259259"/>
    <s v="music"/>
    <s v="pop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41.55000000000001"/>
    <n v="88.46875"/>
    <s v="music"/>
    <s v="pop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00.75"/>
    <n v="100.75"/>
    <s v="music"/>
    <s v="pop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00.66666666666666"/>
    <n v="64.714285714285708"/>
    <s v="music"/>
    <s v="pop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74.2304"/>
    <n v="51.854285714285716"/>
    <s v="music"/>
    <s v="pop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19.90909090909089"/>
    <n v="38.794117647058826"/>
    <s v="music"/>
    <s v="pop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42.86666666666667"/>
    <n v="44.645833333333336"/>
    <s v="music"/>
    <s v="pop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00.33493333333334"/>
    <n v="156.77333333333334"/>
    <s v="music"/>
    <s v="pop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04.93380000000001"/>
    <n v="118.70339366515837"/>
    <s v="music"/>
    <s v="pop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32.23333333333335"/>
    <n v="74.149532710280369"/>
    <s v="music"/>
    <s v="pop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12.79999999999998"/>
    <n v="12.533333333333333"/>
    <s v="music"/>
    <s v="pop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53.75"/>
    <n v="27.861111111111111"/>
    <s v="music"/>
    <s v="pop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02.50632911392405"/>
    <n v="80.178217821782184"/>
    <s v="music"/>
    <s v="pop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02.6375"/>
    <n v="132.43548387096774"/>
    <s v="music"/>
    <s v="pop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08"/>
    <n v="33.75"/>
    <s v="music"/>
    <s v="pop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22.40879999999999"/>
    <n v="34.384494382022467"/>
    <s v="music"/>
    <s v="pop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19.45714285714286"/>
    <n v="44.956989247311824"/>
    <s v="music"/>
    <s v="pop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60.88"/>
    <n v="41.04081632653061"/>
    <s v="music"/>
    <s v="pop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26.85294117647059"/>
    <n v="52.597560975609753"/>
    <s v="music"/>
    <s v="pop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02.6375"/>
    <n v="70.784482758620683"/>
    <s v="music"/>
    <s v="pop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39.75"/>
    <n v="53.75"/>
    <s v="music"/>
    <s v="pop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02.60000000000001"/>
    <n v="44.608695652173914"/>
    <s v="music"/>
    <s v="pop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00.67349999999999"/>
    <n v="26.148961038961041"/>
    <s v="music"/>
    <s v="pop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12.94117647058823"/>
    <n v="39.183673469387756"/>
    <s v="music"/>
    <s v="pop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28.09523809523807"/>
    <n v="45.593220338983052"/>
    <s v="music"/>
    <s v="pop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01.7"/>
    <n v="89.247787610619469"/>
    <s v="music"/>
    <s v="pop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37.416"/>
    <n v="40.416470588235299"/>
    <s v="music"/>
    <s v="pop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15.33333333333333"/>
    <n v="82.38095238095238"/>
    <s v="music"/>
    <s v="pop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11.66666666666667"/>
    <n v="159.52380952380952"/>
    <s v="music"/>
    <s v="pop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18.39999999999999"/>
    <n v="36.244897959183675"/>
    <s v="music"/>
    <s v="pop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75"/>
    <n v="62.5"/>
    <s v="music"/>
    <s v="pop"/>
    <d v="2011-06-28T20:39:05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17.5"/>
    <n v="47"/>
    <s v="music"/>
    <s v="pop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01.42212307692309"/>
    <n v="74.575090497737563"/>
    <s v="music"/>
    <s v="faith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s v="music"/>
    <s v="faith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21.714285714285715"/>
    <n v="76"/>
    <s v="music"/>
    <s v="faith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09.125"/>
    <n v="86.43564356435644"/>
    <s v="music"/>
    <s v="faith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02.85714285714285"/>
    <n v="24"/>
    <s v="music"/>
    <s v="faith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0.36"/>
    <n v="18"/>
    <s v="music"/>
    <s v="faith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31.25"/>
    <n v="80.128205128205124"/>
    <s v="music"/>
    <s v="faith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44.3"/>
    <n v="253.14285714285714"/>
    <s v="music"/>
    <s v="faith"/>
    <d v="2017-03-10T07:49:54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00"/>
    <n v="171.42857142857142"/>
    <s v="music"/>
    <s v="faith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25.4"/>
    <n v="57.727272727272727"/>
    <s v="music"/>
    <s v="faith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33.473333333333329"/>
    <n v="264.26315789473682"/>
    <s v="music"/>
    <s v="faith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47.8"/>
    <n v="159.33333333333334"/>
    <s v="music"/>
    <s v="faith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9"/>
    <n v="35"/>
    <s v="music"/>
    <s v="faith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0.05"/>
    <n v="5"/>
    <s v="music"/>
    <s v="faith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11.708333333333334"/>
    <n v="61.086956521739133"/>
    <s v="music"/>
    <s v="faith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s v="music"/>
    <s v="faith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20.208000000000002"/>
    <n v="114.81818181818181"/>
    <s v="music"/>
    <s v="faith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s v="music"/>
    <s v="faith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5"/>
    <n v="54"/>
    <s v="music"/>
    <s v="faith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26.06"/>
    <n v="65.974683544303801"/>
    <s v="music"/>
    <s v="faith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0.19801980198019803"/>
    <n v="5"/>
    <s v="music"/>
    <s v="faith"/>
    <d v="2014-12-16T10:56:45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6E-3"/>
    <n v="1"/>
    <s v="music"/>
    <s v="faith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"/>
    <n v="25.5"/>
    <s v="music"/>
    <s v="faith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65.100000000000009"/>
    <n v="118.36363636363636"/>
    <s v="music"/>
    <s v="faith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s v="music"/>
    <s v="faith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s v="music"/>
    <s v="faith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"/>
    <n v="54.111111111111114"/>
    <s v="music"/>
    <s v="faith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s v="music"/>
    <s v="faith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68"/>
    <n v="21.25"/>
    <s v="music"/>
    <s v="faith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0.67999999999999994"/>
    <n v="34"/>
    <s v="music"/>
    <s v="faith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10.5"/>
    <n v="525"/>
    <s v="music"/>
    <s v="faith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s v="music"/>
    <s v="faith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7"/>
    <n v="50"/>
    <s v="music"/>
    <s v="faith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0000000000003"/>
    <n v="115.70588235294117"/>
    <s v="music"/>
    <s v="faith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0.22"/>
    <n v="5.5"/>
    <s v="music"/>
    <s v="faith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5"/>
    <n v="50"/>
    <s v="music"/>
    <s v="faith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42.725880551301685"/>
    <n v="34.024390243902438"/>
    <s v="music"/>
    <s v="faith"/>
    <d v="2016-03-31T18:33:58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0.2142857142857143"/>
    <n v="37.5"/>
    <s v="music"/>
    <s v="faith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0.87500000000000011"/>
    <n v="11.666666666666666"/>
    <s v="music"/>
    <s v="faith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"/>
    <n v="28.125"/>
    <s v="music"/>
    <s v="faith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s v="music"/>
    <s v="faith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2"/>
    <n v="1"/>
    <s v="music"/>
    <s v="faith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"/>
    <n v="216.66666666666666"/>
    <s v="music"/>
    <s v="faith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0.58333333333333337"/>
    <n v="8.75"/>
    <s v="music"/>
    <s v="faith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10.181818181818182"/>
    <n v="62.222222222222221"/>
    <s v="music"/>
    <s v="faith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33.784615384615385"/>
    <n v="137.25"/>
    <s v="music"/>
    <s v="faith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3E-2"/>
    <n v="1"/>
    <s v="music"/>
    <s v="faith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68.400000000000006"/>
    <n v="122.14285714285714"/>
    <s v="music"/>
    <s v="faith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s v="music"/>
    <s v="faith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s v="music"/>
    <s v="faith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s v="music"/>
    <s v="faith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s v="music"/>
    <s v="faith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s v="music"/>
    <s v="faith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2"/>
    <n v="1"/>
    <s v="music"/>
    <s v="faith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11"/>
    <n v="55"/>
    <s v="music"/>
    <s v="faith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0.73333333333333328"/>
    <n v="22"/>
    <s v="music"/>
    <s v="faith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21.25"/>
    <n v="56.666666666666664"/>
    <s v="music"/>
    <s v="faith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0.4"/>
    <n v="20"/>
    <s v="music"/>
    <s v="faith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0.1"/>
    <n v="1"/>
    <s v="music"/>
    <s v="faith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s v="music"/>
    <s v="faith"/>
    <d v="2015-06-16T14:37:02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10.83333333333334"/>
    <n v="25.576923076923077"/>
    <s v="photography"/>
    <s v="photobooks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08.74999999999999"/>
    <n v="63.970588235294116"/>
    <s v="photography"/>
    <s v="photobooks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00.41666666666667"/>
    <n v="89.925373134328353"/>
    <s v="photography"/>
    <s v="photobooks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18.45454545454545"/>
    <n v="93.071428571428569"/>
    <s v="photography"/>
    <s v="photobooks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14.01428571428571"/>
    <n v="89.674157303370791"/>
    <s v="photography"/>
    <s v="photobooks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48.10000000000002"/>
    <n v="207.61682242990653"/>
    <s v="photography"/>
    <s v="photobooks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04.95555555555556"/>
    <n v="59.408805031446541"/>
    <s v="photography"/>
    <s v="photobooks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29.94800000000001"/>
    <n v="358.97237569060775"/>
    <s v="photography"/>
    <s v="photobooks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23.48756218905473"/>
    <n v="94.736641221374043"/>
    <s v="photography"/>
    <s v="photobooks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01.62"/>
    <n v="80.647999999999996"/>
    <s v="photography"/>
    <s v="photobooks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02.89999999999999"/>
    <n v="168.68852459016392"/>
    <s v="photography"/>
    <s v="photobooks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60.16666666666663"/>
    <n v="34.68888888888889"/>
    <s v="photography"/>
    <s v="photobooks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08"/>
    <n v="462.85714285714283"/>
    <s v="photography"/>
    <s v="photobooks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10.52941176470587"/>
    <n v="104.38888888888889"/>
    <s v="photography"/>
    <s v="photobooks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20"/>
    <n v="7.5"/>
    <s v="photography"/>
    <s v="photobooks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02.82909090909091"/>
    <n v="47.13"/>
    <s v="photography"/>
    <s v="photobooks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15.99999999999999"/>
    <n v="414.28571428571428"/>
    <s v="photography"/>
    <s v="photobooks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14.7"/>
    <n v="42.481481481481481"/>
    <s v="photography"/>
    <s v="photobooks"/>
    <d v="2016-05-15T17:56:32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06.60000000000001"/>
    <n v="108.77551020408163"/>
    <s v="photography"/>
    <s v="photobooks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65.44"/>
    <n v="81.098039215686271"/>
    <s v="photography"/>
    <s v="photobooks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55"/>
    <n v="51.666666666666664"/>
    <s v="photography"/>
    <s v="photobooks"/>
    <d v="2015-07-24T08:37:40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85"/>
    <n v="35.4"/>
    <s v="photography"/>
    <s v="photobooks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01.90833333333333"/>
    <n v="103.63559322033899"/>
    <s v="photography"/>
    <s v="photobooks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19.600000000000001"/>
    <n v="55.282051282051285"/>
    <s v="photography"/>
    <s v="photobooks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59.467839999999995"/>
    <n v="72.16970873786407"/>
    <s v="photography"/>
    <s v="photobooks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s v="photography"/>
    <s v="photobooks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45.72"/>
    <n v="58.615384615384613"/>
    <s v="photography"/>
    <s v="photobooks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"/>
    <n v="12.466666666666667"/>
    <s v="photography"/>
    <s v="photobooks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000000000001"/>
    <n v="49.136363636363633"/>
    <s v="photography"/>
    <s v="photobooks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56.51428571428572"/>
    <n v="150.5"/>
    <s v="photography"/>
    <s v="photobooks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21.30952380952381"/>
    <n v="35.799999999999997"/>
    <s v="photography"/>
    <s v="photobooks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15.6"/>
    <n v="45.157894736842103"/>
    <s v="photography"/>
    <s v="photobooks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7"/>
    <n v="98.78947368421052"/>
    <s v="photography"/>
    <s v="photobooks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45.92"/>
    <n v="88.307692307692307"/>
    <s v="photography"/>
    <s v="photobooks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65.101538461538468"/>
    <n v="170.62903225806451"/>
    <s v="photography"/>
    <s v="photobooks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"/>
    <n v="83.75"/>
    <s v="photography"/>
    <s v="photobooks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13.5625"/>
    <n v="65.099999999999994"/>
    <s v="photography"/>
    <s v="photobooks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2"/>
    <n v="66.333333333333329"/>
    <s v="photography"/>
    <s v="photobooks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36.236363636363642"/>
    <n v="104.89473684210526"/>
    <s v="photography"/>
    <s v="photobooks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39.743333333333339"/>
    <n v="78.440789473684205"/>
    <s v="photography"/>
    <s v="photobooks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25.763636363636365"/>
    <n v="59.041666666666664"/>
    <s v="photography"/>
    <s v="photobooks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15.491428571428573"/>
    <n v="71.34210526315789"/>
    <s v="photography"/>
    <s v="photobooks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23.692499999999999"/>
    <n v="51.227027027027027"/>
    <s v="photography"/>
    <s v="photobooks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39.76"/>
    <n v="60.242424242424242"/>
    <s v="photography"/>
    <s v="photobooks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20.220833333333331"/>
    <n v="44.935185185185183"/>
    <s v="photography"/>
    <s v="photobooks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47.631578947368418"/>
    <n v="31.206896551724139"/>
    <s v="photography"/>
    <s v="photobooks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15.329999999999998"/>
    <n v="63.875"/>
    <s v="photography"/>
    <s v="photobooks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"/>
    <n v="19"/>
    <s v="photography"/>
    <s v="photobooks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0.5"/>
    <n v="10"/>
    <s v="photography"/>
    <s v="photobooks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8"/>
    <n v="109.06666666666666"/>
    <s v="photography"/>
    <s v="photobooks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4"/>
    <n v="26.75"/>
    <s v="photography"/>
    <s v="photobooks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61.124000000000002"/>
    <n v="109.93525179856115"/>
    <s v="photography"/>
    <s v="photobooks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5"/>
    <n v="20"/>
    <s v="photography"/>
    <s v="photobooks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11.077777777777778"/>
    <n v="55.388888888888886"/>
    <s v="photography"/>
    <s v="photobooks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38.735714285714288"/>
    <n v="133.90123456790124"/>
    <s v="photography"/>
    <s v="photobooks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22.05263157894737"/>
    <n v="48.720930232558139"/>
    <s v="photography"/>
    <s v="photobooks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67.55"/>
    <n v="48.25"/>
    <s v="photography"/>
    <s v="photobooks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13.637499999999999"/>
    <n v="58.972972972972975"/>
    <s v="photography"/>
    <s v="photobooks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"/>
    <n v="11.638333333333334"/>
    <s v="photography"/>
    <s v="photobooks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20.44963251188932"/>
    <n v="83.716814159292042"/>
    <s v="photography"/>
    <s v="photobooks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13.852941176470587"/>
    <n v="63.648648648648646"/>
    <s v="photography"/>
    <s v="photobooks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48.485714285714288"/>
    <n v="94.277777777777771"/>
    <s v="photography"/>
    <s v="photobooks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30.8"/>
    <n v="71.86666666666666"/>
    <s v="photography"/>
    <s v="photobooks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35.174193548387095"/>
    <n v="104.84615384615384"/>
    <s v="photography"/>
    <s v="photobooks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36.404444444444444"/>
    <n v="67.139344262295083"/>
    <s v="photography"/>
    <s v="photobooks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0000000000001"/>
    <n v="73.875"/>
    <s v="photography"/>
    <s v="photobooks"/>
    <d v="2014-08-26T10:19:09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11.06"/>
    <n v="69.125"/>
    <s v="photography"/>
    <s v="photobooks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41.407142857142858"/>
    <n v="120.77083333333333"/>
    <s v="photography"/>
    <s v="photobooks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10.857142857142858"/>
    <n v="42.222222222222221"/>
    <s v="photography"/>
    <s v="photobooks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5"/>
    <n v="7.5"/>
    <s v="photography"/>
    <s v="photobooks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2"/>
    <n v="1.5384615384615385"/>
    <s v="photography"/>
    <s v="photobooks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13.307692307692307"/>
    <n v="37.608695652173914"/>
    <s v="photography"/>
    <s v="photobooks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s v="photography"/>
    <s v="photobooks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49.183333333333337"/>
    <n v="42.157142857142858"/>
    <s v="photography"/>
    <s v="photobooks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s v="photography"/>
    <s v="photobooks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"/>
    <n v="84.833333333333329"/>
    <s v="photography"/>
    <s v="photobooks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52.327777777777776"/>
    <n v="94.19"/>
    <s v="photography"/>
    <s v="photobooks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s v="photography"/>
    <s v="photobooks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"/>
    <n v="6.25"/>
    <s v="photography"/>
    <s v="photobooks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"/>
    <n v="213.375"/>
    <s v="photography"/>
    <s v="photobooks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34.88999999999999"/>
    <n v="59.162280701754383"/>
    <s v="music"/>
    <s v="rock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00"/>
    <n v="27.272727272727273"/>
    <s v="music"/>
    <s v="rock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15.85714285714286"/>
    <n v="24.575757575757574"/>
    <s v="music"/>
    <s v="rock"/>
    <d v="2012-09-24T11:26:16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00.06666666666666"/>
    <n v="75.05"/>
    <s v="music"/>
    <s v="rock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05.05"/>
    <n v="42.02"/>
    <s v="music"/>
    <s v="rock"/>
    <d v="2013-06-18T15:01:43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01"/>
    <n v="53.157894736842103"/>
    <s v="music"/>
    <s v="rock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00.66250000000001"/>
    <n v="83.885416666666671"/>
    <s v="music"/>
    <s v="rock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00.16000000000001"/>
    <n v="417.33333333333331"/>
    <s v="music"/>
    <s v="rock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66.68333333333334"/>
    <n v="75.765151515151516"/>
    <s v="music"/>
    <s v="rock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01.53333333333335"/>
    <n v="67.389380530973455"/>
    <s v="music"/>
    <s v="rock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03"/>
    <n v="73.571428571428569"/>
    <s v="music"/>
    <s v="rock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42.85714285714286"/>
    <n v="25"/>
    <s v="music"/>
    <s v="rock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62.5"/>
    <n v="42"/>
    <s v="music"/>
    <s v="rock"/>
    <d v="2013-01-28T20:03:2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18.05000000000001"/>
    <n v="131.16666666666666"/>
    <s v="music"/>
    <s v="rock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04"/>
    <n v="47.272727272727273"/>
    <s v="music"/>
    <s v="rock"/>
    <d v="2016-03-01T11:51:11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00.34"/>
    <n v="182.12727272727273"/>
    <s v="music"/>
    <s v="rock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06.83333333333331"/>
    <n v="61.366666666666667"/>
    <s v="music"/>
    <s v="rock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00.149"/>
    <n v="35.767499999999998"/>
    <s v="music"/>
    <s v="rock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05.29999999999998"/>
    <n v="45.62222222222222"/>
    <s v="music"/>
    <s v="rock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08.88888888888889"/>
    <n v="75.384615384615387"/>
    <s v="music"/>
    <s v="rock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01.75"/>
    <n v="50.875"/>
    <s v="music"/>
    <s v="rock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25.25"/>
    <n v="119.28571428571429"/>
    <s v="music"/>
    <s v="rock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24.0061"/>
    <n v="92.541865671641801"/>
    <s v="music"/>
    <s v="rock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01.4"/>
    <n v="76.05"/>
    <s v="music"/>
    <s v="rock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00"/>
    <n v="52.631578947368418"/>
    <s v="music"/>
    <s v="rock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37.92666666666668"/>
    <n v="98.990430622009569"/>
    <s v="music"/>
    <s v="rock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20.88000000000001"/>
    <n v="79.526315789473685"/>
    <s v="music"/>
    <s v="rock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07.36666666666667"/>
    <n v="134.20833333333334"/>
    <s v="music"/>
    <s v="rock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00.33333333333334"/>
    <n v="37.625"/>
    <s v="music"/>
    <s v="rock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01.52222222222223"/>
    <n v="51.044692737430168"/>
    <s v="music"/>
    <s v="rock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00.07692307692308"/>
    <n v="50.03846153846154"/>
    <s v="music"/>
    <s v="rock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16.96666666666667"/>
    <n v="133.93129770992365"/>
    <s v="music"/>
    <s v="rock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01.875"/>
    <n v="58.214285714285715"/>
    <s v="music"/>
    <s v="rock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02.12366666666665"/>
    <n v="88.037643678160919"/>
    <s v="music"/>
    <s v="rock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54.05897142857143"/>
    <n v="70.576753926701571"/>
    <s v="music"/>
    <s v="rock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01.25"/>
    <n v="53.289473684210527"/>
    <s v="music"/>
    <s v="rock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00"/>
    <n v="136.36363636363637"/>
    <s v="music"/>
    <s v="rock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08.74800874800874"/>
    <n v="40.547315436241611"/>
    <s v="music"/>
    <s v="rock"/>
    <d v="2011-10-16T23:48:41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31.83333333333334"/>
    <n v="70.625"/>
    <s v="music"/>
    <s v="rock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33.46666666666667"/>
    <n v="52.684210526315788"/>
    <s v="music"/>
    <s v="rock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s v="games"/>
    <s v="mobile games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1"/>
    <n v="90.9375"/>
    <s v="games"/>
    <s v="mobile games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0.4"/>
    <n v="5"/>
    <s v="games"/>
    <s v="mobile games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42.892307692307689"/>
    <n v="58.083333333333336"/>
    <s v="games"/>
    <s v="mobile games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3"/>
    <n v="2"/>
    <s v="games"/>
    <s v="mobile games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0.5"/>
    <n v="62.5"/>
    <s v="games"/>
    <s v="mobile games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0.05"/>
    <n v="10"/>
    <s v="games"/>
    <s v="mobile games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3"/>
    <n v="71.588235294117652"/>
    <s v="games"/>
    <s v="mobile games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s v="games"/>
    <s v="mobile games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10.314285714285715"/>
    <n v="32.81818181818182"/>
    <s v="games"/>
    <s v="mobile games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71.784615384615378"/>
    <n v="49.11578947368421"/>
    <s v="games"/>
    <s v="mobile games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"/>
    <n v="16.307692307692307"/>
    <s v="games"/>
    <s v="mobile games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0.44999999999999996"/>
    <n v="18"/>
    <s v="games"/>
    <s v="mobile games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50000000000001E-2"/>
    <n v="13"/>
    <s v="games"/>
    <s v="mobile games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0.51"/>
    <n v="17"/>
    <s v="games"/>
    <s v="mobile games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s v="games"/>
    <s v="mobile games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s v="games"/>
    <s v="mobile games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s v="games"/>
    <s v="mobile games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0.12"/>
    <n v="3"/>
    <s v="games"/>
    <s v="mobile games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20.080000000000002"/>
    <n v="41.833333333333336"/>
    <s v="games"/>
    <s v="mobile games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72.68449999999999"/>
    <n v="49.338428571428572"/>
    <s v="music"/>
    <s v="indie rock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00.8955223880597"/>
    <n v="41.728395061728392"/>
    <s v="music"/>
    <s v="indie rock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04.8048048048048"/>
    <n v="32.71875"/>
    <s v="music"/>
    <s v="indie rock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35.1"/>
    <n v="51.96153846153846"/>
    <s v="music"/>
    <s v="indie rock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16.32786885245903"/>
    <n v="50.685714285714283"/>
    <s v="music"/>
    <s v="indie rock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02.08333333333333"/>
    <n v="42.241379310344826"/>
    <s v="music"/>
    <s v="indie rock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11.16666666666666"/>
    <n v="416.875"/>
    <s v="music"/>
    <s v="indie rock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66.08"/>
    <n v="46.651685393258425"/>
    <s v="music"/>
    <s v="indie rock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06.60000000000001"/>
    <n v="48.454545454545453"/>
    <s v="music"/>
    <s v="indie rock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44.58441666666667"/>
    <n v="70.5289837398374"/>
    <s v="music"/>
    <s v="indie rock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05.55000000000001"/>
    <n v="87.958333333333329"/>
    <s v="music"/>
    <s v="indie rock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36.60000000000002"/>
    <n v="26.26923076923077"/>
    <s v="music"/>
    <s v="indie rock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04"/>
    <n v="57.777777777777779"/>
    <s v="music"/>
    <s v="indie rock"/>
    <d v="2011-03-30T17:36:25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14.5"/>
    <n v="57.25"/>
    <s v="music"/>
    <s v="indie rock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01.71957671957672"/>
    <n v="196.34042553191489"/>
    <s v="music"/>
    <s v="indie rock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23.94678492239468"/>
    <n v="43"/>
    <s v="music"/>
    <s v="indie rock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02.45669291338582"/>
    <n v="35.551912568306008"/>
    <s v="music"/>
    <s v="indie rock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44.5"/>
    <n v="68.80952380952381"/>
    <s v="music"/>
    <s v="indie rock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33.33333333333331"/>
    <n v="28.571428571428573"/>
    <s v="music"/>
    <s v="indie rock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09.3644"/>
    <n v="50.631666666666668"/>
    <s v="music"/>
    <s v="indie rock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68"/>
    <n v="106.8"/>
    <s v="technology"/>
    <s v="gadgets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"/>
    <n v="4"/>
    <s v="technology"/>
    <s v="gadgets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46.6"/>
    <n v="34.097560975609753"/>
    <s v="technology"/>
    <s v="gadgets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0.1"/>
    <n v="25"/>
    <s v="technology"/>
    <s v="gadgets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0.16800000000000001"/>
    <n v="10.5"/>
    <s v="technology"/>
    <s v="gadgets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42.76"/>
    <n v="215.95959595959596"/>
    <s v="technology"/>
    <s v="gadgets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0.28333333333333333"/>
    <n v="21.25"/>
    <s v="technology"/>
    <s v="gadgets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8"/>
    <n v="108.25"/>
    <s v="technology"/>
    <s v="gadgets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14.111428571428572"/>
    <n v="129.97368421052633"/>
    <s v="technology"/>
    <s v="gadgets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39.395294117647055"/>
    <n v="117.49473684210527"/>
    <s v="technology"/>
    <s v="gadgets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2E-2"/>
    <n v="10"/>
    <s v="technology"/>
    <s v="gadgets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59.3"/>
    <n v="70.595238095238102"/>
    <s v="technology"/>
    <s v="gadgets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"/>
    <n v="24.5"/>
    <s v="technology"/>
    <s v="gadgets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94"/>
    <n v="30"/>
    <s v="technology"/>
    <s v="gadgets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"/>
    <n v="2"/>
    <s v="technology"/>
    <s v="gadgets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0.51"/>
    <n v="17"/>
    <s v="technology"/>
    <s v="gadgets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52.570512820512818"/>
    <n v="2928.9285714285716"/>
    <s v="technology"/>
    <s v="gadgets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"/>
    <n v="28.888888888888889"/>
    <s v="technology"/>
    <s v="gadgets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47.4"/>
    <n v="29.625"/>
    <s v="technology"/>
    <s v="gadgets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43.03"/>
    <n v="40.980952380952381"/>
    <s v="technology"/>
    <s v="gadgets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36.80000000000001"/>
    <n v="54"/>
    <s v="music"/>
    <s v="indie rock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15.55"/>
    <n v="36.109375"/>
    <s v="music"/>
    <s v="indie rock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40.79999999999998"/>
    <n v="23.153846153846153"/>
    <s v="music"/>
    <s v="indie rock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14.39999999999999"/>
    <n v="104"/>
    <s v="music"/>
    <s v="indie rock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10.33333333333333"/>
    <n v="31.826923076923077"/>
    <s v="music"/>
    <s v="indie rock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95.37933333333334"/>
    <n v="27.3896261682243"/>
    <s v="music"/>
    <s v="indie rock"/>
    <d v="2010-10-05T17:54:1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03.33333333333334"/>
    <n v="56.363636363636367"/>
    <s v="music"/>
    <s v="indie rock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03.1372549019608"/>
    <n v="77.352941176470594"/>
    <s v="music"/>
    <s v="indie rock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00.3125"/>
    <n v="42.8"/>
    <s v="music"/>
    <s v="indie rock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27"/>
    <n v="48.846153846153847"/>
    <s v="music"/>
    <s v="indie rock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20.601"/>
    <n v="48.240400000000001"/>
    <s v="music"/>
    <s v="indie rock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06.99047619047619"/>
    <n v="70.212500000000006"/>
    <s v="music"/>
    <s v="indie rock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72.43333333333334"/>
    <n v="94.054545454545448"/>
    <s v="music"/>
    <s v="indie rock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23.61999999999999"/>
    <n v="80.272727272727266"/>
    <s v="music"/>
    <s v="indie rock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08.4"/>
    <n v="54.2"/>
    <s v="music"/>
    <s v="indie rock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16.52013333333333"/>
    <n v="60.26903448275862"/>
    <s v="music"/>
    <s v="indie rock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87.245"/>
    <n v="38.740344827586206"/>
    <s v="music"/>
    <s v="indie rock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15.93333333333334"/>
    <n v="152.54385964912279"/>
    <s v="music"/>
    <s v="indie rock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10.7"/>
    <n v="115.3125"/>
    <s v="music"/>
    <s v="indie rock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70.92307692307693"/>
    <n v="35.838709677419352"/>
    <s v="music"/>
    <s v="indie rock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26.11835600000001"/>
    <n v="64.570118779438872"/>
    <s v="technology"/>
    <s v="hardware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38.44033333333334"/>
    <n v="87.436000000000007"/>
    <s v="technology"/>
    <s v="hardware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05.2499999999998"/>
    <n v="68.815577078288939"/>
    <s v="technology"/>
    <s v="hardware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88.05550000000005"/>
    <n v="176.200223588597"/>
    <s v="technology"/>
    <s v="hardware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48.01799999999997"/>
    <n v="511.79117647058825"/>
    <s v="technology"/>
    <s v="hardware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49.74666666666667"/>
    <n v="160.44285714285715"/>
    <s v="technology"/>
    <s v="hardware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00.63375000000001"/>
    <n v="35.003043478260871"/>
    <s v="technology"/>
    <s v="hardware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00.21100000000001"/>
    <n v="188.50671378091872"/>
    <s v="technology"/>
    <s v="hardware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06.00260000000002"/>
    <n v="56.204984093319197"/>
    <s v="technology"/>
    <s v="hardware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00.51866666666669"/>
    <n v="51.3054157782516"/>
    <s v="technology"/>
    <s v="hardware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12.44399999999999"/>
    <n v="127.36450839328538"/>
    <s v="technology"/>
    <s v="hardware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98.47237142857145"/>
    <n v="101.85532258064516"/>
    <s v="technology"/>
    <s v="hardware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25.94666666666666"/>
    <n v="230.55782312925169"/>
    <s v="technology"/>
    <s v="hardware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98.94800000000009"/>
    <n v="842.10602409638557"/>
    <s v="technology"/>
    <s v="hardware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98.59528571428569"/>
    <n v="577.27593103448271"/>
    <s v="technology"/>
    <s v="hardware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94.0333333333333"/>
    <n v="483.34246575342468"/>
    <s v="technology"/>
    <s v="hardware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67.50470000000001"/>
    <n v="76.138500000000008"/>
    <s v="technology"/>
    <s v="hardware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35.5717142857143"/>
    <n v="74.107684365781708"/>
    <s v="technology"/>
    <s v="hardware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56.73439999999999"/>
    <n v="36.965660377358489"/>
    <s v="technology"/>
    <s v="hardware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17.90285714285716"/>
    <n v="2500.969696969697"/>
    <s v="technology"/>
    <s v="hardware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05.3811999999998"/>
    <n v="67.690214329454989"/>
    <s v="technology"/>
    <s v="hardware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92.92499999999998"/>
    <n v="63.04738562091503"/>
    <s v="technology"/>
    <s v="hardware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26.8842105263158"/>
    <n v="117.6"/>
    <s v="technology"/>
    <s v="hardware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59.57748878923763"/>
    <n v="180.75185011709601"/>
    <s v="technology"/>
    <s v="hardware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62.27999999999997"/>
    <n v="127.32038834951456"/>
    <s v="technology"/>
    <s v="hardware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06.74309000000002"/>
    <n v="136.6444745538665"/>
    <s v="technology"/>
    <s v="hardware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70.13"/>
    <n v="182.78024691358024"/>
    <s v="technology"/>
    <s v="hardware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84.96600000000001"/>
    <n v="279.37843137254902"/>
    <s v="technology"/>
    <s v="hardware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79.08000000000004"/>
    <n v="61.375728669846318"/>
    <s v="technology"/>
    <s v="hardware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31.8"/>
    <n v="80.727532097004286"/>
    <s v="technology"/>
    <s v="hardware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63.02771750000005"/>
    <n v="272.35590732591254"/>
    <s v="technology"/>
    <s v="hardware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74.48"/>
    <n v="70.848739495798313"/>
    <s v="technology"/>
    <s v="hardware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56.83081313131316"/>
    <n v="247.94003412969283"/>
    <s v="technology"/>
    <s v="hardware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75.49599999999998"/>
    <n v="186.81393034825871"/>
    <s v="technology"/>
    <s v="hardware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08.70837499999996"/>
    <n v="131.98948616600788"/>
    <s v="technology"/>
    <s v="hardware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46.6"/>
    <n v="29.310782241014799"/>
    <s v="technology"/>
    <s v="hardware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02.33"/>
    <n v="245.02436053593178"/>
    <s v="technology"/>
    <s v="hardware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26.8451399999999"/>
    <n v="1323.2540463917526"/>
    <s v="technology"/>
    <s v="hardware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14.901155"/>
    <n v="282.65966789667897"/>
    <s v="technology"/>
    <s v="hardware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54.82402000000002"/>
    <n v="91.214401028277635"/>
    <s v="technology"/>
    <s v="hardware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8"/>
    <n v="31.75"/>
    <s v="photography"/>
    <s v="people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s v="photography"/>
    <s v="people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3"/>
    <n v="88.6875"/>
    <s v="photography"/>
    <s v="people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21.146666666666665"/>
    <n v="453.14285714285717"/>
    <s v="photography"/>
    <s v="people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"/>
    <n v="12.75"/>
    <s v="photography"/>
    <s v="people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0.05"/>
    <n v="1"/>
    <s v="photography"/>
    <s v="people"/>
    <d v="2016-02-13T05:24:43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42.472727272727276"/>
    <n v="83.428571428571431"/>
    <s v="photography"/>
    <s v="people"/>
    <d v="2015-01-30T10:21:16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0.41666666666666669"/>
    <n v="25"/>
    <s v="photography"/>
    <s v="people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1"/>
    <n v="50"/>
    <s v="photography"/>
    <s v="people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16.966666666666665"/>
    <n v="101.8"/>
    <s v="photography"/>
    <s v="people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9"/>
    <n v="46.666666666666664"/>
    <s v="photography"/>
    <s v="people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0.13333333333333333"/>
    <n v="1"/>
    <s v="photography"/>
    <s v="people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s v="photography"/>
    <s v="people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s v="photography"/>
    <s v="people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"/>
    <n v="26"/>
    <s v="photography"/>
    <s v="people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s v="photography"/>
    <s v="people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s v="photography"/>
    <s v="people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26.200000000000003"/>
    <n v="218.33333333333334"/>
    <s v="photography"/>
    <s v="people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0.76129032258064511"/>
    <n v="33.714285714285715"/>
    <s v="photography"/>
    <s v="people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12.5"/>
    <n v="25"/>
    <s v="photography"/>
    <s v="people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82.12909090909091"/>
    <n v="128.38790470372632"/>
    <s v="technology"/>
    <s v="hardware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16.79422000000002"/>
    <n v="78.834261818181815"/>
    <s v="technology"/>
    <s v="hardware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12"/>
    <n v="91.764705882352942"/>
    <s v="technology"/>
    <s v="hardware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34.42048"/>
    <n v="331.10237288135596"/>
    <s v="technology"/>
    <s v="hardware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23.68010000000001"/>
    <n v="194.26193717277485"/>
    <s v="technology"/>
    <s v="hardware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47.84"/>
    <n v="408.97689768976898"/>
    <s v="technology"/>
    <s v="hardware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15.7092"/>
    <n v="84.459270072992695"/>
    <s v="technology"/>
    <s v="hardware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17.07484768810599"/>
    <n v="44.853658536585364"/>
    <s v="technology"/>
    <s v="hardware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05.15800000000002"/>
    <n v="383.3643216080402"/>
    <s v="technology"/>
    <s v="hardware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20.05299999999994"/>
    <n v="55.276856649395505"/>
    <s v="technology"/>
    <s v="hardware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19.56399999999996"/>
    <n v="422.02059732234807"/>
    <s v="technology"/>
    <s v="hardware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34.90000000000003"/>
    <n v="64.180327868852459"/>
    <s v="technology"/>
    <s v="hardware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94.91374999999999"/>
    <n v="173.57781674704077"/>
    <s v="technology"/>
    <s v="hardware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13.7822333333334"/>
    <n v="88.601680840609291"/>
    <s v="technology"/>
    <s v="hardware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13.00013888888888"/>
    <n v="50.222283950617282"/>
    <s v="technology"/>
    <s v="hardware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21.54219999999998"/>
    <n v="192.38876826722338"/>
    <s v="technology"/>
    <s v="hardware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25.10239999999999"/>
    <n v="73.416901408450698"/>
    <s v="technology"/>
    <s v="hardware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02.24343076923077"/>
    <n v="147.68495555555555"/>
    <s v="technology"/>
    <s v="hardware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84.90975000000003"/>
    <n v="108.96848314606741"/>
    <s v="technology"/>
    <s v="hardware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92.33333333333334"/>
    <n v="23.647540983606557"/>
    <s v="technology"/>
    <s v="hardware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81.10000000000002"/>
    <n v="147.94736842105263"/>
    <s v="technology"/>
    <s v="hardware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25.13700000000001"/>
    <n v="385.03692307692307"/>
    <s v="technology"/>
    <s v="hardware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61.459"/>
    <n v="457.39093484419266"/>
    <s v="technology"/>
    <s v="hardware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85.35"/>
    <n v="222.99047619047619"/>
    <s v="technology"/>
    <s v="hardware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01.14999999999998"/>
    <n v="220.74074074074073"/>
    <s v="technology"/>
    <s v="hardware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33.48307999999997"/>
    <n v="73.503898678414089"/>
    <s v="technology"/>
    <s v="hardware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20.24900000000001"/>
    <n v="223.09647495361781"/>
    <s v="technology"/>
    <s v="hardware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26.16666666666667"/>
    <n v="47.911392405063289"/>
    <s v="technology"/>
    <s v="hardware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61.2"/>
    <n v="96.063829787234042"/>
    <s v="technology"/>
    <s v="hardware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26.239013671875"/>
    <n v="118.6144"/>
    <s v="technology"/>
    <s v="hardware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20.35"/>
    <n v="118.45472440944881"/>
    <s v="technology"/>
    <s v="hardware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04.18799999999999"/>
    <n v="143.21468926553672"/>
    <s v="technology"/>
    <s v="hardware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78.67599999999999"/>
    <n v="282.71518987341773"/>
    <s v="technology"/>
    <s v="hardware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86.81998717948721"/>
    <n v="593.93620078740162"/>
    <s v="technology"/>
    <s v="hardware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11.03642500000004"/>
    <n v="262.15704968944101"/>
    <s v="technology"/>
    <s v="hardware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31.66833333333335"/>
    <n v="46.580778301886795"/>
    <s v="technology"/>
    <s v="hardware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00.47639999999996"/>
    <n v="70.041118881118877"/>
    <s v="technology"/>
    <s v="hardware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20.51249999999999"/>
    <n v="164.90686274509804"/>
    <s v="technology"/>
    <s v="hardware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36.21680000000001"/>
    <n v="449.26385224274406"/>
    <s v="technology"/>
    <s v="hardware"/>
    <d v="2016-11-01T05:32:05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48.17133333333334"/>
    <n v="27.472841328413285"/>
    <s v="technology"/>
    <s v="hardware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81.86315789473684"/>
    <n v="143.97499999999999"/>
    <s v="technology"/>
    <s v="hardware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23.53"/>
    <n v="88.23571428571428"/>
    <s v="technology"/>
    <s v="hardware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06.20938628158842"/>
    <n v="36.326424870466319"/>
    <s v="technology"/>
    <s v="hardware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08.21333333333334"/>
    <n v="90.177777777777777"/>
    <s v="technology"/>
    <s v="hardware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19.18387755102037"/>
    <n v="152.62361216730039"/>
    <s v="technology"/>
    <s v="hardware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21.10000000000001"/>
    <n v="55.806451612903224"/>
    <s v="technology"/>
    <s v="hardware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02.99897959183673"/>
    <n v="227.85327313769753"/>
    <s v="technology"/>
    <s v="hardware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48.33229411764705"/>
    <n v="91.82989803350327"/>
    <s v="technology"/>
    <s v="hardware"/>
    <d v="2013-04-23T10:38:11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20.19070000000001"/>
    <n v="80.991037735849048"/>
    <s v="technology"/>
    <s v="hardware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73.27000000000004"/>
    <n v="278.39411764705881"/>
    <s v="technology"/>
    <s v="hardware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30.36250000000001"/>
    <n v="43.095041322314053"/>
    <s v="technology"/>
    <s v="hardware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53.048"/>
    <n v="326.29205175600737"/>
    <s v="technology"/>
    <s v="hardware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01.02"/>
    <n v="41.743801652892564"/>
    <s v="technology"/>
    <s v="hardware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13.59142857142857"/>
    <n v="64.020933977455712"/>
    <s v="technology"/>
    <s v="hardware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67.41666666666666"/>
    <n v="99.455445544554451"/>
    <s v="technology"/>
    <s v="hardware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53.452"/>
    <n v="138.49458483754512"/>
    <s v="technology"/>
    <s v="hardware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02.23220000000001"/>
    <n v="45.547792792792798"/>
    <s v="technology"/>
    <s v="hardware"/>
    <d v="2016-01-27T06:52:12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68.28125"/>
    <n v="10.507317073170732"/>
    <s v="technology"/>
    <s v="hardware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43.45666666666668"/>
    <n v="114.76533333333333"/>
    <s v="technology"/>
    <s v="hardware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96.4"/>
    <n v="35.997067448680355"/>
    <s v="technology"/>
    <s v="hardware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07.91999999999999"/>
    <n v="154.17142857142858"/>
    <s v="technology"/>
    <s v="hardware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14.97699999999999"/>
    <n v="566.38916256157631"/>
    <s v="technology"/>
    <s v="hardware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48.04999999999998"/>
    <n v="120.85714285714286"/>
    <s v="technology"/>
    <s v="hardware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91.16676082790633"/>
    <n v="86.163845492085343"/>
    <s v="technology"/>
    <s v="hardware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99.215125"/>
    <n v="51.212114395886893"/>
    <s v="technology"/>
    <s v="hardware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18.6"/>
    <n v="67.261538461538464"/>
    <s v="technology"/>
    <s v="hardware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26.86868686868686"/>
    <n v="62.8"/>
    <s v="technology"/>
    <s v="hardware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05.22388000000001"/>
    <n v="346.13118421052633"/>
    <s v="technology"/>
    <s v="hardware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28.40666000000002"/>
    <n v="244.11912547528519"/>
    <s v="technology"/>
    <s v="hardware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17.3272"/>
    <n v="259.25424836601309"/>
    <s v="technology"/>
    <s v="hardware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80.73"/>
    <n v="201.96402877697841"/>
    <s v="technology"/>
    <s v="hardware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10.73146853146854"/>
    <n v="226.20857142857142"/>
    <s v="technology"/>
    <s v="hardware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52.60429999999999"/>
    <n v="324.69"/>
    <s v="technology"/>
    <s v="hardware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02.49999999999999"/>
    <n v="205"/>
    <s v="technology"/>
    <s v="hardware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78.3738373837384"/>
    <n v="20.465926829268295"/>
    <s v="technology"/>
    <s v="hardware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43.349156424581"/>
    <n v="116.35303146309367"/>
    <s v="technology"/>
    <s v="hardware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15.50800000000001"/>
    <n v="307.20212765957444"/>
    <s v="technology"/>
    <s v="hardware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31.20499999999998"/>
    <n v="546.6875"/>
    <s v="technology"/>
    <s v="hardware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88.17"/>
    <n v="47.474464579901152"/>
    <s v="technology"/>
    <s v="hardware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07.8"/>
    <n v="101.56"/>
    <s v="technology"/>
    <s v="hardware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14.57142857142857"/>
    <n v="72.909090909090907"/>
    <s v="music"/>
    <s v="indie rock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10.73333333333333"/>
    <n v="43.710526315789473"/>
    <s v="music"/>
    <s v="indie rock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13.33333333333333"/>
    <n v="34"/>
    <s v="music"/>
    <s v="indie rock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08.33333333333333"/>
    <n v="70.652173913043484"/>
    <s v="music"/>
    <s v="indie rock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23.53333333333335"/>
    <n v="89.301204819277103"/>
    <s v="music"/>
    <s v="indie rock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00.69999999999999"/>
    <n v="115.08571428571429"/>
    <s v="music"/>
    <s v="indie rock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03.53333333333335"/>
    <n v="62.12"/>
    <s v="music"/>
    <s v="indie rock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15.51066666666668"/>
    <n v="46.204266666666669"/>
    <s v="music"/>
    <s v="indie rock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20.4004"/>
    <n v="48.54854838709678"/>
    <s v="music"/>
    <s v="indie rock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15.040375"/>
    <n v="57.520187499999999"/>
    <s v="music"/>
    <s v="indie rock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20.46777777777777"/>
    <n v="88.147154471544724"/>
    <s v="music"/>
    <s v="indie rock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01.28333333333333"/>
    <n v="110.49090909090908"/>
    <s v="music"/>
    <s v="indie rock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02.46666666666667"/>
    <n v="66.826086956521735"/>
    <s v="music"/>
    <s v="indie rock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20.54285714285714"/>
    <n v="58.597222222222221"/>
    <s v="music"/>
    <s v="indie rock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00"/>
    <n v="113.63636363636364"/>
    <s v="music"/>
    <s v="indie rock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01.66666666666666"/>
    <n v="43.571428571428569"/>
    <s v="music"/>
    <s v="indie rock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00"/>
    <n v="78.94736842105263"/>
    <s v="music"/>
    <s v="indie rock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00.33333333333334"/>
    <n v="188.125"/>
    <s v="music"/>
    <s v="indie rock"/>
    <d v="2012-02-06T21:43:55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32.36666666666667"/>
    <n v="63.031746031746032"/>
    <s v="music"/>
    <s v="indie rock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36.66666666666666"/>
    <n v="30.37037037037037"/>
    <s v="music"/>
    <s v="indie rock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13.25"/>
    <n v="51.477272727272727"/>
    <s v="music"/>
    <s v="indie rock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36"/>
    <n v="35.789473684210527"/>
    <s v="music"/>
    <s v="indie rock"/>
    <d v="2011-04-05T15:50:48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46.12318374694613"/>
    <n v="98.817391304347822"/>
    <s v="music"/>
    <s v="indie rock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29.5"/>
    <n v="28"/>
    <s v="music"/>
    <s v="indie rock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54"/>
    <n v="51.313131313131315"/>
    <s v="music"/>
    <s v="indie rock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07.04545454545456"/>
    <n v="53.522727272727273"/>
    <s v="music"/>
    <s v="indie rock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07.73299999999999"/>
    <n v="37.149310344827583"/>
    <s v="music"/>
    <s v="indie rock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07.31250000000001"/>
    <n v="89.895287958115176"/>
    <s v="music"/>
    <s v="indie rock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06.52500000000001"/>
    <n v="106.52500000000001"/>
    <s v="music"/>
    <s v="indie rock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00.35000000000001"/>
    <n v="52.815789473684212"/>
    <s v="music"/>
    <s v="indie rock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06.5"/>
    <n v="54.615384615384613"/>
    <s v="music"/>
    <s v="indie rock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00"/>
    <n v="27.272727272727273"/>
    <s v="music"/>
    <s v="indie rock"/>
    <d v="2013-04-01T17:16:33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04.85714285714285"/>
    <n v="68.598130841121488"/>
    <s v="music"/>
    <s v="indie rock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04.69999999999999"/>
    <n v="35.612244897959187"/>
    <s v="music"/>
    <s v="indie rock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25.66666666666669"/>
    <n v="94.027777777777771"/>
    <s v="music"/>
    <s v="indie rock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00.90416666666667"/>
    <n v="526.45652173913038"/>
    <s v="music"/>
    <s v="indie rock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47.75"/>
    <n v="50.657142857142858"/>
    <s v="music"/>
    <s v="indie rock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34.61099999999999"/>
    <n v="79.182941176470578"/>
    <s v="music"/>
    <s v="indie rock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00.75"/>
    <n v="91.590909090909093"/>
    <s v="music"/>
    <s v="indie rock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00.880375"/>
    <n v="116.96275362318841"/>
    <s v="music"/>
    <s v="indie rock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0.56800000000000006"/>
    <n v="28.4"/>
    <s v="games"/>
    <s v="video games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0.38750000000000001"/>
    <n v="103.33333333333333"/>
    <s v="games"/>
    <s v="video games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10"/>
    <n v="10"/>
    <s v="games"/>
    <s v="video games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10.454545454545453"/>
    <n v="23"/>
    <s v="games"/>
    <s v="video games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2"/>
    <n v="31.555555555555557"/>
    <s v="games"/>
    <s v="video games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0.05"/>
    <n v="5"/>
    <s v="games"/>
    <s v="video games"/>
    <d v="2014-11-08T18:21:27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28.842857142857142"/>
    <n v="34.220338983050844"/>
    <s v="games"/>
    <s v="video games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0.16666666666666669"/>
    <n v="25"/>
    <s v="games"/>
    <s v="video games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11.799999999999999"/>
    <n v="19.666666666666668"/>
    <s v="games"/>
    <s v="video games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0.20238095238095236"/>
    <n v="21.25"/>
    <s v="games"/>
    <s v="video games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5"/>
    <n v="8.3333333333333339"/>
    <s v="games"/>
    <s v="video games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5"/>
    <n v="21.34333333333333"/>
    <s v="games"/>
    <s v="video games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"/>
    <n v="5.333333333333333"/>
    <s v="games"/>
    <s v="video games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2"/>
    <n v="34.666666666666664"/>
    <s v="games"/>
    <s v="video games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"/>
    <n v="21.727272727272727"/>
    <s v="games"/>
    <s v="video games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9E-2"/>
    <n v="11.922499999999999"/>
    <s v="games"/>
    <s v="video games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28.405999999999999"/>
    <n v="26.59737827715356"/>
    <s v="games"/>
    <s v="video games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12.8"/>
    <n v="10.666666666666666"/>
    <s v="games"/>
    <s v="video games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2"/>
    <n v="29.035714285714285"/>
    <s v="games"/>
    <s v="video games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0.11199999999999999"/>
    <n v="50.909090909090907"/>
    <s v="games"/>
    <s v="video games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s v="games"/>
    <s v="video games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39"/>
    <n v="50.083333333333336"/>
    <s v="games"/>
    <s v="video games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11.25"/>
    <n v="45"/>
    <s v="games"/>
    <s v="video games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6"/>
    <n v="25.291666666666668"/>
    <s v="games"/>
    <s v="video games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30.433333333333334"/>
    <n v="51.292134831460672"/>
    <s v="games"/>
    <s v="video games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0.02"/>
    <n v="1"/>
    <s v="games"/>
    <s v="video games"/>
    <d v="2016-01-28T11:18:30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0.69641025641025645"/>
    <n v="49.381818181818183"/>
    <s v="games"/>
    <s v="video games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2"/>
    <n v="1"/>
    <s v="games"/>
    <s v="video games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s v="games"/>
    <s v="video games"/>
    <d v="2010-06-25T19:35:56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0.80999999999999994"/>
    <n v="101.25"/>
    <s v="games"/>
    <s v="video games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0.26222222222222225"/>
    <n v="19.666666666666668"/>
    <s v="games"/>
    <s v="video games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0.16666666666666669"/>
    <n v="12.5"/>
    <s v="games"/>
    <s v="video games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6E-3"/>
    <n v="8.5"/>
    <s v="games"/>
    <s v="video games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0.8"/>
    <n v="1"/>
    <s v="games"/>
    <s v="video games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2999999999999998"/>
    <n v="23"/>
    <s v="games"/>
    <s v="video games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2"/>
    <n v="17.987951807228917"/>
    <s v="games"/>
    <s v="video games"/>
    <d v="2013-08-02T15:30:0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28.192"/>
    <n v="370.94736842105266"/>
    <s v="games"/>
    <s v="video games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72"/>
    <n v="63.569485530546629"/>
    <s v="games"/>
    <s v="video games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0.72222222222222221"/>
    <n v="13"/>
    <s v="games"/>
    <s v="video games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0.85000000000000009"/>
    <n v="5.3125"/>
    <s v="games"/>
    <s v="video games"/>
    <d v="2012-04-19T12:05:05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15.75"/>
    <n v="35.615384615384613"/>
    <s v="music"/>
    <s v="rock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12.26666666666667"/>
    <n v="87.103448275862064"/>
    <s v="music"/>
    <s v="rock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32.20000000000002"/>
    <n v="75.11363636363636"/>
    <s v="music"/>
    <s v="rock"/>
    <d v="2015-04-17T16:35:20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02.63636363636364"/>
    <n v="68.01204819277109"/>
    <s v="music"/>
    <s v="rock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38.64000000000001"/>
    <n v="29.623931623931625"/>
    <s v="music"/>
    <s v="rock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46.6"/>
    <n v="91.625"/>
    <s v="music"/>
    <s v="rock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20"/>
    <n v="22.5"/>
    <s v="music"/>
    <s v="rock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21.5816111111111"/>
    <n v="64.366735294117646"/>
    <s v="music"/>
    <s v="rock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00"/>
    <n v="21.857142857142858"/>
    <s v="music"/>
    <s v="rock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80.85714285714286"/>
    <n v="33.315789473684212"/>
    <s v="music"/>
    <s v="rock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06.075"/>
    <n v="90.276595744680847"/>
    <s v="music"/>
    <s v="rock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00"/>
    <n v="76.92307692307692"/>
    <s v="music"/>
    <s v="rock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26.92857142857143"/>
    <n v="59.233333333333334"/>
    <s v="music"/>
    <s v="rock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02.97499999999999"/>
    <n v="65.38095238095238"/>
    <s v="music"/>
    <s v="rock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50"/>
    <n v="67.307692307692307"/>
    <s v="music"/>
    <s v="rock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26.02"/>
    <n v="88.74647887323944"/>
    <s v="music"/>
    <s v="rock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00.12"/>
    <n v="65.868421052631575"/>
    <s v="music"/>
    <s v="rock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38.64000000000001"/>
    <n v="40.349243306169967"/>
    <s v="music"/>
    <s v="rock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61.4"/>
    <n v="76.857142857142861"/>
    <s v="music"/>
    <s v="rock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07.18419999999999"/>
    <n v="68.707820512820518"/>
    <s v="music"/>
    <s v="rock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53.1"/>
    <n v="57.773584905660378"/>
    <s v="games"/>
    <s v="tabletop games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24.16666666666663"/>
    <n v="44.171348314606739"/>
    <s v="games"/>
    <s v="tabletop games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89.27777777777777"/>
    <n v="31.566308243727597"/>
    <s v="games"/>
    <s v="tabletop games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84.74"/>
    <n v="107.04511278195488"/>
    <s v="games"/>
    <s v="tabletop games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56.97"/>
    <n v="149.03451043338683"/>
    <s v="games"/>
    <s v="tabletop games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09.67499999999998"/>
    <n v="55.956632653061227"/>
    <s v="games"/>
    <s v="tabletop games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14.6425"/>
    <n v="56.970381807973048"/>
    <s v="games"/>
    <s v="tabletop games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12.17692027666544"/>
    <n v="44.056420233463037"/>
    <s v="games"/>
    <s v="tabletop games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03.25"/>
    <n v="68.625"/>
    <s v="games"/>
    <s v="tabletop games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84.61052631578946"/>
    <n v="65.318435754189949"/>
    <s v="games"/>
    <s v="tabletop games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19.73333333333333"/>
    <n v="35.92"/>
    <s v="games"/>
    <s v="tabletop games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81.2401666666667"/>
    <n v="40.070667078443485"/>
    <s v="games"/>
    <s v="tabletop games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52.37333333333333"/>
    <n v="75.647714604236342"/>
    <s v="games"/>
    <s v="tabletop games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37.37"/>
    <n v="61.203872437357631"/>
    <s v="games"/>
    <s v="tabletop games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20.32608695652173"/>
    <n v="48.130434782608695"/>
    <s v="games"/>
    <s v="tabletop games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13.83571428571429"/>
    <n v="68.106837606837601"/>
    <s v="games"/>
    <s v="tabletop games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51.03109999999992"/>
    <n v="65.891300230946882"/>
    <s v="games"/>
    <s v="tabletop games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32.89249999999998"/>
    <n v="81.654377880184327"/>
    <s v="games"/>
    <s v="tabletop games"/>
    <d v="2015-10-15T07:20:00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46.97777777777779"/>
    <n v="52.701195219123505"/>
    <s v="games"/>
    <s v="tabletop games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42.15"/>
    <n v="41.228136882129277"/>
    <s v="games"/>
    <s v="tabletop games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82.71818181818185"/>
    <n v="15.035357142857142"/>
    <s v="music"/>
    <s v="electronic music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04.18124999999998"/>
    <n v="39.066920943134534"/>
    <s v="music"/>
    <s v="electronic music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09.55"/>
    <n v="43.82"/>
    <s v="music"/>
    <s v="electronic music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32.86666666666667"/>
    <n v="27.301369863013697"/>
    <s v="music"/>
    <s v="electronic music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52"/>
    <n v="42.222222222222221"/>
    <s v="music"/>
    <s v="electronic music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02.72727272727273"/>
    <n v="33.235294117647058"/>
    <s v="music"/>
    <s v="electronic music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00"/>
    <n v="285.71428571428572"/>
    <s v="music"/>
    <s v="electronic music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01.6"/>
    <n v="42.333333333333336"/>
    <s v="music"/>
    <s v="electronic music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50.80000000000001"/>
    <n v="50.266666666666666"/>
    <s v="music"/>
    <s v="electronic music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11.425"/>
    <n v="61.902777777777779"/>
    <s v="music"/>
    <s v="electronic music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95.6"/>
    <n v="40.75"/>
    <s v="music"/>
    <s v="electronic music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14.38333333333333"/>
    <n v="55.796747967479675"/>
    <s v="music"/>
    <s v="electronic music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00"/>
    <n v="10"/>
    <s v="music"/>
    <s v="electronic music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92.50166666666667"/>
    <n v="73.125416666666666"/>
    <s v="music"/>
    <s v="electronic music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56.36363636363637"/>
    <n v="26.060606060606062"/>
    <s v="music"/>
    <s v="electronic music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05.66666666666666"/>
    <n v="22.642857142857142"/>
    <s v="music"/>
    <s v="electronic music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01.19047619047619"/>
    <n v="47.222222222222221"/>
    <s v="music"/>
    <s v="electronic music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22.833"/>
    <n v="32.324473684210524"/>
    <s v="music"/>
    <s v="electronic music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01.49999999999999"/>
    <n v="53.421052631578945"/>
    <s v="music"/>
    <s v="electronic music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01.14285714285714"/>
    <n v="51.304347826086953"/>
    <s v="music"/>
    <s v="electronic music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08.11999999999999"/>
    <n v="37.197247706422019"/>
    <s v="games"/>
    <s v="tabletop games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62.6"/>
    <n v="27.1"/>
    <s v="games"/>
    <s v="tabletop games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05.80000000000001"/>
    <n v="206.31"/>
    <s v="games"/>
    <s v="tabletop games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43.15000000000003"/>
    <n v="82.145270270270274"/>
    <s v="games"/>
    <s v="tabletop games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44.83338095238094"/>
    <n v="164.79651993355483"/>
    <s v="games"/>
    <s v="tabletop games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08.46283333333334"/>
    <n v="60.820280373831778"/>
    <s v="games"/>
    <s v="tabletop games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57.37692307692308"/>
    <n v="67.970099667774093"/>
    <s v="games"/>
    <s v="tabletop games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74.49"/>
    <n v="81.561805555555551"/>
    <s v="games"/>
    <s v="tabletop games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71.04755366949576"/>
    <n v="25.42547309833024"/>
    <s v="games"/>
    <s v="tabletop games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25.95294117647057"/>
    <n v="21.497991967871485"/>
    <s v="games"/>
    <s v="tabletop games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12.1296000000002"/>
    <n v="27.226630727762803"/>
    <s v="games"/>
    <s v="tabletop games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95.8"/>
    <n v="25.091093117408906"/>
    <s v="games"/>
    <s v="tabletop games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32.03999999999996"/>
    <n v="21.230179028132991"/>
    <s v="games"/>
    <s v="tabletop games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65"/>
    <n v="41.607142857142854"/>
    <s v="games"/>
    <s v="tabletop games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53.3153846153846"/>
    <n v="135.58503401360545"/>
    <s v="games"/>
    <s v="tabletop games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37.10714285714289"/>
    <n v="22.116176470588236"/>
    <s v="games"/>
    <s v="tabletop games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52.92777777777775"/>
    <n v="64.625635808748726"/>
    <s v="games"/>
    <s v="tabletop games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37.4"/>
    <n v="69.569620253164558"/>
    <s v="games"/>
    <s v="tabletop games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28.02668"/>
    <n v="75.133028169014082"/>
    <s v="games"/>
    <s v="tabletop games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70.68"/>
    <n v="140.97916666666666"/>
    <s v="games"/>
    <s v="tabletop games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06.4"/>
    <n v="49.472392638036808"/>
    <s v="games"/>
    <s v="tabletop games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60.0976000000001"/>
    <n v="53.865251485148519"/>
    <s v="games"/>
    <s v="tabletop games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50"/>
    <n v="4.5712530712530715"/>
    <s v="games"/>
    <s v="tabletop games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77.02"/>
    <n v="65.00344827586207"/>
    <s v="games"/>
    <s v="tabletop games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47.0250000000001"/>
    <n v="53.475252525252522"/>
    <s v="games"/>
    <s v="tabletop games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00.12"/>
    <n v="43.912280701754383"/>
    <s v="games"/>
    <s v="tabletop games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04.45405405405405"/>
    <n v="50.852631578947367"/>
    <s v="games"/>
    <s v="tabletop games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07.21428571428571"/>
    <n v="58.6328125"/>
    <s v="games"/>
    <s v="tabletop games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68.77142857142857"/>
    <n v="32.81666666666667"/>
    <s v="games"/>
    <s v="tabletop games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75.11200000000008"/>
    <n v="426.93169877408059"/>
    <s v="games"/>
    <s v="tabletop games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34.44929411764704"/>
    <n v="23.808729166666669"/>
    <s v="games"/>
    <s v="tabletop games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72.27777777777777"/>
    <n v="98.413654618473899"/>
    <s v="games"/>
    <s v="tabletop games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12.6875"/>
    <n v="107.32142857142857"/>
    <s v="games"/>
    <s v="tabletop games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59.8"/>
    <n v="11.67005076142132"/>
    <s v="games"/>
    <s v="tabletop games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86.65822784810126"/>
    <n v="41.782287822878232"/>
    <s v="games"/>
    <s v="tabletop games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22.70833333333334"/>
    <n v="21.38"/>
    <s v="games"/>
    <s v="tabletop games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36.14"/>
    <n v="94.103550295857985"/>
    <s v="games"/>
    <s v="tabletop games"/>
    <d v="2016-05-15T17:28:49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46.5"/>
    <n v="15.721951219512196"/>
    <s v="games"/>
    <s v="tabletop games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67.1"/>
    <n v="90.635922330097088"/>
    <s v="games"/>
    <s v="tabletop games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26.92"/>
    <n v="97.297619047619051"/>
    <s v="games"/>
    <s v="tabletop games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79.5"/>
    <n v="37.11904761904762"/>
    <s v="games"/>
    <s v="tabletop games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54.15151515151516"/>
    <n v="28.104972375690608"/>
    <s v="games"/>
    <s v="tabletop games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15.54666666666667"/>
    <n v="144.43333333333334"/>
    <s v="games"/>
    <s v="tabletop games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80.03333333333333"/>
    <n v="24.274157303370785"/>
    <s v="games"/>
    <s v="tabletop games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98.5"/>
    <n v="35.117647058823529"/>
    <s v="games"/>
    <s v="tabletop games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20.26666666666665"/>
    <n v="24.762886597938145"/>
    <s v="games"/>
    <s v="tabletop games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80.52499999999998"/>
    <n v="188.37871287128712"/>
    <s v="games"/>
    <s v="tabletop games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02.60000000000001"/>
    <n v="148.08247422680412"/>
    <s v="games"/>
    <s v="tabletop games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01.64"/>
    <n v="49.934589800443462"/>
    <s v="games"/>
    <s v="tabletop games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20.24800000000005"/>
    <n v="107.82155688622754"/>
    <s v="games"/>
    <s v="tabletop games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83.09000000000003"/>
    <n v="42.63403614457831"/>
    <s v="games"/>
    <s v="tabletop games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56.6000000000001"/>
    <n v="14.370762711864407"/>
    <s v="games"/>
    <s v="tabletop games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20.35999999999999"/>
    <n v="37.476190476190474"/>
    <s v="games"/>
    <s v="tabletop games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19.6"/>
    <n v="30.202020202020201"/>
    <s v="games"/>
    <s v="tabletop games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07.76923076923077"/>
    <n v="33.550632911392405"/>
    <s v="games"/>
    <s v="tabletop games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05.81826105905425"/>
    <n v="64.74666666666667"/>
    <s v="games"/>
    <s v="tabletop games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41.08235294117648"/>
    <n v="57.932367149758456"/>
    <s v="games"/>
    <s v="tabletop games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70.7"/>
    <n v="53.078431372549019"/>
    <s v="games"/>
    <s v="tabletop games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53.80000000000001"/>
    <n v="48.0625"/>
    <s v="games"/>
    <s v="tabletop games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03.57653061224488"/>
    <n v="82.396874999999994"/>
    <s v="games"/>
    <s v="tabletop games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85"/>
    <n v="50.454545454545453"/>
    <s v="music"/>
    <s v="rock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85.33333333333331"/>
    <n v="115.83333333333333"/>
    <s v="music"/>
    <s v="rock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00.85533333333332"/>
    <n v="63.03458333333333"/>
    <s v="music"/>
    <s v="rock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06.22116666666668"/>
    <n v="108.02152542372882"/>
    <s v="music"/>
    <s v="rock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21.36666666666667"/>
    <n v="46.088607594936711"/>
    <s v="music"/>
    <s v="rock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00.06666666666666"/>
    <n v="107.21428571428571"/>
    <s v="music"/>
    <s v="rock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19.97755555555555"/>
    <n v="50.9338679245283"/>
    <s v="music"/>
    <s v="rock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00.1"/>
    <n v="40.04"/>
    <s v="music"/>
    <s v="rock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07.4"/>
    <n v="64.44"/>
    <s v="music"/>
    <s v="rock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04.06666666666666"/>
    <n v="53.827586206896555"/>
    <s v="music"/>
    <s v="rock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72.8"/>
    <n v="100.46511627906976"/>
    <s v="music"/>
    <s v="rock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07.2505"/>
    <n v="46.630652173913049"/>
    <s v="music"/>
    <s v="rock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08.23529411764706"/>
    <n v="34.074074074074076"/>
    <s v="music"/>
    <s v="rock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46.08079999999998"/>
    <n v="65.214642857142863"/>
    <s v="music"/>
    <s v="rock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25.25"/>
    <n v="44.205882352941174"/>
    <s v="music"/>
    <s v="rock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49.07142857142856"/>
    <n v="71.965517241379317"/>
    <s v="music"/>
    <s v="rock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00.6"/>
    <n v="52.94736842105263"/>
    <s v="music"/>
    <s v="rock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05.07333333333332"/>
    <n v="109.45138888888889"/>
    <s v="music"/>
    <s v="rock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50.16666666666663"/>
    <n v="75.035714285714292"/>
    <s v="music"/>
    <s v="rock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01.25"/>
    <n v="115.71428571428571"/>
    <s v="music"/>
    <s v="rock"/>
    <d v="2012-06-14T12:26:56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33.6044"/>
    <n v="31.659810426540286"/>
    <s v="music"/>
    <s v="indie rock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70.65217391304347"/>
    <n v="46.176470588235297"/>
    <s v="music"/>
    <s v="indie rock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09.35829457364341"/>
    <n v="68.481650485436887"/>
    <s v="music"/>
    <s v="indie rock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00.70033333333335"/>
    <n v="53.469203539823013"/>
    <s v="music"/>
    <s v="indie rock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01.22777777777779"/>
    <n v="109.10778443113773"/>
    <s v="music"/>
    <s v="indie rock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06.75857142857143"/>
    <n v="51.185616438356163"/>
    <s v="music"/>
    <s v="indie rock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06.65777537961894"/>
    <n v="27.936800000000002"/>
    <s v="music"/>
    <s v="indie rock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01.30622"/>
    <n v="82.496921824104234"/>
    <s v="music"/>
    <s v="indie rock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06.67450000000001"/>
    <n v="59.817476635514019"/>
    <s v="music"/>
    <s v="indie rock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28.83978378378379"/>
    <n v="64.816470588235291"/>
    <s v="music"/>
    <s v="indie rock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04.11111111111111"/>
    <n v="90.09615384615384"/>
    <s v="music"/>
    <s v="indie rock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07.86666666666666"/>
    <n v="40.962025316455694"/>
    <s v="music"/>
    <s v="indie rock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75.84040000000002"/>
    <n v="56.000127388535034"/>
    <s v="music"/>
    <s v="indie rock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56.97"/>
    <n v="37.672800000000002"/>
    <s v="music"/>
    <s v="indie rock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02.60000000000001"/>
    <n v="40.078125"/>
    <s v="music"/>
    <s v="indie rock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04.04266666666666"/>
    <n v="78.031999999999996"/>
    <s v="music"/>
    <s v="indie rock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04"/>
    <n v="18.90909090909091"/>
    <s v="music"/>
    <s v="indie rock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21.05999999999999"/>
    <n v="37.134969325153371"/>
    <s v="music"/>
    <s v="indie rock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07.69999999999999"/>
    <n v="41.961038961038959"/>
    <s v="music"/>
    <s v="indie rock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08.66"/>
    <n v="61.044943820224717"/>
    <s v="music"/>
    <s v="indie rock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39.120962394619681"/>
    <n v="64.53125"/>
    <s v="food"/>
    <s v="small batch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9"/>
    <n v="21.25"/>
    <s v="food"/>
    <s v="small batch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48"/>
    <n v="30"/>
    <s v="food"/>
    <s v="small batch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20.733333333333334"/>
    <n v="25.491803278688526"/>
    <s v="food"/>
    <s v="small batch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8"/>
    <n v="11.428571428571429"/>
    <s v="food"/>
    <s v="small batch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0.72"/>
    <n v="108"/>
    <s v="food"/>
    <s v="small batch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26.09431428571429"/>
    <n v="54.883162444113267"/>
    <s v="food"/>
    <s v="small batch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54.45000000000002"/>
    <n v="47.383612662942269"/>
    <s v="food"/>
    <s v="small batch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05.91999999999999"/>
    <n v="211.84"/>
    <s v="food"/>
    <s v="small batch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02.42285714285715"/>
    <n v="219.92638036809817"/>
    <s v="food"/>
    <s v="small batch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44.31375"/>
    <n v="40.795406360424032"/>
    <s v="food"/>
    <s v="small batch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06.30800000000001"/>
    <n v="75.502840909090907"/>
    <s v="food"/>
    <s v="small batch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12.16666666666666"/>
    <n v="13.542553191489361"/>
    <s v="food"/>
    <s v="small batch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01.95"/>
    <n v="60.865671641791046"/>
    <s v="food"/>
    <s v="small batch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02.27200000000001"/>
    <n v="115.69230769230769"/>
    <s v="food"/>
    <s v="small batch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20.73254999999995"/>
    <n v="48.104623556581984"/>
    <s v="food"/>
    <s v="small batch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10.65833333333333"/>
    <n v="74.184357541899445"/>
    <s v="food"/>
    <s v="small batch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01.14333333333335"/>
    <n v="123.34552845528455"/>
    <s v="food"/>
    <s v="small batch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94.20799999999997"/>
    <n v="66.623188405797094"/>
    <s v="food"/>
    <s v="small batch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05.77749999999999"/>
    <n v="104.99007444168734"/>
    <s v="food"/>
    <s v="small batch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s v="technology"/>
    <s v="web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s v="technology"/>
    <s v="web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3"/>
    <n v="300"/>
    <s v="technology"/>
    <s v="web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0.1"/>
    <n v="1"/>
    <s v="technology"/>
    <s v="web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s v="technology"/>
    <s v="web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5000000000000002E-2"/>
    <n v="13"/>
    <s v="technology"/>
    <s v="web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5"/>
    <n v="15"/>
    <s v="technology"/>
    <s v="web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0.38571428571428573"/>
    <n v="54"/>
    <s v="technology"/>
    <s v="web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s v="technology"/>
    <s v="web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s v="technology"/>
    <s v="web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0.5714285714285714"/>
    <n v="15.428571428571429"/>
    <s v="technology"/>
    <s v="web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s v="technology"/>
    <s v="web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s v="technology"/>
    <s v="web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5E-2"/>
    <n v="25"/>
    <s v="technology"/>
    <s v="web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0.6875"/>
    <n v="27.5"/>
    <s v="technology"/>
    <s v="web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s v="technology"/>
    <s v="web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s v="technology"/>
    <s v="web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s v="technology"/>
    <s v="web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14.680000000000001"/>
    <n v="367"/>
    <s v="technology"/>
    <s v="web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0.04"/>
    <n v="2"/>
    <s v="technology"/>
    <s v="web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s v="technology"/>
    <s v="web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28.571428571428569"/>
    <n v="60"/>
    <s v="technology"/>
    <s v="web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s v="technology"/>
    <s v="web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s v="technology"/>
    <s v="web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s v="technology"/>
    <s v="web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10.52"/>
    <n v="97.407407407407405"/>
    <s v="technology"/>
    <s v="web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"/>
    <n v="47.857142857142854"/>
    <s v="technology"/>
    <s v="web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0.25"/>
    <n v="50"/>
    <s v="technology"/>
    <s v="web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s v="technology"/>
    <s v="web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0.32800000000000001"/>
    <n v="20.5"/>
    <s v="technology"/>
    <s v="web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s v="technology"/>
    <s v="web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29"/>
    <n v="30"/>
    <s v="technology"/>
    <s v="web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5E-3"/>
    <n v="50"/>
    <s v="technology"/>
    <s v="web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6E-2"/>
    <n v="10"/>
    <s v="technology"/>
    <s v="web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s v="technology"/>
    <s v="web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10.877666666666666"/>
    <n v="81.582499999999996"/>
    <s v="technology"/>
    <s v="web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s v="technology"/>
    <s v="web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s v="technology"/>
    <s v="web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s v="technology"/>
    <s v="web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0.36666666666666664"/>
    <n v="18.333333333333332"/>
    <s v="technology"/>
    <s v="web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"/>
    <n v="224.42857142857142"/>
    <s v="technology"/>
    <s v="web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"/>
    <n v="37.5"/>
    <s v="technology"/>
    <s v="web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6"/>
    <n v="145"/>
    <s v="technology"/>
    <s v="web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0.8"/>
    <n v="1"/>
    <s v="technology"/>
    <s v="web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3"/>
    <n v="112.57142857142857"/>
    <s v="technology"/>
    <s v="web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s v="technology"/>
    <s v="web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0.68399999999999994"/>
    <n v="342"/>
    <s v="technology"/>
    <s v="web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2"/>
    <n v="57.875"/>
    <s v="technology"/>
    <s v="web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0.1875"/>
    <n v="30"/>
    <s v="technology"/>
    <s v="web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s v="technology"/>
    <s v="web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0.125"/>
    <n v="25"/>
    <s v="technology"/>
    <s v="web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s v="technology"/>
    <s v="web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0.05"/>
    <n v="50"/>
    <s v="technology"/>
    <s v="web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0.06"/>
    <n v="1.5"/>
    <s v="technology"/>
    <s v="web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s v="technology"/>
    <s v="web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0.2"/>
    <n v="10"/>
    <s v="technology"/>
    <s v="web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s v="technology"/>
    <s v="web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s v="technology"/>
    <s v="web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s v="technology"/>
    <s v="web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s v="technology"/>
    <s v="web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0.71785714285714286"/>
    <n v="22.333333333333332"/>
    <s v="food"/>
    <s v="food trucks"/>
    <d v="2016-01-05T14:44:56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0.43333333333333329"/>
    <n v="52"/>
    <s v="food"/>
    <s v="food trucks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16.833333333333332"/>
    <n v="16.833333333333332"/>
    <s v="food"/>
    <s v="food trucks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s v="food"/>
    <s v="food trucks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22.52"/>
    <n v="56.3"/>
    <s v="food"/>
    <s v="food trucks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41.384615384615387"/>
    <n v="84.0625"/>
    <s v="food"/>
    <s v="food trucks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25.259090909090908"/>
    <n v="168.39393939393941"/>
    <s v="food"/>
    <s v="food trucks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0.2"/>
    <n v="15"/>
    <s v="food"/>
    <s v="food trucks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399999999999999"/>
    <n v="76.666666666666671"/>
    <s v="food"/>
    <s v="food trucks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s v="food"/>
    <s v="food trucks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0.60399999999999998"/>
    <n v="50.333333333333336"/>
    <s v="food"/>
    <s v="food trucks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s v="food"/>
    <s v="food trucks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0.83333333333333337"/>
    <n v="8.3333333333333339"/>
    <s v="food"/>
    <s v="food trucks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4"/>
    <n v="35.384615384615387"/>
    <s v="food"/>
    <s v="food trucks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0.55833333333333335"/>
    <n v="55.833333333333336"/>
    <s v="food"/>
    <s v="food trucks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2"/>
    <n v="5"/>
    <s v="food"/>
    <s v="food trucks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s v="food"/>
    <s v="food trucks"/>
    <d v="2014-07-11T16:13:0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0.02"/>
    <n v="1"/>
    <s v="food"/>
    <s v="food trucks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s v="food"/>
    <s v="food trucks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14.825133372851216"/>
    <n v="69.472222222222229"/>
    <s v="food"/>
    <s v="food trucks"/>
    <d v="2014-09-10T19:41:35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2"/>
    <n v="1"/>
    <s v="food"/>
    <s v="food trucks"/>
    <d v="2015-01-22T11:29:56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0.2"/>
    <n v="1"/>
    <s v="food"/>
    <s v="food trucks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2"/>
    <n v="8"/>
    <s v="food"/>
    <s v="food trucks"/>
    <d v="2014-12-01T11:54:50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"/>
    <n v="34.444444444444443"/>
    <s v="food"/>
    <s v="food trucks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2"/>
    <n v="1"/>
    <s v="food"/>
    <s v="food trucks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s v="food"/>
    <s v="food trucks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E-3"/>
    <n v="1"/>
    <s v="food"/>
    <s v="food trucks"/>
    <d v="2016-02-12T02:38:53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3"/>
    <n v="1"/>
    <s v="food"/>
    <s v="food trucks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"/>
    <n v="501.25"/>
    <s v="food"/>
    <s v="food trucks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0.70000000000000007"/>
    <n v="10.5"/>
    <s v="food"/>
    <s v="food trucks"/>
    <d v="2016-01-12T22:08:24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E-3"/>
    <n v="1"/>
    <s v="food"/>
    <s v="food trucks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2"/>
    <n v="1"/>
    <s v="food"/>
    <s v="food trucks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s v="food"/>
    <s v="food trucks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0.13"/>
    <n v="13"/>
    <s v="food"/>
    <s v="food trucks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0.48960000000000004"/>
    <n v="306"/>
    <s v="food"/>
    <s v="food trucks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4E-2"/>
    <n v="22.5"/>
    <s v="food"/>
    <s v="food trucks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s v="food"/>
    <s v="food trucks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0.33333333333333337"/>
    <n v="50"/>
    <s v="food"/>
    <s v="food trucks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s v="food"/>
    <s v="food trucks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0.2"/>
    <n v="5"/>
    <s v="food"/>
    <s v="food trucks"/>
    <d v="2016-01-14T16:35:13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07.88"/>
    <n v="74.22935779816514"/>
    <s v="food"/>
    <s v="small batch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25.94166666666666"/>
    <n v="81.252688172043008"/>
    <s v="food"/>
    <s v="small batch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02.51495"/>
    <n v="130.23469453376205"/>
    <s v="food"/>
    <s v="small batch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08.60000000000001"/>
    <n v="53.409836065573771"/>
    <s v="food"/>
    <s v="small batch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72.8"/>
    <n v="75.130434782608702"/>
    <s v="food"/>
    <s v="small batch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67.98"/>
    <n v="75.666666666666671"/>
    <s v="food"/>
    <s v="small batch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27.20000000000005"/>
    <n v="31.691394658753708"/>
    <s v="food"/>
    <s v="small batch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07.5"/>
    <n v="47.777777777777779"/>
    <s v="food"/>
    <s v="small batch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08"/>
    <n v="90"/>
    <s v="food"/>
    <s v="small batch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01.53353333333335"/>
    <n v="149.31401960784314"/>
    <s v="food"/>
    <s v="small batch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15.45"/>
    <n v="62.06989247311828"/>
    <s v="food"/>
    <s v="small batch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33.5"/>
    <n v="53.4"/>
    <s v="food"/>
    <s v="small batch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54.69999999999999"/>
    <n v="69.268656716417908"/>
    <s v="food"/>
    <s v="small batch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00.84571428571429"/>
    <n v="271.50769230769231"/>
    <s v="food"/>
    <s v="small batch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82"/>
    <n v="34.125"/>
    <s v="food"/>
    <s v="small batch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80.86666666666667"/>
    <n v="40.492537313432834"/>
    <s v="food"/>
    <s v="small batch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02.30434782608695"/>
    <n v="189.75806451612902"/>
    <s v="food"/>
    <s v="small batch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10.17999999999999"/>
    <n v="68.862499999999997"/>
    <s v="food"/>
    <s v="small batch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02.25"/>
    <n v="108.77659574468085"/>
    <s v="food"/>
    <s v="small batch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00.78823529411764"/>
    <n v="125.98529411764706"/>
    <s v="food"/>
    <s v="small batch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03.8"/>
    <n v="90.523255813953483"/>
    <s v="music"/>
    <s v="indie rock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10.70833333333334"/>
    <n v="28.880434782608695"/>
    <s v="music"/>
    <s v="indie rock"/>
    <d v="2012-06-28T23:28:16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16.25000000000001"/>
    <n v="31"/>
    <s v="music"/>
    <s v="indie rock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11.1"/>
    <n v="51.674418604651166"/>
    <s v="music"/>
    <s v="indie rock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80.14285714285714"/>
    <n v="26.270833333333332"/>
    <s v="music"/>
    <s v="indie rock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00"/>
    <n v="48.07692307692308"/>
    <s v="music"/>
    <s v="indie rock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18.5"/>
    <n v="27.558139534883722"/>
    <s v="music"/>
    <s v="indie rock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07.21700000000001"/>
    <n v="36.97137931034483"/>
    <s v="music"/>
    <s v="indie rock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13.66666666666667"/>
    <n v="29.021276595744681"/>
    <s v="music"/>
    <s v="indie rock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03.16400000000002"/>
    <n v="28.65666666666667"/>
    <s v="music"/>
    <s v="indie rock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28"/>
    <n v="37.647058823529413"/>
    <s v="music"/>
    <s v="indie rock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35.76026666666667"/>
    <n v="97.904038461538462"/>
    <s v="music"/>
    <s v="indie rock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00"/>
    <n v="42.553191489361701"/>
    <s v="music"/>
    <s v="indie rock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00.00360000000002"/>
    <n v="131.58368421052631"/>
    <s v="music"/>
    <s v="indie rock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04.71999999999998"/>
    <n v="32.320987654320987"/>
    <s v="music"/>
    <s v="indie rock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05.02249999999999"/>
    <n v="61.103999999999999"/>
    <s v="music"/>
    <s v="indie rock"/>
    <d v="2014-10-01T02:52:50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71.33333333333334"/>
    <n v="31.341463414634145"/>
    <s v="music"/>
    <s v="indie rock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27.49999999999999"/>
    <n v="129.1139240506329"/>
    <s v="music"/>
    <s v="indie rock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33.44333333333333"/>
    <n v="25.020624999999999"/>
    <s v="music"/>
    <s v="indie rock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00"/>
    <n v="250"/>
    <s v="music"/>
    <s v="indie rock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12.91099999999999"/>
    <n v="47.541473684210523"/>
    <s v="music"/>
    <s v="indie rock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00.1"/>
    <n v="40.04"/>
    <s v="music"/>
    <s v="indie rock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13.72727272727272"/>
    <n v="65.84210526315789"/>
    <s v="music"/>
    <s v="indie rock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19.31742857142855"/>
    <n v="46.401222222222216"/>
    <s v="music"/>
    <s v="indie rock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03.25"/>
    <n v="50.365853658536587"/>
    <s v="music"/>
    <s v="indie rock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65.66666666666669"/>
    <n v="26.566666666666666"/>
    <s v="music"/>
    <s v="indie rock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00.05066666666667"/>
    <n v="39.493684210526318"/>
    <s v="music"/>
    <s v="indie rock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06.69999999999999"/>
    <n v="49.246153846153845"/>
    <s v="music"/>
    <s v="indie rock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33.67142857142858"/>
    <n v="62.38"/>
    <s v="music"/>
    <s v="indie rock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21.39999999999999"/>
    <n v="37.9375"/>
    <s v="music"/>
    <s v="indie rock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03.2"/>
    <n v="51.6"/>
    <s v="music"/>
    <s v="indie rock"/>
    <d v="2010-12-30T15:08:34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25"/>
    <n v="27.777777777777779"/>
    <s v="music"/>
    <s v="indie rock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28.69999999999999"/>
    <n v="99.382239382239376"/>
    <s v="music"/>
    <s v="indie rock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01.00533333333333"/>
    <n v="38.848205128205123"/>
    <s v="music"/>
    <s v="indie rock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27.53666666666665"/>
    <n v="45.548809523809524"/>
    <s v="music"/>
    <s v="indie rock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00"/>
    <n v="600"/>
    <s v="music"/>
    <s v="indie rock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12.7715"/>
    <n v="80.551071428571419"/>
    <s v="music"/>
    <s v="indie rock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05.60000000000001"/>
    <n v="52.8"/>
    <s v="music"/>
    <s v="indie rock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02.625"/>
    <n v="47.676470588235297"/>
    <s v="music"/>
    <s v="indie rock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13.33333333333333"/>
    <n v="23.448275862068964"/>
    <s v="music"/>
    <s v="indie rock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7"/>
    <n v="40.142857142857146"/>
    <s v="food"/>
    <s v="restaurants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6E-2"/>
    <n v="17.2"/>
    <s v="food"/>
    <s v="restaurants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s v="food"/>
    <s v="restaurants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s v="food"/>
    <s v="restaurants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s v="food"/>
    <s v="restaurants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0.6"/>
    <n v="15"/>
    <s v="food"/>
    <s v="restaurants"/>
    <d v="2015-09-11T02:07:49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s v="food"/>
    <s v="restaurants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s v="food"/>
    <s v="restaurants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"/>
    <n v="35.714285714285715"/>
    <s v="food"/>
    <s v="restaurants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0.15"/>
    <n v="37.5"/>
    <s v="food"/>
    <s v="restaurants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s v="food"/>
    <s v="restaurants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s v="food"/>
    <s v="restaurants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s v="food"/>
    <s v="restaurants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"/>
    <n v="52.5"/>
    <s v="food"/>
    <s v="restaurants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18.600000000000001"/>
    <n v="77.5"/>
    <s v="food"/>
    <s v="restaurants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s v="food"/>
    <s v="restaurants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4"/>
    <n v="53.545454545454547"/>
    <s v="food"/>
    <s v="restaurants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s v="food"/>
    <s v="restaurants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5E-2"/>
    <n v="16.25"/>
    <s v="food"/>
    <s v="restaurants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s v="food"/>
    <s v="restaurants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09.48792"/>
    <n v="103.68174242424243"/>
    <s v="music"/>
    <s v="classical music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00"/>
    <n v="185.18518518518519"/>
    <s v="music"/>
    <s v="classical music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56.44444444444446"/>
    <n v="54.153846153846153"/>
    <s v="music"/>
    <s v="classical music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01.6"/>
    <n v="177.2093023255814"/>
    <s v="music"/>
    <s v="classical music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00.325"/>
    <n v="100.325"/>
    <s v="music"/>
    <s v="classical music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12.94999999999999"/>
    <n v="136.90909090909091"/>
    <s v="music"/>
    <s v="classical music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02.125"/>
    <n v="57.535211267605632"/>
    <s v="music"/>
    <s v="classical music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07.24974999999999"/>
    <n v="52.962839506172834"/>
    <s v="music"/>
    <s v="classical music"/>
    <d v="2015-08-01T15:01:43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04.28333333333333"/>
    <n v="82.328947368421055"/>
    <s v="music"/>
    <s v="classical music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00"/>
    <n v="135.41666666666666"/>
    <s v="music"/>
    <s v="classical music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00.4"/>
    <n v="74.06557377049181"/>
    <s v="music"/>
    <s v="classical music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26.125"/>
    <n v="84.083333333333329"/>
    <s v="music"/>
    <s v="classical music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10.66666666666667"/>
    <n v="61.029411764705884"/>
    <s v="music"/>
    <s v="classical music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05"/>
    <n v="150"/>
    <s v="music"/>
    <s v="classical music"/>
    <d v="2009-11-10T11:48:32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03.77499999999999"/>
    <n v="266.08974358974359"/>
    <s v="music"/>
    <s v="classical music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15.99999999999999"/>
    <n v="7.25"/>
    <s v="music"/>
    <s v="classical music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10.00000000000001"/>
    <n v="100"/>
    <s v="music"/>
    <s v="classical music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13.01761111111111"/>
    <n v="109.96308108108107"/>
    <s v="music"/>
    <s v="classical music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00.25"/>
    <n v="169.91525423728814"/>
    <s v="music"/>
    <s v="classical music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03.4"/>
    <n v="95.740740740740748"/>
    <s v="music"/>
    <s v="classical music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07.02857142857142"/>
    <n v="59.460317460317462"/>
    <s v="music"/>
    <s v="classical music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03.57142857142858"/>
    <n v="55.769230769230766"/>
    <s v="music"/>
    <s v="classical music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56.4"/>
    <n v="30.076923076923077"/>
    <s v="music"/>
    <s v="classical music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00.82"/>
    <n v="88.438596491228068"/>
    <s v="music"/>
    <s v="classical music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95.3"/>
    <n v="64.032786885245898"/>
    <s v="music"/>
    <s v="classical music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11.71428571428572"/>
    <n v="60.153846153846153"/>
    <s v="music"/>
    <s v="classical music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19.85454545454546"/>
    <n v="49.194029850746269"/>
    <s v="music"/>
    <s v="classical music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01.85"/>
    <n v="165.16216216216216"/>
    <s v="music"/>
    <s v="classical music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02.80254777070064"/>
    <n v="43.621621621621621"/>
    <s v="music"/>
    <s v="classical music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00.84615384615385"/>
    <n v="43.7"/>
    <s v="music"/>
    <s v="classical music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02.73469387755102"/>
    <n v="67.419642857142861"/>
    <s v="music"/>
    <s v="classical music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06.5"/>
    <n v="177.5"/>
    <s v="music"/>
    <s v="classical music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55.53333333333333"/>
    <n v="38.883333333333333"/>
    <s v="music"/>
    <s v="classical music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22.8"/>
    <n v="54.985074626865675"/>
    <s v="music"/>
    <s v="classical music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07.35"/>
    <n v="61.342857142857142"/>
    <s v="music"/>
    <s v="classical music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05.50335570469798"/>
    <n v="23.117647058823529"/>
    <s v="music"/>
    <s v="classical music"/>
    <d v="2012-11-09T18:47:37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18.44444444444444"/>
    <n v="29.611111111111111"/>
    <s v="music"/>
    <s v="classical music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08.88"/>
    <n v="75.611111111111114"/>
    <s v="music"/>
    <s v="classical music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11.25"/>
    <n v="35.6"/>
    <s v="music"/>
    <s v="classical music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00.1"/>
    <n v="143"/>
    <s v="music"/>
    <s v="classical music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s v="food"/>
    <s v="food trucks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0.75"/>
    <n v="25"/>
    <s v="food"/>
    <s v="food trucks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s v="food"/>
    <s v="food trucks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s v="food"/>
    <s v="food trucks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1"/>
    <n v="100"/>
    <s v="food"/>
    <s v="food trucks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s v="food"/>
    <s v="food trucks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0.26666666666666666"/>
    <n v="60"/>
    <s v="food"/>
    <s v="food trucks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0.5"/>
    <n v="50"/>
    <s v="food"/>
    <s v="food trucks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8"/>
    <n v="72.5"/>
    <s v="food"/>
    <s v="food trucks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0.84285714285714297"/>
    <n v="29.5"/>
    <s v="food"/>
    <s v="food trucks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0.25"/>
    <n v="62.5"/>
    <s v="food"/>
    <s v="food trucks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s v="food"/>
    <s v="food trucks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s v="food"/>
    <s v="food trucks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s v="food"/>
    <s v="food trucks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s v="food"/>
    <s v="food trucks"/>
    <d v="2014-12-12T21:36:34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s v="food"/>
    <s v="food trucks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s v="food"/>
    <s v="food trucks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s v="food"/>
    <s v="food trucks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0.13849999999999998"/>
    <n v="23.083333333333332"/>
    <s v="food"/>
    <s v="food trucks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0.6"/>
    <n v="25.5"/>
    <s v="food"/>
    <s v="food trucks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10.6"/>
    <n v="48.18181818181818"/>
    <s v="food"/>
    <s v="food trucks"/>
    <d v="2015-10-17T10:04:58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1E-3"/>
    <n v="1"/>
    <s v="food"/>
    <s v="food trucks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0.5"/>
    <n v="1"/>
    <s v="food"/>
    <s v="food trucks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s v="food"/>
    <s v="food trucks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0.16666666666666669"/>
    <n v="50"/>
    <s v="food"/>
    <s v="food trucks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0.16666666666666669"/>
    <n v="5"/>
    <s v="food"/>
    <s v="food trucks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2"/>
    <n v="202.83333333333334"/>
    <s v="food"/>
    <s v="food trucks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29"/>
    <n v="29.125"/>
    <s v="food"/>
    <s v="food trucks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0.01"/>
    <n v="5"/>
    <s v="food"/>
    <s v="food trucks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s v="food"/>
    <s v="food trucks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2"/>
    <n v="13"/>
    <s v="food"/>
    <s v="food trucks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0.16666666666666669"/>
    <n v="50"/>
    <s v="food"/>
    <s v="food trucks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s v="food"/>
    <s v="food trucks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E-3"/>
    <n v="1"/>
    <s v="food"/>
    <s v="food trucks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12.166666666666668"/>
    <n v="96.05263157894737"/>
    <s v="food"/>
    <s v="food trucks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23.588571428571427"/>
    <n v="305.77777777777777"/>
    <s v="food"/>
    <s v="food trucks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1"/>
    <n v="12.142857142857142"/>
    <s v="food"/>
    <s v="food trucks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39"/>
    <n v="83.571428571428569"/>
    <s v="food"/>
    <s v="food trucks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0.99546510341776351"/>
    <n v="18"/>
    <s v="food"/>
    <s v="food trucks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4"/>
    <n v="115.53333333333333"/>
    <s v="food"/>
    <s v="food trucks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61.4"/>
    <n v="21.900662251655628"/>
    <s v="technology"/>
    <s v="space exploration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26.0916666666667"/>
    <n v="80.022494887525568"/>
    <s v="technology"/>
    <s v="space exploration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01.48571428571429"/>
    <n v="35.520000000000003"/>
    <s v="technology"/>
    <s v="space exploration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04.21799999999999"/>
    <n v="64.933333333333323"/>
    <s v="technology"/>
    <s v="space exploration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07.42157000000002"/>
    <n v="60.965703745743475"/>
    <s v="technology"/>
    <s v="space exploration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10.05454545454545"/>
    <n v="31.444155844155844"/>
    <s v="technology"/>
    <s v="space exploration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07.7"/>
    <n v="81.949748743718587"/>
    <s v="technology"/>
    <s v="space exploration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23.92500000000001"/>
    <n v="58.92763157894737"/>
    <s v="technology"/>
    <s v="space exploration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03.80111428571428"/>
    <n v="157.29347633136095"/>
    <s v="technology"/>
    <s v="space exploration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41.3251043268175"/>
    <n v="55.758509532062391"/>
    <s v="technology"/>
    <s v="space exploration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90.6363636363635"/>
    <n v="83.802893802893806"/>
    <s v="technology"/>
    <s v="space exploration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71.76130000000001"/>
    <n v="58.422210884353746"/>
    <s v="technology"/>
    <s v="space exploration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01.01333333333334"/>
    <n v="270.57142857142856"/>
    <s v="technology"/>
    <s v="space exploration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02"/>
    <n v="107.1"/>
    <s v="technology"/>
    <s v="space exploration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69.76511744127936"/>
    <n v="47.180555555555557"/>
    <s v="technology"/>
    <s v="space exploration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14.53400000000001"/>
    <n v="120.30882352941177"/>
    <s v="technology"/>
    <s v="space exploration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77.6"/>
    <n v="27.59748427672956"/>
    <s v="technology"/>
    <s v="space exploration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05.38666666666667"/>
    <n v="205.2987012987013"/>
    <s v="technology"/>
    <s v="space exploration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88.39999999999998"/>
    <n v="35.547169811320757"/>
    <s v="technology"/>
    <s v="space exploration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43.65230769230772"/>
    <n v="74.639488409272587"/>
    <s v="technology"/>
    <s v="space exploration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45.88"/>
    <n v="47.058064516129029"/>
    <s v="technology"/>
    <s v="space exploration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31.184"/>
    <n v="26.591351351351353"/>
    <s v="technology"/>
    <s v="space exploration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13.99999999999999"/>
    <n v="36.774193548387096"/>
    <s v="technology"/>
    <s v="space exploration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79.4206249999997"/>
    <n v="31.820544982698959"/>
    <s v="technology"/>
    <s v="space exploration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56"/>
    <n v="27.576923076923077"/>
    <s v="technology"/>
    <s v="space exploration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12.00000000000001"/>
    <n v="56"/>
    <s v="technology"/>
    <s v="space exploration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46.66666666666663"/>
    <n v="21.555555555555557"/>
    <s v="technology"/>
    <s v="space exploration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10.36948748510132"/>
    <n v="44.095238095238095"/>
    <s v="technology"/>
    <s v="space exploration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27.74000000000001"/>
    <n v="63.87"/>
    <s v="technology"/>
    <s v="space exploration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57.9"/>
    <n v="38.987654320987652"/>
    <s v="technology"/>
    <s v="space exploration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14.66525000000001"/>
    <n v="80.185489510489504"/>
    <s v="technology"/>
    <s v="space exploration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37.00934579439252"/>
    <n v="34.904761904761905"/>
    <s v="technology"/>
    <s v="space exploration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54.62"/>
    <n v="89.100502512562812"/>
    <s v="technology"/>
    <s v="space exploration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06.02150537634409"/>
    <n v="39.44"/>
    <s v="technology"/>
    <s v="space exploration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00"/>
    <n v="136.9047619047619"/>
    <s v="technology"/>
    <s v="space exploration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87.3"/>
    <n v="37.46"/>
    <s v="technology"/>
    <s v="space exploration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66.2"/>
    <n v="31.96153846153846"/>
    <s v="technology"/>
    <s v="space exploration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01.72910662824208"/>
    <n v="25.214285714285715"/>
    <s v="technology"/>
    <s v="space exploration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64"/>
    <n v="10.040816326530612"/>
    <s v="technology"/>
    <s v="space exploration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05.66666666666666"/>
    <n v="45.94202898550725"/>
    <s v="technology"/>
    <s v="space exploration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1"/>
    <n v="15"/>
    <s v="technology"/>
    <s v="space exploration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s v="technology"/>
    <s v="space exploration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33.559730999999999"/>
    <n v="223.58248500999335"/>
    <s v="technology"/>
    <s v="space exploration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29999999999999"/>
    <n v="39.480769230769234"/>
    <s v="technology"/>
    <s v="space exploration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10.5"/>
    <n v="91.304347826086953"/>
    <s v="technology"/>
    <s v="space exploration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40000000004"/>
    <n v="78.666205607476627"/>
    <s v="technology"/>
    <s v="space exploration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"/>
    <n v="12"/>
    <s v="technology"/>
    <s v="space exploration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0.88333333333333341"/>
    <n v="17.666666666666668"/>
    <s v="technology"/>
    <s v="space exploration"/>
    <d v="2016-02-08T12:09:20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1E-2"/>
    <n v="41.333333333333336"/>
    <s v="technology"/>
    <s v="space exploration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0.59666666666666668"/>
    <n v="71.599999999999994"/>
    <s v="technology"/>
    <s v="space exploration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5"/>
    <n v="307.8235294117647"/>
    <s v="technology"/>
    <s v="space exploration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0.88500000000000001"/>
    <n v="80.454545454545453"/>
    <s v="technology"/>
    <s v="space exploration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11.52156862745098"/>
    <n v="83.942857142857136"/>
    <s v="technology"/>
    <s v="space exploration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2"/>
    <n v="8.5"/>
    <s v="technology"/>
    <s v="space exploration"/>
    <d v="2015-02-20T09:25:26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21.033333333333335"/>
    <n v="73.372093023255815"/>
    <s v="technology"/>
    <s v="space exploration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11.436666666666667"/>
    <n v="112.86184210526316"/>
    <s v="technology"/>
    <s v="space exploration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18.737933333333334"/>
    <n v="95.277627118644077"/>
    <s v="technology"/>
    <s v="space exploration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6E-2"/>
    <n v="22.75"/>
    <s v="technology"/>
    <s v="space exploration"/>
    <d v="2016-06-30T16:13:14"/>
    <d v="2016-07-30T16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1"/>
    <n v="133.30000000000001"/>
    <s v="technology"/>
    <s v="space exploration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000000000000001E-2"/>
    <n v="3.8"/>
    <s v="technology"/>
    <s v="space exploration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02.89999999999999"/>
    <n v="85.75"/>
    <s v="technology"/>
    <s v="makerspaces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06.80000000000001"/>
    <n v="267"/>
    <s v="technology"/>
    <s v="makerspaces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04.59625"/>
    <n v="373.55803571428572"/>
    <s v="technology"/>
    <s v="makerspaces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03.42857142857143"/>
    <n v="174.03846153846155"/>
    <s v="technology"/>
    <s v="makerspaces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23.14285714285715"/>
    <n v="93.695652173913047"/>
    <s v="technology"/>
    <s v="makerspaces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59.29509999999999"/>
    <n v="77.327718446601949"/>
    <s v="technology"/>
    <s v="makerspaces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10.66666666666667"/>
    <n v="92.222222222222229"/>
    <s v="technology"/>
    <s v="makerspaces"/>
    <d v="2016-01-11T17:13:36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70.70000000000002"/>
    <n v="60.964285714285715"/>
    <s v="technology"/>
    <s v="makerspaces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25.125"/>
    <n v="91"/>
    <s v="technology"/>
    <s v="makerspaces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1"/>
    <n v="41.583333333333336"/>
    <s v="technology"/>
    <s v="makerspaces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11.343999999999999"/>
    <n v="33.761904761904759"/>
    <s v="technology"/>
    <s v="makerspaces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33.19"/>
    <n v="70.61702127659575"/>
    <s v="technology"/>
    <s v="makerspaces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27.58"/>
    <n v="167.15151515151516"/>
    <s v="technology"/>
    <s v="makerspaces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62.839999999999996"/>
    <n v="128.61988304093566"/>
    <s v="technology"/>
    <s v="makerspaces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1"/>
    <n v="65.41379310344827"/>
    <s v="technology"/>
    <s v="makerspaces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50.38095238095238"/>
    <n v="117.55555555555556"/>
    <s v="technology"/>
    <s v="makerspaces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17.512820512820511"/>
    <n v="126.48148148148148"/>
    <s v="technology"/>
    <s v="makerspaces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E-2"/>
    <n v="550"/>
    <s v="technology"/>
    <s v="makerspaces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0.33"/>
    <n v="44"/>
    <s v="technology"/>
    <s v="makerspaces"/>
    <d v="2015-01-28T19:01:34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0.86250000000000004"/>
    <n v="69"/>
    <s v="technology"/>
    <s v="makerspaces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0.6875"/>
    <n v="27.5"/>
    <s v="food"/>
    <s v="food trucks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28.299999999999997"/>
    <n v="84.9"/>
    <s v="food"/>
    <s v="food trucks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0.24"/>
    <n v="12"/>
    <s v="food"/>
    <s v="food trucks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8"/>
    <n v="200"/>
    <s v="food"/>
    <s v="food trucks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0.02"/>
    <n v="10"/>
    <s v="food"/>
    <s v="food trucks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s v="food"/>
    <s v="food trucks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s v="food"/>
    <s v="food trucks"/>
    <d v="2015-05-30T10:21:58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0.14799999999999999"/>
    <n v="5.2857142857142856"/>
    <s v="food"/>
    <s v="food trucks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3"/>
    <n v="1"/>
    <s v="food"/>
    <s v="food trucks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10.7325"/>
    <n v="72.762711864406782"/>
    <s v="food"/>
    <s v="food trucks"/>
    <d v="2015-04-18T21:31:16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2E-2"/>
    <n v="17.5"/>
    <s v="food"/>
    <s v="food trucks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0.7142857142857143"/>
    <n v="25"/>
    <s v="food"/>
    <s v="food trucks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0.8"/>
    <n v="13.333333333333334"/>
    <s v="food"/>
    <s v="food trucks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3"/>
    <n v="1"/>
    <s v="food"/>
    <s v="food trucks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0.47333333333333333"/>
    <n v="23.666666666666668"/>
    <s v="food"/>
    <s v="food trucks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"/>
    <n v="89.21052631578948"/>
    <s v="food"/>
    <s v="food trucks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26.35217391304348"/>
    <n v="116.55769230769231"/>
    <s v="food"/>
    <s v="food trucks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0.325125"/>
    <n v="13.005000000000001"/>
    <s v="food"/>
    <s v="food trucks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s v="food"/>
    <s v="food trucks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0.7000700070007001"/>
    <n v="17.5"/>
    <s v="food"/>
    <s v="food trucks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46.176470588235297"/>
    <n v="34.130434782608695"/>
    <s v="theater"/>
    <s v="spaces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34.410000000000004"/>
    <n v="132.34615384615384"/>
    <s v="theater"/>
    <s v="spaces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03.75000000000001"/>
    <n v="922.22222222222217"/>
    <s v="theater"/>
    <s v="spaces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1"/>
    <n v="163.57142857142858"/>
    <s v="theater"/>
    <s v="spaces"/>
    <d v="2017-02-21T15:41:5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10.539393939393939"/>
    <n v="217.375"/>
    <s v="theater"/>
    <s v="spaces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12.29714285714284"/>
    <n v="149.44486692015209"/>
    <s v="theater"/>
    <s v="spaces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50.84462500000001"/>
    <n v="71.237487309644663"/>
    <s v="theater"/>
    <s v="spaces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33.21535"/>
    <n v="44.464318398474738"/>
    <s v="theater"/>
    <s v="spaces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01.60599999999999"/>
    <n v="164.94480519480518"/>
    <s v="theater"/>
    <s v="spaces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53.90035000000003"/>
    <n v="84.871516544117654"/>
    <s v="theater"/>
    <s v="spaces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00.7161125319693"/>
    <n v="53.945205479452056"/>
    <s v="theater"/>
    <s v="spaces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31.38181818181818"/>
    <n v="50.531468531468533"/>
    <s v="theater"/>
    <s v="spaces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02.24133333333334"/>
    <n v="108.00140845070422"/>
    <s v="theater"/>
    <s v="spaces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16.35599999999999"/>
    <n v="95.373770491803285"/>
    <s v="theater"/>
    <s v="spaces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64.62241666666665"/>
    <n v="57.631016333938291"/>
    <s v="theater"/>
    <s v="spaces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19.98010000000001"/>
    <n v="64.160481283422456"/>
    <s v="theater"/>
    <s v="spaces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20.10400000000001"/>
    <n v="92.387692307692305"/>
    <s v="theater"/>
    <s v="spaces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03.58333333333334"/>
    <n v="125.97972972972973"/>
    <s v="theater"/>
    <s v="spaces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08.83333333333334"/>
    <n v="94.637681159420296"/>
    <s v="theater"/>
    <s v="spaces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18.12400000000001"/>
    <n v="170.69942196531792"/>
    <s v="theater"/>
    <s v="spaces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62"/>
    <n v="40.762081784386616"/>
    <s v="technology"/>
    <s v="hardware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52.54"/>
    <n v="68.254054054054052"/>
    <s v="technology"/>
    <s v="hardware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40.05000000000001"/>
    <n v="95.48863636363636"/>
    <s v="technology"/>
    <s v="hardware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96.87520259319291"/>
    <n v="7.1902649656526005"/>
    <s v="technology"/>
    <s v="hardware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44.54249999999999"/>
    <n v="511.65486725663715"/>
    <s v="technology"/>
    <s v="hardware"/>
    <d v="2017-01-10T12:52:1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05.745"/>
    <n v="261.74504950495049"/>
    <s v="technology"/>
    <s v="hardware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93.21000000000004"/>
    <n v="69.760961810466767"/>
    <s v="technology"/>
    <s v="hardware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01.82666666666668"/>
    <n v="77.229591836734699"/>
    <s v="technology"/>
    <s v="hardware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04.44"/>
    <n v="340.56521739130437"/>
    <s v="technology"/>
    <s v="hardware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70.29262962962963"/>
    <n v="67.417903225806455"/>
    <s v="technology"/>
    <s v="hardware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04.30333333333333"/>
    <n v="845.70270270270271"/>
    <s v="technology"/>
    <s v="hardware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18.25000000000001"/>
    <n v="97.191780821917803"/>
    <s v="technology"/>
    <s v="hardware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07.538"/>
    <n v="451.84033613445376"/>
    <s v="technology"/>
    <s v="hardware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00"/>
    <n v="138.66871165644173"/>
    <s v="technology"/>
    <s v="hardware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78.13466666666682"/>
    <n v="21.640147492625371"/>
    <s v="technology"/>
    <s v="hardware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22.9"/>
    <n v="169.51724137931035"/>
    <s v="technology"/>
    <s v="hardware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46.0608"/>
    <n v="161.88210526315791"/>
    <s v="technology"/>
    <s v="hardware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47.94"/>
    <n v="493.13333333333333"/>
    <s v="technology"/>
    <s v="hardware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84.09090909090907"/>
    <n v="22.120418848167539"/>
    <s v="technology"/>
    <s v="hardware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03.33333333333334"/>
    <n v="18.235294117647058"/>
    <s v="technology"/>
    <s v="hardware"/>
    <d v="2015-02-09T19:45:52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0.43750000000000006"/>
    <n v="8.75"/>
    <s v="publishing"/>
    <s v="children's books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29.24"/>
    <n v="40.611111111111114"/>
    <s v="publishing"/>
    <s v="children's books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s v="publishing"/>
    <s v="children's books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5"/>
    <n v="37.954545454545453"/>
    <s v="publishing"/>
    <s v="children's books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21.887499999999999"/>
    <n v="35.734693877551024"/>
    <s v="publishing"/>
    <s v="children's books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26.700000000000003"/>
    <n v="42.157894736842103"/>
    <s v="publishing"/>
    <s v="children's books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28.000000000000004"/>
    <n v="35"/>
    <s v="publishing"/>
    <s v="children's books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"/>
    <n v="13.25"/>
    <s v="publishing"/>
    <s v="children's books"/>
    <d v="2016-08-03T12:03:22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"/>
    <n v="55"/>
    <s v="publishing"/>
    <s v="children's books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s v="publishing"/>
    <s v="children's books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s v="publishing"/>
    <s v="children's books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11.458333333333332"/>
    <n v="39.285714285714285"/>
    <s v="publishing"/>
    <s v="children's books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19"/>
    <n v="47.5"/>
    <s v="publishing"/>
    <s v="children's books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s v="publishing"/>
    <s v="children's books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52"/>
    <n v="17.333333333333332"/>
    <s v="publishing"/>
    <s v="children's books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10.48"/>
    <n v="31.757575757575758"/>
    <s v="publishing"/>
    <s v="children's books"/>
    <d v="2013-12-12T16:36:41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0.66666666666666674"/>
    <n v="5"/>
    <s v="publishing"/>
    <s v="children's books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11.700000000000001"/>
    <n v="39"/>
    <s v="publishing"/>
    <s v="children's books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10.5"/>
    <n v="52.5"/>
    <s v="publishing"/>
    <s v="children's books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s v="publishing"/>
    <s v="children's books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0.72"/>
    <n v="9"/>
    <s v="publishing"/>
    <s v="children's books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0.76923076923076927"/>
    <n v="25"/>
    <s v="publishing"/>
    <s v="children's books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0.22842639593908631"/>
    <n v="30"/>
    <s v="publishing"/>
    <s v="children's books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"/>
    <n v="11.25"/>
    <s v="publishing"/>
    <s v="children's books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s v="publishing"/>
    <s v="children's books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2"/>
    <n v="25"/>
    <s v="publishing"/>
    <s v="children's books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0.85000000000000009"/>
    <n v="11.333333333333334"/>
    <s v="publishing"/>
    <s v="children's books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14.314285714285715"/>
    <n v="29.470588235294116"/>
    <s v="publishing"/>
    <s v="children's books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0.25"/>
    <n v="1"/>
    <s v="publishing"/>
    <s v="children's books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10.411249999999999"/>
    <n v="63.098484848484851"/>
    <s v="publishing"/>
    <s v="children's books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s v="publishing"/>
    <s v="children's books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s v="publishing"/>
    <s v="children's books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0.18867924528301888"/>
    <n v="1"/>
    <s v="publishing"/>
    <s v="children's books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14.249999999999998"/>
    <n v="43.846153846153847"/>
    <s v="publishing"/>
    <s v="children's books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3"/>
    <n v="75"/>
    <s v="publishing"/>
    <s v="children's books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4"/>
    <n v="45.972222222222221"/>
    <s v="publishing"/>
    <s v="children's books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0.33333333333333337"/>
    <n v="10"/>
    <s v="publishing"/>
    <s v="children's books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25.545454545454543"/>
    <n v="93.666666666666671"/>
    <s v="publishing"/>
    <s v="children's books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"/>
    <n v="53"/>
    <s v="publishing"/>
    <s v="children's books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s v="publishing"/>
    <s v="children's books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05.28"/>
    <n v="47"/>
    <s v="theater"/>
    <s v="plays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20"/>
    <n v="66.666666666666671"/>
    <s v="theater"/>
    <s v="plays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14.5"/>
    <n v="18.770491803278688"/>
    <s v="theater"/>
    <s v="plays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19"/>
    <n v="66.111111111111114"/>
    <s v="theater"/>
    <s v="plays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04.67999999999999"/>
    <n v="36.859154929577464"/>
    <s v="theater"/>
    <s v="plays"/>
    <d v="2016-07-06T23:32:47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17.83999999999999"/>
    <n v="39.810810810810814"/>
    <s v="theater"/>
    <s v="plays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19.7"/>
    <n v="31.5"/>
    <s v="theater"/>
    <s v="plays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02.49999999999999"/>
    <n v="102.5"/>
    <s v="theater"/>
    <s v="plays"/>
    <d v="2016-06-29T11:50:43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01.16666666666667"/>
    <n v="126.45833333333333"/>
    <s v="theater"/>
    <s v="plays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05.33333333333333"/>
    <n v="47.878787878787875"/>
    <s v="theater"/>
    <s v="plays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02.49999999999999"/>
    <n v="73.214285714285708"/>
    <s v="theater"/>
    <s v="plays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07.60000000000001"/>
    <n v="89.666666666666671"/>
    <s v="theater"/>
    <s v="plays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10.5675"/>
    <n v="151.4623287671233"/>
    <s v="theater"/>
    <s v="plays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50"/>
    <n v="25"/>
    <s v="theater"/>
    <s v="plays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04.28571428571429"/>
    <n v="36.5"/>
    <s v="theater"/>
    <s v="plays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15.5"/>
    <n v="44"/>
    <s v="theater"/>
    <s v="plays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02.64512500000001"/>
    <n v="87.357553191489373"/>
    <s v="theater"/>
    <s v="plays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01.4"/>
    <n v="36.474820143884891"/>
    <s v="theater"/>
    <s v="plays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16.6348"/>
    <n v="44.859538461538463"/>
    <s v="theater"/>
    <s v="plays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33"/>
    <n v="42.903225806451616"/>
    <s v="theater"/>
    <s v="plays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33.20000000000002"/>
    <n v="51.230769230769234"/>
    <s v="theater"/>
    <s v="plays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01.83333333333333"/>
    <n v="33.944444444444443"/>
    <s v="theater"/>
    <s v="plays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27.95"/>
    <n v="90.744680851063833"/>
    <s v="theater"/>
    <s v="plays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14.99999999999999"/>
    <n v="50"/>
    <s v="theater"/>
    <s v="plays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10.00000000000001"/>
    <n v="24.444444444444443"/>
    <s v="theater"/>
    <s v="plays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12.1"/>
    <n v="44.25"/>
    <s v="theater"/>
    <s v="plays"/>
    <d v="2015-06-30T01:24:50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26"/>
    <n v="67.741935483870961"/>
    <s v="theater"/>
    <s v="plays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00.24444444444444"/>
    <n v="65.376811594202906"/>
    <s v="theater"/>
    <s v="plays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02.4"/>
    <n v="121.9047619047619"/>
    <s v="theater"/>
    <s v="plays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08.2"/>
    <n v="47.456140350877192"/>
    <s v="theater"/>
    <s v="plays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00.27"/>
    <n v="92.842592592592595"/>
    <s v="theater"/>
    <s v="plays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13.3"/>
    <n v="68.253012048192772"/>
    <s v="theater"/>
    <s v="plays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27.57571428571428"/>
    <n v="37.209583333333335"/>
    <s v="theater"/>
    <s v="plays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07.73333333333332"/>
    <n v="25.25"/>
    <s v="theater"/>
    <s v="plays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42"/>
    <n v="43.214285714285715"/>
    <s v="theater"/>
    <s v="plays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41.56666666666666"/>
    <n v="25.130177514792898"/>
    <s v="theater"/>
    <s v="plays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30"/>
    <n v="23.636363636363637"/>
    <s v="theater"/>
    <s v="plays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06.03"/>
    <n v="103.95098039215686"/>
    <s v="theater"/>
    <s v="plays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04.80000000000001"/>
    <n v="50.384615384615387"/>
    <s v="theater"/>
    <s v="plays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36"/>
    <n v="13.6"/>
    <s v="theater"/>
    <s v="plays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00"/>
    <n v="28.571428571428573"/>
    <s v="theater"/>
    <s v="plays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00"/>
    <n v="63.829787234042556"/>
    <s v="theater"/>
    <s v="plays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24"/>
    <n v="8.8571428571428577"/>
    <s v="theater"/>
    <s v="plays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16.92307692307693"/>
    <n v="50.666666666666664"/>
    <s v="theater"/>
    <s v="plays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03.33333333333334"/>
    <n v="60.784313725490193"/>
    <s v="theater"/>
    <s v="plays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07.74999999999999"/>
    <n v="113.42105263157895"/>
    <s v="theater"/>
    <s v="plays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20.24999999999999"/>
    <n v="104.56521739130434"/>
    <s v="theater"/>
    <s v="plays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00.37894736842105"/>
    <n v="98.30927835051547"/>
    <s v="theater"/>
    <s v="plays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06.52"/>
    <n v="35.039473684210527"/>
    <s v="theater"/>
    <s v="plays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00"/>
    <n v="272.72727272727275"/>
    <s v="theater"/>
    <s v="plays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10.66666666666667"/>
    <n v="63.846153846153847"/>
    <s v="theater"/>
    <s v="plays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14.71959999999999"/>
    <n v="30.189368421052631"/>
    <s v="theater"/>
    <s v="plays"/>
    <d v="2014-10-26T12:01:34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08.25925925925925"/>
    <n v="83.51428571428572"/>
    <s v="theater"/>
    <s v="plays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70"/>
    <n v="64.761904761904759"/>
    <s v="theater"/>
    <s v="plays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87.09899999999999"/>
    <n v="20.118172043010752"/>
    <s v="theater"/>
    <s v="plays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07.77777777777777"/>
    <n v="44.090909090909093"/>
    <s v="theater"/>
    <s v="plays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00"/>
    <n v="40.476190476190474"/>
    <s v="theater"/>
    <s v="plays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20.24999999999999"/>
    <n v="44.537037037037038"/>
    <s v="theater"/>
    <s v="plays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11.42857142857143"/>
    <n v="125.80645161290323"/>
    <s v="theater"/>
    <s v="plays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04"/>
    <n v="19.696969696969695"/>
    <s v="theater"/>
    <s v="plays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1"/>
    <n v="10"/>
    <s v="theater"/>
    <s v="plays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s v="theater"/>
    <s v="plays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s v="theater"/>
    <s v="plays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1"/>
    <n v="30"/>
    <s v="theater"/>
    <s v="plays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31.546666666666667"/>
    <n v="60.666666666666664"/>
    <s v="theater"/>
    <s v="plays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s v="theater"/>
    <s v="plays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s v="theater"/>
    <s v="plays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0.2"/>
    <n v="23.333333333333332"/>
    <s v="theater"/>
    <s v="plays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1"/>
    <n v="5"/>
    <s v="theater"/>
    <s v="plays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000000000002"/>
    <n v="23.923076923076923"/>
    <s v="theater"/>
    <s v="plays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s v="theater"/>
    <s v="plays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"/>
    <n v="15.833333333333334"/>
    <s v="theater"/>
    <s v="plays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s v="theater"/>
    <s v="plays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41.699999999999996"/>
    <n v="29.785714285714285"/>
    <s v="theater"/>
    <s v="plays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50"/>
    <n v="60"/>
    <s v="theater"/>
    <s v="plays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3"/>
    <n v="24.333333333333332"/>
    <s v="theater"/>
    <s v="plays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19.736842105263158"/>
    <n v="500"/>
    <s v="theater"/>
    <s v="plays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s v="theater"/>
    <s v="plays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"/>
    <n v="35"/>
    <s v="theater"/>
    <s v="plays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"/>
    <n v="29.555555555555557"/>
    <s v="theater"/>
    <s v="plays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32"/>
    <n v="26.666666666666668"/>
    <s v="theater"/>
    <s v="plays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0.43307086614173229"/>
    <n v="18.333333333333332"/>
    <s v="theater"/>
    <s v="plays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0.04"/>
    <n v="20"/>
    <s v="theater"/>
    <s v="plays"/>
    <d v="2014-07-11T11:12:0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"/>
    <n v="13.333333333333334"/>
    <s v="theater"/>
    <s v="plays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s v="theater"/>
    <s v="plays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0.89999999999999991"/>
    <n v="22.5"/>
    <s v="theater"/>
    <s v="plays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20.16"/>
    <n v="50.4"/>
    <s v="theater"/>
    <s v="plays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42.011733333333332"/>
    <n v="105.02933333333334"/>
    <s v="theater"/>
    <s v="plays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0.88500000000000001"/>
    <n v="35.4"/>
    <s v="theater"/>
    <s v="plays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15"/>
    <n v="83.333333333333329"/>
    <s v="theater"/>
    <s v="plays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7"/>
    <n v="35.92307692307692"/>
    <s v="theater"/>
    <s v="plays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s v="theater"/>
    <s v="plays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38.119999999999997"/>
    <n v="119.125"/>
    <s v="theater"/>
    <s v="plays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2"/>
    <n v="90.333333333333329"/>
    <s v="theater"/>
    <s v="plays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4999999999999996E-2"/>
    <n v="2.3333333333333335"/>
    <s v="theater"/>
    <s v="plays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s v="theater"/>
    <s v="plays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10.833333333333334"/>
    <n v="108.33333333333333"/>
    <s v="theater"/>
    <s v="plays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"/>
    <n v="15.75"/>
    <s v="theater"/>
    <s v="plays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0.2589285714285714"/>
    <n v="29"/>
    <s v="theater"/>
    <s v="plays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23.333333333333332"/>
    <n v="96.551724137931032"/>
    <s v="theater"/>
    <s v="plays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s v="theater"/>
    <s v="plays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33.6"/>
    <n v="63"/>
    <s v="theater"/>
    <s v="plays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19.079999999999998"/>
    <n v="381.6"/>
    <s v="theater"/>
    <s v="plays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0.41111111111111115"/>
    <n v="46.25"/>
    <s v="theater"/>
    <s v="plays"/>
    <d v="2014-11-05T12:27:15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32.5"/>
    <n v="26"/>
    <s v="theater"/>
    <s v="plays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5"/>
    <n v="10"/>
    <s v="theater"/>
    <s v="plays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0.16666666666666669"/>
    <n v="5"/>
    <s v="theater"/>
    <s v="plays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s v="theater"/>
    <s v="plays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38.066666666666663"/>
    <n v="81.571428571428569"/>
    <s v="theater"/>
    <s v="plays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"/>
    <n v="7"/>
    <s v="theater"/>
    <s v="plays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"/>
    <n v="27.3"/>
    <s v="theater"/>
    <s v="plays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7"/>
    <n v="29.411764705882351"/>
    <s v="theater"/>
    <s v="plays"/>
    <d v="2014-08-18T12:08:24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0.5"/>
    <n v="12.5"/>
    <s v="theater"/>
    <s v="plays"/>
    <d v="2014-11-10T13:33:15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s v="theater"/>
    <s v="plays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6"/>
    <n v="5.75"/>
    <s v="theater"/>
    <s v="plays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20.833333333333336"/>
    <n v="52.083333333333336"/>
    <s v="theater"/>
    <s v="plays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"/>
    <n v="183.33333333333334"/>
    <s v="theater"/>
    <s v="plays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8"/>
    <n v="26.333333333333332"/>
    <s v="theater"/>
    <s v="plays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s v="theater"/>
    <s v="plays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61.909090909090914"/>
    <n v="486.42857142857144"/>
    <s v="theater"/>
    <s v="plays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0.8"/>
    <n v="3"/>
    <s v="theater"/>
    <s v="plays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2"/>
    <n v="25"/>
    <s v="theater"/>
    <s v="plays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0.77999999999999992"/>
    <n v="9.75"/>
    <s v="theater"/>
    <s v="plays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5"/>
    <n v="18.75"/>
    <s v="theater"/>
    <s v="plays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17.771428571428572"/>
    <n v="36.588235294117645"/>
    <s v="theater"/>
    <s v="plays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1"/>
    <n v="80.714285714285708"/>
    <s v="theater"/>
    <s v="plays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0.08"/>
    <n v="1"/>
    <s v="theater"/>
    <s v="plays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"/>
    <n v="52.8"/>
    <s v="theater"/>
    <s v="plays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2"/>
    <n v="20"/>
    <s v="theater"/>
    <s v="plays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3"/>
    <n v="1"/>
    <s v="theater"/>
    <s v="plays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36.5"/>
    <n v="46.928571428571431"/>
    <s v="theater"/>
    <s v="plays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14.058171745152354"/>
    <n v="78.07692307692308"/>
    <s v="theater"/>
    <s v="plays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0.02"/>
    <n v="1"/>
    <s v="theater"/>
    <s v="plays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1E-3"/>
    <n v="1"/>
    <s v="theater"/>
    <s v="plays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61.1"/>
    <n v="203.66666666666666"/>
    <s v="theater"/>
    <s v="plays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6"/>
    <n v="20.714285714285715"/>
    <s v="theater"/>
    <s v="plays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21.85"/>
    <n v="48.555555555555557"/>
    <s v="theater"/>
    <s v="plays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27.24"/>
    <n v="68.099999999999994"/>
    <s v="theater"/>
    <s v="plays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"/>
    <n v="8.5"/>
    <s v="theater"/>
    <s v="plays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26.840000000000003"/>
    <n v="51.615384615384613"/>
    <s v="theater"/>
    <s v="plays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29"/>
    <n v="43"/>
    <s v="theater"/>
    <s v="musical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00"/>
    <n v="83.333333333333329"/>
    <s v="theater"/>
    <s v="musical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00"/>
    <n v="30"/>
    <s v="theater"/>
    <s v="musical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03.2"/>
    <n v="175.51020408163265"/>
    <s v="theater"/>
    <s v="musical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02.44597777777777"/>
    <n v="231.66175879396985"/>
    <s v="theater"/>
    <s v="musical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25"/>
    <n v="75"/>
    <s v="theater"/>
    <s v="musical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30.83333333333334"/>
    <n v="112.14285714285714"/>
    <s v="theater"/>
    <s v="musical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00"/>
    <n v="41.666666666666664"/>
    <s v="theater"/>
    <s v="musical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02.06937499999999"/>
    <n v="255.17343750000001"/>
    <s v="theater"/>
    <s v="musical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00.92000000000002"/>
    <n v="162.7741935483871"/>
    <s v="theater"/>
    <s v="musical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06"/>
    <n v="88.333333333333329"/>
    <s v="theater"/>
    <s v="musical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05.0967741935484"/>
    <n v="85.736842105263165"/>
    <s v="theater"/>
    <s v="musical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02.76"/>
    <n v="47.574074074074076"/>
    <s v="theater"/>
    <s v="musical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08"/>
    <n v="72.972972972972968"/>
    <s v="theater"/>
    <s v="musical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00.88571428571429"/>
    <n v="90.538461538461533"/>
    <s v="theater"/>
    <s v="musical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28"/>
    <n v="37.647058823529413"/>
    <s v="theater"/>
    <s v="musical"/>
    <d v="2014-09-30T10:37:03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33.33333333333331"/>
    <n v="36.363636363636367"/>
    <s v="theater"/>
    <s v="musical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01.375"/>
    <n v="126.71875"/>
    <s v="theater"/>
    <s v="musical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02.875"/>
    <n v="329.2"/>
    <s v="theater"/>
    <s v="musical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07.24000000000001"/>
    <n v="81.242424242424249"/>
    <s v="theater"/>
    <s v="musical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1E-3"/>
    <n v="1"/>
    <s v="theater"/>
    <s v="spaces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20.424999999999997"/>
    <n v="202.22772277227722"/>
    <s v="theater"/>
    <s v="spaces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s v="theater"/>
    <s v="spaces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1"/>
    <n v="100"/>
    <s v="theater"/>
    <s v="spaces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s v="theater"/>
    <s v="spaces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0.1"/>
    <n v="1"/>
    <s v="theater"/>
    <s v="spaces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3"/>
    <n v="82.461538461538467"/>
    <s v="theater"/>
    <s v="spaces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4E-3"/>
    <n v="2.6666666666666665"/>
    <s v="theater"/>
    <s v="spaces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"/>
    <n v="12.5"/>
    <s v="theater"/>
    <s v="spaces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s v="theater"/>
    <s v="spaces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7"/>
    <n v="18.896551724137932"/>
    <s v="theater"/>
    <s v="spaces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4"/>
    <n v="200.625"/>
    <s v="theater"/>
    <s v="spaces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0.15125"/>
    <n v="201.66666666666666"/>
    <s v="theater"/>
    <s v="spaces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s v="theater"/>
    <s v="spaces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59.583333333333336"/>
    <n v="65"/>
    <s v="theater"/>
    <s v="spaces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16.734177215189874"/>
    <n v="66.099999999999994"/>
    <s v="theater"/>
    <s v="spaces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9"/>
    <n v="93.333333333333329"/>
    <s v="theater"/>
    <s v="spaces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s v="theater"/>
    <s v="spaces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s v="theater"/>
    <s v="spaces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s v="theater"/>
    <s v="spaces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09.62"/>
    <n v="50.75"/>
    <s v="theater"/>
    <s v="plays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21.8"/>
    <n v="60.9"/>
    <s v="theater"/>
    <s v="plays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06.85"/>
    <n v="109.03061224489795"/>
    <s v="theater"/>
    <s v="plays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00.71379999999999"/>
    <n v="25.692295918367346"/>
    <s v="theater"/>
    <s v="plays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09.00000000000001"/>
    <n v="41.92307692307692"/>
    <s v="theater"/>
    <s v="plays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13.63000000000001"/>
    <n v="88.7734375"/>
    <s v="theater"/>
    <s v="plays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13.92"/>
    <n v="80.225352112676063"/>
    <s v="theater"/>
    <s v="plays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06"/>
    <n v="78.936170212765958"/>
    <s v="theater"/>
    <s v="plays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62.5"/>
    <n v="95.588235294117652"/>
    <s v="theater"/>
    <s v="plays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06"/>
    <n v="69.890109890109883"/>
    <s v="theater"/>
    <s v="plays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00.15624999999999"/>
    <n v="74.534883720930239"/>
    <s v="theater"/>
    <s v="plays"/>
    <d v="2014-08-01T10:47:58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05.35000000000001"/>
    <n v="123.94117647058823"/>
    <s v="theater"/>
    <s v="plays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74.8"/>
    <n v="264.84848484848487"/>
    <s v="theater"/>
    <s v="plays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02"/>
    <n v="58.620689655172413"/>
    <s v="theater"/>
    <s v="plays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00.125"/>
    <n v="70.884955752212392"/>
    <s v="theater"/>
    <s v="plays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71.42857142857142"/>
    <n v="8.5714285714285712"/>
    <s v="theater"/>
    <s v="plays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13.56666666666666"/>
    <n v="113.56666666666666"/>
    <s v="theater"/>
    <s v="plays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29.46666666666667"/>
    <n v="60.6875"/>
    <s v="theater"/>
    <s v="plays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01.4"/>
    <n v="110.21739130434783"/>
    <s v="theater"/>
    <s v="plays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09.16666666666666"/>
    <n v="136.45833333333334"/>
    <s v="theater"/>
    <s v="plays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28.92500000000001"/>
    <n v="53.164948453608247"/>
    <s v="theater"/>
    <s v="spaces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02.06"/>
    <n v="86.491525423728817"/>
    <s v="theater"/>
    <s v="spaces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46.53957758620692"/>
    <n v="155.23827397260274"/>
    <s v="theater"/>
    <s v="spaces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00.352"/>
    <n v="115.08256880733946"/>
    <s v="theater"/>
    <s v="spaces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21.64999999999999"/>
    <n v="109.5945945945946"/>
    <s v="theater"/>
    <s v="spaces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05.5"/>
    <n v="45.214285714285715"/>
    <s v="theater"/>
    <s v="spaces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10.4008"/>
    <n v="104.15169811320754"/>
    <s v="theater"/>
    <s v="spaces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00"/>
    <n v="35.714285714285715"/>
    <s v="theater"/>
    <s v="spaces"/>
    <d v="2016-05-21T03:41:21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76.535"/>
    <n v="96.997252747252745"/>
    <s v="theater"/>
    <s v="spaces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00"/>
    <n v="370.37037037037038"/>
    <s v="theater"/>
    <s v="spaces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03.29411764705883"/>
    <n v="94.408602150537632"/>
    <s v="theater"/>
    <s v="spaces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04.5"/>
    <n v="48.984375"/>
    <s v="theater"/>
    <s v="spaces"/>
    <d v="2016-09-09T13:25:10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00.29999999999998"/>
    <n v="45.590909090909093"/>
    <s v="theater"/>
    <s v="spaces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57.74666666666673"/>
    <n v="23.275254237288134"/>
    <s v="theater"/>
    <s v="spaces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04.96000000000001"/>
    <n v="63.2289156626506"/>
    <s v="theater"/>
    <s v="spaces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71.94285714285715"/>
    <n v="153.5204081632653"/>
    <s v="theater"/>
    <s v="spaces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03.73000000000002"/>
    <n v="90.2"/>
    <s v="theater"/>
    <s v="spaces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03.029"/>
    <n v="118.97113163972287"/>
    <s v="theater"/>
    <s v="spaces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18.88888888888889"/>
    <n v="80.25"/>
    <s v="theater"/>
    <s v="spaces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00"/>
    <n v="62.5"/>
    <s v="theater"/>
    <s v="spaces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18.69988910451895"/>
    <n v="131.37719999999999"/>
    <s v="theater"/>
    <s v="spaces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08.50614285714286"/>
    <n v="73.032980769230775"/>
    <s v="theater"/>
    <s v="spaces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01.16666666666667"/>
    <n v="178.52941176470588"/>
    <s v="theater"/>
    <s v="spaces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12.815"/>
    <n v="162.90974729241879"/>
    <s v="theater"/>
    <s v="spaces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20.49622641509434"/>
    <n v="108.24237288135593"/>
    <s v="theater"/>
    <s v="spaces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07.74999999999999"/>
    <n v="88.865979381443296"/>
    <s v="theater"/>
    <s v="spaces"/>
    <d v="2014-11-14T13:09:51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80"/>
    <n v="54"/>
    <s v="theater"/>
    <s v="spaces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01.16666666666667"/>
    <n v="116.73076923076923"/>
    <s v="theater"/>
    <s v="spaces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19.756"/>
    <n v="233.8984375"/>
    <s v="theater"/>
    <s v="spaces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58"/>
    <n v="158"/>
    <s v="theater"/>
    <s v="spaces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23.66666666666666"/>
    <n v="14.84"/>
    <s v="theater"/>
    <s v="spaces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17.12499999999999"/>
    <n v="85.181818181818187"/>
    <s v="theater"/>
    <s v="spaces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56.96"/>
    <n v="146.69158878504672"/>
    <s v="theater"/>
    <s v="spaces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13.104"/>
    <n v="50.764811490125673"/>
    <s v="theater"/>
    <s v="spaces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03.17647058823529"/>
    <n v="87.7"/>
    <s v="theater"/>
    <s v="spaces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02.61176470588236"/>
    <n v="242.27777777777777"/>
    <s v="theater"/>
    <s v="spaces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05.84090909090908"/>
    <n v="146.44654088050314"/>
    <s v="theater"/>
    <s v="spaces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00.71428571428571"/>
    <n v="103.17073170731707"/>
    <s v="theater"/>
    <s v="spaces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21.23333333333332"/>
    <n v="80.464601769911511"/>
    <s v="theater"/>
    <s v="spaces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00.57142857142858"/>
    <n v="234.66666666666666"/>
    <s v="theater"/>
    <s v="spaces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16.02222222222223"/>
    <n v="50.689320388349515"/>
    <s v="theater"/>
    <s v="spaces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00.88"/>
    <n v="162.70967741935485"/>
    <s v="theater"/>
    <s v="spaces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03"/>
    <n v="120.16666666666667"/>
    <s v="theater"/>
    <s v="spaces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46.42"/>
    <n v="67.697802197802204"/>
    <s v="theater"/>
    <s v="spaces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02.2"/>
    <n v="52.103448275862071"/>
    <s v="theater"/>
    <s v="spaces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43.33333333333334"/>
    <n v="51.6"/>
    <s v="theater"/>
    <s v="spaces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31.44"/>
    <n v="164.3"/>
    <s v="theater"/>
    <s v="spaces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68.01999999999998"/>
    <n v="84.858585858585855"/>
    <s v="theater"/>
    <s v="spaces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09.67666666666666"/>
    <n v="94.548850574712645"/>
    <s v="theater"/>
    <s v="spaces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06.6857142857143"/>
    <n v="45.536585365853661"/>
    <s v="theater"/>
    <s v="spaces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00"/>
    <n v="51.724137931034484"/>
    <s v="theater"/>
    <s v="spaces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27.2"/>
    <n v="50.88"/>
    <s v="theater"/>
    <s v="spaces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46.53333333333333"/>
    <n v="191.13043478260869"/>
    <s v="theater"/>
    <s v="spaces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12.53599999999999"/>
    <n v="89.314285714285717"/>
    <s v="theater"/>
    <s v="spaces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08.78684000000001"/>
    <n v="88.588631921824103"/>
    <s v="theater"/>
    <s v="spaces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26.732"/>
    <n v="96.300911854103347"/>
    <s v="theater"/>
    <s v="spaces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13.20000000000002"/>
    <n v="33.3125"/>
    <s v="theater"/>
    <s v="spaces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00.49999999999999"/>
    <n v="37.222222222222221"/>
    <s v="theater"/>
    <s v="spaces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08.71389999999998"/>
    <n v="92.130423728813554"/>
    <s v="theater"/>
    <s v="spaces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07.5"/>
    <n v="76.785714285714292"/>
    <s v="theater"/>
    <s v="spaces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10.48192771084338"/>
    <n v="96.526315789473685"/>
    <s v="theater"/>
    <s v="spaces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28"/>
    <n v="51.891891891891895"/>
    <s v="theater"/>
    <s v="spaces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10.00666666666667"/>
    <n v="128.9140625"/>
    <s v="theater"/>
    <s v="spaces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09.34166666666667"/>
    <n v="84.108974358974365"/>
    <s v="theater"/>
    <s v="spaces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32.70650000000001"/>
    <n v="82.941562500000003"/>
    <s v="theater"/>
    <s v="spaces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90.84810126582278"/>
    <n v="259.94827586206895"/>
    <s v="theater"/>
    <s v="spaces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49"/>
    <n v="37.25"/>
    <s v="theater"/>
    <s v="spaces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66.4"/>
    <n v="177.02127659574469"/>
    <s v="theater"/>
    <s v="spaces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06.66666666666667"/>
    <n v="74.074074074074076"/>
    <s v="theater"/>
    <s v="spaces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06"/>
    <n v="70.666666666666671"/>
    <s v="theater"/>
    <s v="spaces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23.62857142857143"/>
    <n v="23.62857142857143"/>
    <s v="theater"/>
    <s v="spaces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0.15"/>
    <n v="37.5"/>
    <s v="theater"/>
    <s v="spaces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0.4"/>
    <n v="13.333333333333334"/>
    <s v="theater"/>
    <s v="spaces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s v="theater"/>
    <s v="spaces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1E-3"/>
    <n v="1"/>
    <s v="theater"/>
    <s v="spaces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s v="theater"/>
    <s v="spaces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s v="theater"/>
    <s v="spaces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2"/>
    <n v="1"/>
    <s v="theater"/>
    <s v="spaces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4"/>
    <n v="41"/>
    <s v="theater"/>
    <s v="spaces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0.15227272727272728"/>
    <n v="55.833333333333336"/>
    <s v="theater"/>
    <s v="spaces"/>
    <d v="2015-08-29T01:35:34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s v="theater"/>
    <s v="spaces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66.84"/>
    <n v="99.761194029850742"/>
    <s v="theater"/>
    <s v="spaces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19.566666666666666"/>
    <n v="25.521739130434781"/>
    <s v="theater"/>
    <s v="spaces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11.294666666666666"/>
    <n v="117.65277777777777"/>
    <s v="theater"/>
    <s v="spaces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0.04"/>
    <n v="5"/>
    <s v="theater"/>
    <s v="spaces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11.985714285714286"/>
    <n v="2796.6666666666665"/>
    <s v="theater"/>
    <s v="spaces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"/>
    <n v="200"/>
    <s v="theater"/>
    <s v="spaces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3E-2"/>
    <n v="87.5"/>
    <s v="theater"/>
    <s v="spaces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14.099999999999998"/>
    <n v="20.142857142857142"/>
    <s v="theater"/>
    <s v="spaces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4"/>
    <n v="20.875"/>
    <s v="theater"/>
    <s v="spaces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59.774999999999999"/>
    <n v="61.307692307692307"/>
    <s v="theater"/>
    <s v="spaces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2"/>
    <n v="1"/>
    <s v="theater"/>
    <s v="spaces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4E-2"/>
    <n v="92.142857142857139"/>
    <s v="theater"/>
    <s v="spaces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9E-2"/>
    <n v="7.333333333333333"/>
    <s v="theater"/>
    <s v="spaces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"/>
    <n v="64.8"/>
    <s v="theater"/>
    <s v="spaces"/>
    <d v="2016-06-29T21:27:20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15.06"/>
    <n v="30.12"/>
    <s v="theater"/>
    <s v="spaces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0.47727272727272729"/>
    <n v="52.5"/>
    <s v="theater"/>
    <s v="spaces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0.11833333333333333"/>
    <n v="23.666666666666668"/>
    <s v="theater"/>
    <s v="spaces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0.8417399858735245"/>
    <n v="415.77777777777777"/>
    <s v="theater"/>
    <s v="spaces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7E-2"/>
    <n v="53.714285714285715"/>
    <s v="theater"/>
    <s v="spaces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0.21029999999999999"/>
    <n v="420.6"/>
    <s v="theater"/>
    <s v="spaces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s v="theater"/>
    <s v="spaces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0.27999999999999997"/>
    <n v="18.666666666666668"/>
    <s v="theater"/>
    <s v="spaces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11.57920670115792"/>
    <n v="78.333333333333329"/>
    <s v="theater"/>
    <s v="spaces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"/>
    <n v="67.777777777777771"/>
    <s v="theater"/>
    <s v="spaces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0.25"/>
    <n v="16.666666666666668"/>
    <s v="theater"/>
    <s v="spaces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0.625"/>
    <n v="62.5"/>
    <s v="theater"/>
    <s v="spaces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0.19384615384615383"/>
    <n v="42"/>
    <s v="theater"/>
    <s v="spaces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23.416"/>
    <n v="130.0888888888889"/>
    <s v="theater"/>
    <s v="spaces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86"/>
    <n v="1270.2222222222222"/>
    <s v="theater"/>
    <s v="spaces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15.920000000000002"/>
    <n v="88.444444444444443"/>
    <s v="theater"/>
    <s v="spaces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2"/>
    <n v="56.342380952380957"/>
    <s v="theater"/>
    <s v="spaces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22.75"/>
    <n v="53.529411764705884"/>
    <s v="theater"/>
    <s v="spaces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2"/>
    <n v="25"/>
    <s v="theater"/>
    <s v="spaces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0.33512064343163539"/>
    <n v="50"/>
    <s v="theater"/>
    <s v="spaces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"/>
    <n v="56.785714285714285"/>
    <s v="theater"/>
    <s v="spaces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17.150000000000002"/>
    <n v="40.833333333333336"/>
    <s v="theater"/>
    <s v="spaces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2"/>
    <n v="65.111111111111114"/>
    <s v="theater"/>
    <s v="spaces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13.900000000000002"/>
    <n v="55.6"/>
    <s v="theater"/>
    <s v="spaces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15.225"/>
    <n v="140.53846153846155"/>
    <s v="theater"/>
    <s v="spaces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12"/>
    <n v="25"/>
    <s v="theater"/>
    <s v="spaces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39.112499999999997"/>
    <n v="69.533333333333331"/>
    <s v="theater"/>
    <s v="spaces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0.26829268292682928"/>
    <n v="5.5"/>
    <s v="theater"/>
    <s v="spaces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29.625"/>
    <n v="237"/>
    <s v="theater"/>
    <s v="spaces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42.360992301112063"/>
    <n v="79.870967741935488"/>
    <s v="theater"/>
    <s v="spaces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5"/>
    <n v="10.25"/>
    <s v="theater"/>
    <s v="spaces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19.762499999999999"/>
    <n v="272.58620689655174"/>
    <s v="theater"/>
    <s v="spaces"/>
    <d v="2015-05-04T14:32:31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8E-2"/>
    <n v="13"/>
    <s v="theater"/>
    <s v="spaces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25.030188679245285"/>
    <n v="58.184210526315788"/>
    <s v="theater"/>
    <s v="spaces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0.04"/>
    <n v="10"/>
    <s v="theater"/>
    <s v="spaces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26.640000000000004"/>
    <n v="70.10526315789474"/>
    <s v="theater"/>
    <s v="spaces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3"/>
    <n v="57.888888888888886"/>
    <s v="theater"/>
    <s v="spaces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49"/>
    <n v="125.27027027027027"/>
    <s v="theater"/>
    <s v="spaces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s v="theater"/>
    <s v="spaces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3"/>
    <n v="300"/>
    <s v="theater"/>
    <s v="spaces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57.333333333333336"/>
    <n v="43"/>
    <s v="theater"/>
    <s v="spaces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0.1"/>
    <n v="1"/>
    <s v="theater"/>
    <s v="spaces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0.31"/>
    <n v="775"/>
    <s v="theater"/>
    <s v="spaces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0.05"/>
    <n v="5"/>
    <s v="theater"/>
    <s v="spaces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5E-3"/>
    <n v="12.8"/>
    <s v="theater"/>
    <s v="spaces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0.66666666666666674"/>
    <n v="10"/>
    <s v="theater"/>
    <s v="spaces"/>
    <d v="2014-07-28T11:18:55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58.291457286432156"/>
    <n v="58"/>
    <s v="theater"/>
    <s v="spaces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68.153599999999997"/>
    <n v="244.80459770114942"/>
    <s v="theater"/>
    <s v="spaces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9E-3"/>
    <n v="6.5"/>
    <s v="theater"/>
    <s v="spaces"/>
    <d v="2014-12-04T13:43:21"/>
    <d v="2015-02-02T13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s v="theater"/>
    <s v="spaces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6"/>
    <n v="61.176470588235297"/>
    <s v="theater"/>
    <s v="spaces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s v="theater"/>
    <s v="spaces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08.60666666666667"/>
    <n v="139.23931623931625"/>
    <s v="theater"/>
    <s v="plays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0.8"/>
    <n v="10"/>
    <s v="theater"/>
    <s v="plays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5"/>
    <n v="93.75"/>
    <s v="theater"/>
    <s v="plays"/>
    <d v="2017-03-14T10:21:56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15.731707317073171"/>
    <n v="53.75"/>
    <s v="theater"/>
    <s v="plays"/>
    <d v="2017-03-09T08:54:05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3E-2"/>
    <n v="10"/>
    <s v="theater"/>
    <s v="plays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08"/>
    <n v="33.75"/>
    <s v="theater"/>
    <s v="plays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22.5"/>
    <n v="18.75"/>
    <s v="theater"/>
    <s v="plays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20.849420849420849"/>
    <n v="23.142857142857142"/>
    <s v="theater"/>
    <s v="plays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27.8"/>
    <n v="29.045454545454547"/>
    <s v="theater"/>
    <s v="plays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5"/>
    <n v="50"/>
    <s v="theater"/>
    <s v="plays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s v="theater"/>
    <s v="plays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4"/>
    <n v="450"/>
    <s v="theater"/>
    <s v="plays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0.96"/>
    <n v="24"/>
    <s v="theater"/>
    <s v="plays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51.6"/>
    <n v="32.25"/>
    <s v="theater"/>
    <s v="plays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"/>
    <n v="15"/>
    <s v="theater"/>
    <s v="plays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s v="theater"/>
    <s v="plays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75.400000000000006"/>
    <n v="251.33333333333334"/>
    <s v="theater"/>
    <s v="plays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s v="theater"/>
    <s v="plays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10.5"/>
    <n v="437.5"/>
    <s v="theater"/>
    <s v="plays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17.52499999999999"/>
    <n v="110.35211267605634"/>
    <s v="theater"/>
    <s v="plays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31.16666666666669"/>
    <n v="41.421052631578945"/>
    <s v="theater"/>
    <s v="plays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04"/>
    <n v="52"/>
    <s v="theater"/>
    <s v="plays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01"/>
    <n v="33.990384615384613"/>
    <s v="theater"/>
    <s v="plays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00.4"/>
    <n v="103.35294117647059"/>
    <s v="theater"/>
    <s v="plays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05.95454545454545"/>
    <n v="34.791044776119406"/>
    <s v="theater"/>
    <s v="plays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35.58333333333337"/>
    <n v="41.773858921161825"/>
    <s v="theater"/>
    <s v="plays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12.92857142857142"/>
    <n v="64.268292682926827"/>
    <s v="theater"/>
    <s v="plays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88.50460000000001"/>
    <n v="31.209370860927152"/>
    <s v="theater"/>
    <s v="plays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01.81818181818181"/>
    <n v="62.921348314606739"/>
    <s v="theater"/>
    <s v="plays"/>
    <d v="2012-04-27T17:52:24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01"/>
    <n v="98.536585365853654"/>
    <s v="theater"/>
    <s v="plays"/>
    <d v="2014-07-09T13:55:05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13.99999999999999"/>
    <n v="82.608695652173907"/>
    <s v="theater"/>
    <s v="plays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33.48133333333334"/>
    <n v="38.504230769230773"/>
    <s v="theater"/>
    <s v="plays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01.53333333333335"/>
    <n v="80.15789473684211"/>
    <s v="theater"/>
    <s v="plays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05.1"/>
    <n v="28.405405405405407"/>
    <s v="theater"/>
    <s v="plays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27.15"/>
    <n v="80.730158730158735"/>
    <s v="theater"/>
    <s v="plays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11.15384615384616"/>
    <n v="200.69444444444446"/>
    <s v="theater"/>
    <s v="plays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06.76"/>
    <n v="37.591549295774648"/>
    <s v="theater"/>
    <s v="plays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62.66666666666666"/>
    <n v="58.095238095238095"/>
    <s v="theater"/>
    <s v="plays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60.22808571428573"/>
    <n v="60.300892473118282"/>
    <s v="theater"/>
    <s v="plays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16.16666666666666"/>
    <n v="63.363636363636367"/>
    <s v="theater"/>
    <s v="plays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24.2"/>
    <n v="50.901639344262293"/>
    <s v="theater"/>
    <s v="plays"/>
    <d v="2014-05-12T21:32:33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03.01249999999999"/>
    <n v="100.5"/>
    <s v="theater"/>
    <s v="plays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12.25"/>
    <n v="31.619718309859156"/>
    <s v="theater"/>
    <s v="plays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08.8142857142857"/>
    <n v="65.102564102564102"/>
    <s v="theater"/>
    <s v="plays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14.99999999999999"/>
    <n v="79.310344827586206"/>
    <s v="theater"/>
    <s v="plays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03"/>
    <n v="139.18918918918919"/>
    <s v="theater"/>
    <s v="plays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01.13333333333334"/>
    <n v="131.91304347826087"/>
    <s v="theater"/>
    <s v="plays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09.55999999999999"/>
    <n v="91.3"/>
    <s v="theater"/>
    <s v="plays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14.8421052631579"/>
    <n v="39.672727272727272"/>
    <s v="theater"/>
    <s v="plays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17.39999999999999"/>
    <n v="57.549019607843135"/>
    <s v="theater"/>
    <s v="plays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71.73333333333335"/>
    <n v="33.025641025641029"/>
    <s v="theater"/>
    <s v="plays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14.16238095238094"/>
    <n v="77.335806451612896"/>
    <s v="theater"/>
    <s v="plays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19.75"/>
    <n v="31.933333333333334"/>
    <s v="theater"/>
    <s v="plays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09.00000000000001"/>
    <n v="36.333333333333336"/>
    <s v="theater"/>
    <s v="plays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00.88571428571429"/>
    <n v="46.768211920529801"/>
    <s v="theater"/>
    <s v="plays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09.00000000000001"/>
    <n v="40.073529411764703"/>
    <s v="theater"/>
    <s v="plays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07.20930232558139"/>
    <n v="100.21739130434783"/>
    <s v="theater"/>
    <s v="plays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00"/>
    <n v="41.666666666666664"/>
    <s v="theater"/>
    <s v="plays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02.18750000000001"/>
    <n v="46.714285714285715"/>
    <s v="theater"/>
    <s v="plays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16.29333333333334"/>
    <n v="71.491803278688522"/>
    <s v="theater"/>
    <s v="plays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65"/>
    <n v="14.444444444444445"/>
    <s v="theater"/>
    <s v="musical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12.327272727272726"/>
    <n v="356.84210526315792"/>
    <s v="theater"/>
    <s v="musical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s v="theater"/>
    <s v="musical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4"/>
    <n v="37.75"/>
    <s v="theater"/>
    <s v="musical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"/>
    <n v="12.75"/>
    <s v="theater"/>
    <s v="musical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11.74"/>
    <n v="24.458333333333332"/>
    <s v="theater"/>
    <s v="musical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s v="theater"/>
    <s v="musical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59.142857142857139"/>
    <n v="53.07692307692308"/>
    <s v="theater"/>
    <s v="musical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0.06"/>
    <n v="300"/>
    <s v="theater"/>
    <s v="musical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11.450000000000001"/>
    <n v="286.25"/>
    <s v="theater"/>
    <s v="musical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0.36666666666666664"/>
    <n v="36.666666666666664"/>
    <s v="theater"/>
    <s v="musical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52.16"/>
    <n v="49.20754716981132"/>
    <s v="theater"/>
    <s v="musical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E-3"/>
    <n v="1"/>
    <s v="theater"/>
    <s v="musical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"/>
    <n v="12.5"/>
    <s v="theater"/>
    <s v="musical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54.52"/>
    <n v="109.04"/>
    <s v="theater"/>
    <s v="musical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25"/>
    <n v="41.666666666666664"/>
    <s v="theater"/>
    <s v="musical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s v="theater"/>
    <s v="musical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1"/>
    <n v="22.75"/>
    <s v="theater"/>
    <s v="musical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s v="theater"/>
    <s v="musical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46.36363636363636"/>
    <n v="70.833333333333329"/>
    <s v="theater"/>
    <s v="musical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03.49999999999999"/>
    <n v="63.109756097560975"/>
    <s v="theater"/>
    <s v="plays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19.32315789473684"/>
    <n v="50.157964601769912"/>
    <s v="theater"/>
    <s v="plays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25.76666666666667"/>
    <n v="62.883333333333333"/>
    <s v="theater"/>
    <s v="plays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19.74347826086958"/>
    <n v="85.531055900621112"/>
    <s v="theater"/>
    <s v="plays"/>
    <d v="2014-07-14T09:04:40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26.25"/>
    <n v="53.723404255319146"/>
    <s v="theater"/>
    <s v="plays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00.11666666666667"/>
    <n v="127.80851063829788"/>
    <s v="theater"/>
    <s v="plays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02.13333333333334"/>
    <n v="106.57391304347826"/>
    <s v="theater"/>
    <s v="plays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00.35142857142858"/>
    <n v="262.11194029850748"/>
    <s v="theater"/>
    <s v="plays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00.05"/>
    <n v="57.171428571428571"/>
    <s v="theater"/>
    <s v="plays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16.02222222222223"/>
    <n v="50.20192307692308"/>
    <s v="theater"/>
    <s v="plays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02.1"/>
    <n v="66.586956521739125"/>
    <s v="theater"/>
    <s v="plays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00.11000000000001"/>
    <n v="168.25210084033614"/>
    <s v="theater"/>
    <s v="plays"/>
    <d v="2015-02-15T18:35:47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00.84"/>
    <n v="256.37288135593218"/>
    <s v="theater"/>
    <s v="plays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03.42499999999998"/>
    <n v="36.610619469026545"/>
    <s v="theater"/>
    <s v="plays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24.8"/>
    <n v="37.142857142857146"/>
    <s v="theater"/>
    <s v="plays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09.51612903225806"/>
    <n v="45.878378378378379"/>
    <s v="theater"/>
    <s v="plays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02.03333333333333"/>
    <n v="141.71296296296296"/>
    <s v="theater"/>
    <s v="plays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02.35000000000001"/>
    <n v="52.487179487179489"/>
    <s v="theater"/>
    <s v="plays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04.16666666666667"/>
    <n v="59.523809523809526"/>
    <s v="theater"/>
    <s v="plays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25"/>
    <n v="50"/>
    <s v="theater"/>
    <s v="plays"/>
    <d v="2016-12-18T16:10:36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02.34285714285714"/>
    <n v="193.62162162162161"/>
    <s v="theater"/>
    <s v="plays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07.86500000000001"/>
    <n v="106.79702970297029"/>
    <s v="theater"/>
    <s v="plays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09.88461538461539"/>
    <n v="77.21621621621621"/>
    <s v="theater"/>
    <s v="plays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61"/>
    <n v="57.5"/>
    <s v="theater"/>
    <s v="plays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31.20000000000002"/>
    <n v="50.46153846153846"/>
    <s v="theater"/>
    <s v="plays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18.8"/>
    <n v="97.377049180327873"/>
    <s v="theater"/>
    <s v="plays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00.39275000000001"/>
    <n v="34.91921739130435"/>
    <s v="theater"/>
    <s v="plays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03.20666666666666"/>
    <n v="85.530386740331494"/>
    <s v="theater"/>
    <s v="plays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00.6"/>
    <n v="182.90909090909091"/>
    <s v="theater"/>
    <s v="plays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00.78754285714287"/>
    <n v="131.13620817843866"/>
    <s v="theater"/>
    <s v="plays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12.32142857142857"/>
    <n v="39.810126582278478"/>
    <s v="theater"/>
    <s v="plays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05.91914022517912"/>
    <n v="59.701730769230764"/>
    <s v="theater"/>
    <s v="plays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00.56666666666668"/>
    <n v="88.735294117647058"/>
    <s v="theater"/>
    <s v="plays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15.30588235294117"/>
    <n v="58.688622754491021"/>
    <s v="theater"/>
    <s v="plays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27.30419999999999"/>
    <n v="69.56513661202186"/>
    <s v="theater"/>
    <s v="plays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02.83750000000001"/>
    <n v="115.87323943661971"/>
    <s v="theater"/>
    <s v="plays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02.9375"/>
    <n v="23.869565217391305"/>
    <s v="theater"/>
    <s v="plays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04.3047619047619"/>
    <n v="81.125925925925927"/>
    <s v="theater"/>
    <s v="plays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11.22000000000001"/>
    <n v="57.626943005181346"/>
    <s v="theater"/>
    <s v="plays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05.86"/>
    <n v="46.429824561403507"/>
    <s v="theater"/>
    <s v="plays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00.79166666666666"/>
    <n v="60.475000000000001"/>
    <s v="theater"/>
    <s v="plays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04.92727272727274"/>
    <n v="65.579545454545453"/>
    <s v="theater"/>
    <s v="plays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01.55199999999999"/>
    <n v="119.1924882629108"/>
    <s v="theater"/>
    <s v="plays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10.73333333333333"/>
    <n v="83.05"/>
    <s v="theater"/>
    <s v="plays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27.82222222222221"/>
    <n v="57.52"/>
    <s v="theater"/>
    <s v="plays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01.82500000000002"/>
    <n v="177.08695652173913"/>
    <s v="theater"/>
    <s v="plays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01.25769230769231"/>
    <n v="70.771505376344081"/>
    <s v="theater"/>
    <s v="plays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75"/>
    <n v="29.166666666666668"/>
    <s v="theater"/>
    <s v="plays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28.06"/>
    <n v="72.76136363636364"/>
    <s v="theater"/>
    <s v="plays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06.29949999999999"/>
    <n v="51.853414634146333"/>
    <s v="theater"/>
    <s v="plays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05.21428571428571"/>
    <n v="98.2"/>
    <s v="theater"/>
    <s v="plays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06.16782608695652"/>
    <n v="251.7381443298969"/>
    <s v="theater"/>
    <s v="plays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09.24000000000001"/>
    <n v="74.821917808219183"/>
    <s v="theater"/>
    <s v="plays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00.45454545454547"/>
    <n v="67.65306122448979"/>
    <s v="theater"/>
    <s v="plays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03.04098360655738"/>
    <n v="93.81343283582089"/>
    <s v="theater"/>
    <s v="plays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12.1664"/>
    <n v="41.237647058823526"/>
    <s v="theater"/>
    <s v="plays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03"/>
    <n v="52.551020408163268"/>
    <s v="theater"/>
    <s v="plays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64"/>
    <n v="70.285714285714292"/>
    <s v="theater"/>
    <s v="plays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31.28333333333333"/>
    <n v="48.325153374233132"/>
    <s v="theater"/>
    <s v="plays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02.1"/>
    <n v="53.177083333333336"/>
    <s v="theater"/>
    <s v="plays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28"/>
    <n v="60.952380952380949"/>
    <s v="theater"/>
    <s v="plays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01.49999999999999"/>
    <n v="116"/>
    <s v="theater"/>
    <s v="plays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01.66666666666666"/>
    <n v="61"/>
    <s v="theater"/>
    <s v="plays"/>
    <d v="2015-06-12T07:47:45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30"/>
    <n v="38.235294117647058"/>
    <s v="theater"/>
    <s v="plays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54.43"/>
    <n v="106.50344827586207"/>
    <s v="theater"/>
    <s v="plays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07.4"/>
    <n v="204.57142857142858"/>
    <s v="theater"/>
    <s v="plays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01.32258064516128"/>
    <n v="54.912587412587413"/>
    <s v="theater"/>
    <s v="plays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00.27777777777777"/>
    <n v="150.41666666666666"/>
    <s v="theater"/>
    <s v="plays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16.84444444444443"/>
    <n v="52.58"/>
    <s v="theater"/>
    <s v="plays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08.60000000000001"/>
    <n v="54.3"/>
    <s v="theater"/>
    <s v="plays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03.4"/>
    <n v="76.029411764705884"/>
    <s v="theater"/>
    <s v="plays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14.27586206896552"/>
    <n v="105.2063492063492"/>
    <s v="theater"/>
    <s v="plays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03"/>
    <n v="68.666666666666671"/>
    <s v="theater"/>
    <s v="plays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21.6"/>
    <n v="129.36170212765958"/>
    <s v="theater"/>
    <s v="plays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02.6467741935484"/>
    <n v="134.26371308016877"/>
    <s v="theater"/>
    <s v="plays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04.75000000000001"/>
    <n v="17.829787234042552"/>
    <s v="theater"/>
    <s v="plays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01.6"/>
    <n v="203.2"/>
    <s v="theater"/>
    <s v="plays"/>
    <d v="2016-01-11T16:14:13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12.10242048409683"/>
    <n v="69.18518518518519"/>
    <s v="theater"/>
    <s v="plays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01.76666666666667"/>
    <n v="125.12295081967213"/>
    <s v="theater"/>
    <s v="plays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00"/>
    <n v="73.529411764705884"/>
    <s v="theater"/>
    <s v="plays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00.26489999999998"/>
    <n v="48.437149758454105"/>
    <s v="theater"/>
    <s v="plays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33.04200000000003"/>
    <n v="26.608400000000003"/>
    <s v="theater"/>
    <s v="plays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21.2"/>
    <n v="33.666666666666664"/>
    <s v="theater"/>
    <s v="plays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13.99999999999999"/>
    <n v="40.714285714285715"/>
    <s v="theater"/>
    <s v="plays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86.13861386138615"/>
    <n v="19.266666666666666"/>
    <s v="theater"/>
    <s v="plays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70.44444444444446"/>
    <n v="84.285714285714292"/>
    <s v="theater"/>
    <s v="plays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18.33333333333333"/>
    <n v="29.583333333333332"/>
    <s v="theater"/>
    <s v="plays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02.85857142857142"/>
    <n v="26.667037037037037"/>
    <s v="theater"/>
    <s v="plays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44.06666666666666"/>
    <n v="45.978723404255319"/>
    <s v="theater"/>
    <s v="plays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00.07272727272726"/>
    <n v="125.09090909090909"/>
    <s v="theater"/>
    <s v="plays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01.73"/>
    <n v="141.29166666666666"/>
    <s v="theater"/>
    <s v="plays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16.19999999999999"/>
    <n v="55.333333333333336"/>
    <s v="theater"/>
    <s v="plays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36.16666666666666"/>
    <n v="46.420454545454547"/>
    <s v="theater"/>
    <s v="plays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33.46666666666667"/>
    <n v="57.2"/>
    <s v="theater"/>
    <s v="plays"/>
    <d v="2016-06-17T12:39:36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03.39285714285715"/>
    <n v="173.7"/>
    <s v="theater"/>
    <s v="plays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15.88888888888889"/>
    <n v="59.6"/>
    <s v="theater"/>
    <s v="plays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04.51666666666665"/>
    <n v="89.585714285714289"/>
    <s v="theater"/>
    <s v="plays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02.02500000000001"/>
    <n v="204.05"/>
    <s v="theater"/>
    <s v="plays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75.33333333333334"/>
    <n v="48.703703703703702"/>
    <s v="theater"/>
    <s v="plays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06.67999999999999"/>
    <n v="53.339999999999996"/>
    <s v="theater"/>
    <s v="plays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22.28571428571429"/>
    <n v="75.087719298245617"/>
    <s v="theater"/>
    <s v="plays"/>
    <d v="2016-03-23T16:02:45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59.42857142857144"/>
    <n v="18"/>
    <s v="theater"/>
    <s v="plays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00.07692307692308"/>
    <n v="209.83870967741936"/>
    <s v="theater"/>
    <s v="plays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09.84"/>
    <n v="61.022222222222226"/>
    <s v="theater"/>
    <s v="plays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00.03999999999999"/>
    <n v="61"/>
    <s v="theater"/>
    <s v="plays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16.05000000000001"/>
    <n v="80.034482758620683"/>
    <s v="theater"/>
    <s v="plays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10.75"/>
    <n v="29.068965517241381"/>
    <s v="theater"/>
    <s v="plays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10.00000000000001"/>
    <n v="49.438202247191015"/>
    <s v="theater"/>
    <s v="plays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00.08673425918037"/>
    <n v="93.977440000000001"/>
    <s v="theater"/>
    <s v="plays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06.19047619047619"/>
    <n v="61.944444444444443"/>
    <s v="theater"/>
    <s v="plays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25.6"/>
    <n v="78.5"/>
    <s v="theater"/>
    <s v="plays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08"/>
    <n v="33.75"/>
    <s v="theater"/>
    <s v="plays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01"/>
    <n v="66.44736842105263"/>
    <s v="theater"/>
    <s v="plays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07.4"/>
    <n v="35.799999999999997"/>
    <s v="theater"/>
    <s v="plays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01.51515151515152"/>
    <n v="145.65217391304347"/>
    <s v="theater"/>
    <s v="plays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25.89999999999999"/>
    <n v="25.693877551020407"/>
    <s v="theater"/>
    <s v="plays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01.66666666666666"/>
    <n v="152.5"/>
    <s v="theater"/>
    <s v="plays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12.5"/>
    <n v="30"/>
    <s v="theater"/>
    <s v="plays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01.375"/>
    <n v="142.28070175438597"/>
    <s v="theater"/>
    <s v="plays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01.25"/>
    <n v="24.545454545454547"/>
    <s v="theater"/>
    <s v="plays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46.38888888888889"/>
    <n v="292.77777777777777"/>
    <s v="theater"/>
    <s v="plays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16.8"/>
    <n v="44.92307692307692"/>
    <s v="theater"/>
    <s v="plays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06.26666666666667"/>
    <n v="23.10144927536232"/>
    <s v="theater"/>
    <s v="plays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04.52"/>
    <n v="80.400000000000006"/>
    <s v="theater"/>
    <s v="plays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00"/>
    <n v="72.289156626506028"/>
    <s v="theater"/>
    <s v="plays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04.57142857142858"/>
    <n v="32.972972972972975"/>
    <s v="theater"/>
    <s v="plays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38.62051149573753"/>
    <n v="116.65217391304348"/>
    <s v="theater"/>
    <s v="plays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00.32000000000001"/>
    <n v="79.61904761904762"/>
    <s v="theater"/>
    <s v="plays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00"/>
    <n v="27.777777777777779"/>
    <s v="theater"/>
    <s v="plays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10.2"/>
    <n v="81.029411764705884"/>
    <s v="theater"/>
    <s v="plays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02.18"/>
    <n v="136.84821428571428"/>
    <s v="theater"/>
    <s v="plays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04.35000000000001"/>
    <n v="177.61702127659575"/>
    <s v="theater"/>
    <s v="plays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38.16666666666666"/>
    <n v="109.07894736842105"/>
    <s v="theater"/>
    <s v="plays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00"/>
    <n v="119.64285714285714"/>
    <s v="theater"/>
    <s v="plays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01.66666666666666"/>
    <n v="78.205128205128204"/>
    <s v="theater"/>
    <s v="plays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71.42857142857142"/>
    <n v="52.173913043478258"/>
    <s v="theater"/>
    <s v="plays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01.44444444444444"/>
    <n v="114.125"/>
    <s v="theater"/>
    <s v="plays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30"/>
    <n v="50"/>
    <s v="theater"/>
    <s v="plays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10.00000000000001"/>
    <n v="91.666666666666671"/>
    <s v="theater"/>
    <s v="plays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19.44999999999999"/>
    <n v="108.59090909090909"/>
    <s v="theater"/>
    <s v="plays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00.2909090909091"/>
    <n v="69.822784810126578"/>
    <s v="theater"/>
    <s v="plays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53.4"/>
    <n v="109.57142857142857"/>
    <s v="theater"/>
    <s v="plays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04.42857142857143"/>
    <n v="71.666666666666671"/>
    <s v="theater"/>
    <s v="plays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01.1"/>
    <n v="93.611111111111114"/>
    <s v="theater"/>
    <s v="plays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07.52"/>
    <n v="76.8"/>
    <s v="theater"/>
    <s v="plays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15"/>
    <n v="35.795454545454547"/>
    <s v="theater"/>
    <s v="plays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01.93333333333334"/>
    <n v="55.6"/>
    <s v="theater"/>
    <s v="plays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26.28571428571429"/>
    <n v="147.33333333333334"/>
    <s v="theater"/>
    <s v="plays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01.4"/>
    <n v="56.333333333333336"/>
    <s v="theater"/>
    <s v="plays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01"/>
    <n v="96.19047619047619"/>
    <s v="theater"/>
    <s v="plays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02.99000000000001"/>
    <n v="63.574074074074076"/>
    <s v="theater"/>
    <s v="plays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06.25"/>
    <n v="184.78260869565219"/>
    <s v="theater"/>
    <s v="plays"/>
    <d v="2017-01-10T20:22:14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01.37777777777779"/>
    <n v="126.72222222222223"/>
    <s v="theater"/>
    <s v="plays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13.46000000000001"/>
    <n v="83.42647058823529"/>
    <s v="theater"/>
    <s v="plays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18.00000000000003"/>
    <n v="54.5"/>
    <s v="theater"/>
    <s v="plays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01.41935483870968"/>
    <n v="302.30769230769232"/>
    <s v="theater"/>
    <s v="plays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05.93333333333332"/>
    <n v="44.138888888888886"/>
    <s v="theater"/>
    <s v="plays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04"/>
    <n v="866.66666666666663"/>
    <s v="theater"/>
    <s v="plays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21"/>
    <n v="61.388888888888886"/>
    <s v="theater"/>
    <s v="plays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18.66666666666667"/>
    <n v="29.666666666666668"/>
    <s v="theater"/>
    <s v="plays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04.60000000000001"/>
    <n v="45.478260869565219"/>
    <s v="theater"/>
    <s v="plays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03.89999999999999"/>
    <n v="96.203703703703709"/>
    <s v="theater"/>
    <s v="plays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17.73333333333333"/>
    <n v="67.92307692307692"/>
    <s v="theater"/>
    <s v="plays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38.5"/>
    <n v="30.777777777777779"/>
    <s v="theater"/>
    <s v="plays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03.49999999999999"/>
    <n v="38.333333333333336"/>
    <s v="theater"/>
    <s v="plays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00.25"/>
    <n v="66.833333333333329"/>
    <s v="theater"/>
    <s v="plays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06.57142857142856"/>
    <n v="71.730769230769226"/>
    <s v="theater"/>
    <s v="plays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00"/>
    <n v="176.47058823529412"/>
    <s v="theater"/>
    <s v="plays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00.01249999999999"/>
    <n v="421.10526315789474"/>
    <s v="theater"/>
    <s v="plays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01.05"/>
    <n v="104.98701298701299"/>
    <s v="theater"/>
    <s v="plays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07.63636363636364"/>
    <n v="28.19047619047619"/>
    <s v="theater"/>
    <s v="plays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03.64999999999999"/>
    <n v="54.55263157894737"/>
    <s v="theater"/>
    <s v="plays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04.43333333333334"/>
    <n v="111.89285714285714"/>
    <s v="theater"/>
    <s v="plays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02.25"/>
    <n v="85.208333333333329"/>
    <s v="theater"/>
    <s v="plays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00.74285714285713"/>
    <n v="76.652173913043484"/>
    <s v="theater"/>
    <s v="plays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11.71428571428572"/>
    <n v="65.166666666666671"/>
    <s v="theater"/>
    <s v="plays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00.01100000000001"/>
    <n v="93.760312499999998"/>
    <s v="theater"/>
    <s v="plays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00"/>
    <n v="133.33333333333334"/>
    <s v="theater"/>
    <s v="plays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05"/>
    <n v="51.219512195121951"/>
    <s v="theater"/>
    <s v="plays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16.86666666666667"/>
    <n v="100.17142857142858"/>
    <s v="theater"/>
    <s v="plays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03.8"/>
    <n v="34.6"/>
    <s v="theater"/>
    <s v="plays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14.5"/>
    <n v="184.67741935483872"/>
    <s v="theater"/>
    <s v="plays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02.4"/>
    <n v="69.818181818181813"/>
    <s v="theater"/>
    <s v="plays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23"/>
    <n v="61.944444444444443"/>
    <s v="theater"/>
    <s v="plays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00"/>
    <n v="41.666666666666664"/>
    <s v="theater"/>
    <s v="plays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05.80000000000001"/>
    <n v="36.06818181818182"/>
    <s v="theater"/>
    <s v="plays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42.36363636363635"/>
    <n v="29"/>
    <s v="theater"/>
    <s v="plays"/>
    <d v="2014-06-27T09:17:25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84"/>
    <n v="24.210526315789473"/>
    <s v="theater"/>
    <s v="plays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04.33333333333333"/>
    <n v="55.892857142857146"/>
    <s v="theater"/>
    <s v="plays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12.00000000000001"/>
    <n v="11.666666666666666"/>
    <s v="theater"/>
    <s v="plays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11.07499999999999"/>
    <n v="68.353846153846149"/>
    <s v="theater"/>
    <s v="plays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03.75000000000001"/>
    <n v="27.065217391304348"/>
    <s v="theater"/>
    <s v="plays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00.41"/>
    <n v="118.12941176470588"/>
    <s v="theater"/>
    <s v="plays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01.86206896551724"/>
    <n v="44.757575757575758"/>
    <s v="theater"/>
    <s v="plays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09.76666666666665"/>
    <n v="99.787878787878782"/>
    <s v="theater"/>
    <s v="plays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00"/>
    <n v="117.64705882352941"/>
    <s v="theater"/>
    <s v="plays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22"/>
    <n v="203.33333333333334"/>
    <s v="theater"/>
    <s v="plays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37.57142857142856"/>
    <n v="28.323529411764707"/>
    <s v="theater"/>
    <s v="plays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00.31000000000002"/>
    <n v="110.23076923076923"/>
    <s v="theater"/>
    <s v="plays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07.1"/>
    <n v="31.970149253731343"/>
    <s v="theater"/>
    <s v="plays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11"/>
    <n v="58.611111111111114"/>
    <s v="theater"/>
    <s v="plays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23.6"/>
    <n v="29.428571428571427"/>
    <s v="theater"/>
    <s v="plays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08.5"/>
    <n v="81.375"/>
    <s v="theater"/>
    <s v="plays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03.56666666666668"/>
    <n v="199.16666666666666"/>
    <s v="theater"/>
    <s v="plays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00"/>
    <n v="115.38461538461539"/>
    <s v="theater"/>
    <s v="plays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30"/>
    <n v="46.428571428571431"/>
    <s v="theater"/>
    <s v="plays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03.49999999999999"/>
    <n v="70.568181818181813"/>
    <s v="theater"/>
    <s v="plays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00"/>
    <n v="22.222222222222221"/>
    <s v="theater"/>
    <s v="plays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19.6"/>
    <n v="159.46666666666667"/>
    <s v="theater"/>
    <s v="plays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00.00058823529412"/>
    <n v="37.777999999999999"/>
    <s v="theater"/>
    <s v="plays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00.875"/>
    <n v="72.053571428571431"/>
    <s v="theater"/>
    <s v="plays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06.54545454545455"/>
    <n v="63.695652173913047"/>
    <s v="theater"/>
    <s v="plays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38"/>
    <n v="28.411764705882351"/>
    <s v="theater"/>
    <s v="plays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01.15"/>
    <n v="103.21428571428571"/>
    <s v="theater"/>
    <s v="plays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09.1"/>
    <n v="71.152173913043484"/>
    <s v="theater"/>
    <s v="plays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40"/>
    <n v="35"/>
    <s v="theater"/>
    <s v="plays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03.58333333333334"/>
    <n v="81.776315789473685"/>
    <s v="theater"/>
    <s v="plays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02.97033333333331"/>
    <n v="297.02980769230766"/>
    <s v="theater"/>
    <s v="plays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08.13333333333333"/>
    <n v="46.609195402298852"/>
    <s v="theater"/>
    <s v="plays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00"/>
    <n v="51.724137931034484"/>
    <s v="theater"/>
    <s v="plays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02.75000000000001"/>
    <n v="40.294117647058826"/>
    <s v="theater"/>
    <s v="plays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30"/>
    <n v="16.25"/>
    <s v="theater"/>
    <s v="plays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08.54949999999999"/>
    <n v="30.152638888888887"/>
    <s v="theater"/>
    <s v="plays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00"/>
    <n v="95.238095238095241"/>
    <s v="theater"/>
    <s v="plays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09.65"/>
    <n v="52.214285714285715"/>
    <s v="theater"/>
    <s v="plays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00.26315789473684"/>
    <n v="134.1549295774648"/>
    <s v="theater"/>
    <s v="plays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05.55000000000001"/>
    <n v="62.827380952380949"/>
    <s v="theater"/>
    <s v="plays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12.00000000000001"/>
    <n v="58.94736842105263"/>
    <s v="theater"/>
    <s v="plays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05.89999999999999"/>
    <n v="143.1081081081081"/>
    <s v="theater"/>
    <s v="plays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01"/>
    <n v="84.166666666666671"/>
    <s v="theater"/>
    <s v="plays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04.2"/>
    <n v="186.07142857142858"/>
    <s v="theater"/>
    <s v="plays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34.67833333333334"/>
    <n v="89.785555555555561"/>
    <s v="theater"/>
    <s v="plays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05.2184"/>
    <n v="64.157560975609755"/>
    <s v="theater"/>
    <s v="plays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02.60000000000001"/>
    <n v="59.651162790697676"/>
    <s v="theater"/>
    <s v="plays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00"/>
    <n v="31.25"/>
    <s v="theater"/>
    <s v="plays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85.5"/>
    <n v="41.222222222222221"/>
    <s v="theater"/>
    <s v="plays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89"/>
    <n v="43.35"/>
    <s v="theater"/>
    <s v="plays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00"/>
    <n v="64.516129032258064"/>
    <s v="theater"/>
    <s v="plays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08.2"/>
    <n v="43.28"/>
    <s v="theater"/>
    <s v="plays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07.80000000000001"/>
    <n v="77"/>
    <s v="theater"/>
    <s v="plays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09.76190476190477"/>
    <n v="51.222222222222221"/>
    <s v="theater"/>
    <s v="plays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70.625"/>
    <n v="68.25"/>
    <s v="theater"/>
    <s v="plays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52"/>
    <n v="19.487179487179485"/>
    <s v="theater"/>
    <s v="plays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01.23076923076924"/>
    <n v="41.125"/>
    <s v="theater"/>
    <s v="plays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53.19999999999999"/>
    <n v="41.405405405405403"/>
    <s v="theater"/>
    <s v="plays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28.33333333333334"/>
    <n v="27.5"/>
    <s v="theater"/>
    <s v="plays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00.71428571428571"/>
    <n v="33.571428571428569"/>
    <s v="theater"/>
    <s v="plays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00.64999999999999"/>
    <n v="145.86956521739131"/>
    <s v="theater"/>
    <s v="plays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91.3"/>
    <n v="358.6875"/>
    <s v="theater"/>
    <s v="plays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40.19999999999999"/>
    <n v="50.981818181818184"/>
    <s v="theater"/>
    <s v="plays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24.33537832310839"/>
    <n v="45.037037037037038"/>
    <s v="theater"/>
    <s v="plays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26.2"/>
    <n v="17.527777777777779"/>
    <s v="theater"/>
    <s v="plays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90"/>
    <n v="50"/>
    <s v="theater"/>
    <s v="plays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39"/>
    <n v="57.916666666666664"/>
    <s v="theater"/>
    <s v="plays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02"/>
    <n v="29.705882352941178"/>
    <s v="theater"/>
    <s v="plays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03.38000000000001"/>
    <n v="90.684210526315795"/>
    <s v="theater"/>
    <s v="plays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02.3236"/>
    <n v="55.012688172043013"/>
    <s v="theater"/>
    <s v="plays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03"/>
    <n v="57.222222222222221"/>
    <s v="theater"/>
    <s v="plays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27.14285714285714"/>
    <n v="72.950819672131146"/>
    <s v="theater"/>
    <s v="plays"/>
    <d v="2016-02-19T19:27:30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01"/>
    <n v="64.468085106382972"/>
    <s v="theater"/>
    <s v="plays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21.78"/>
    <n v="716.35294117647061"/>
    <s v="theater"/>
    <s v="plays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13.39285714285714"/>
    <n v="50.396825396825399"/>
    <s v="theater"/>
    <s v="plays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50"/>
    <n v="41.666666666666664"/>
    <s v="theater"/>
    <s v="plays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14.6"/>
    <n v="35.766666666666666"/>
    <s v="theater"/>
    <s v="plays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02.05"/>
    <n v="88.739130434782609"/>
    <s v="theater"/>
    <s v="plays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00"/>
    <n v="148.4848484848485"/>
    <s v="theater"/>
    <s v="plays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01"/>
    <n v="51.794871794871796"/>
    <s v="theater"/>
    <s v="plays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13.33333333333333"/>
    <n v="20"/>
    <s v="theater"/>
    <s v="plays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04"/>
    <n v="52"/>
    <s v="theater"/>
    <s v="plays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15.33333333333333"/>
    <n v="53.230769230769234"/>
    <s v="theater"/>
    <s v="plays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12.85000000000001"/>
    <n v="39.596491228070178"/>
    <s v="theater"/>
    <s v="plays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27.86666666666666"/>
    <n v="34.25"/>
    <s v="theater"/>
    <s v="plays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42.66666666666669"/>
    <n v="164.61538461538461"/>
    <s v="theater"/>
    <s v="plays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18.8"/>
    <n v="125.05263157894737"/>
    <s v="theater"/>
    <s v="plays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38.33333333333334"/>
    <n v="51.875"/>
    <s v="theater"/>
    <s v="plays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59.9402985074627"/>
    <n v="40.285714285714285"/>
    <s v="theater"/>
    <s v="plays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14.24000000000001"/>
    <n v="64.909090909090907"/>
    <s v="theater"/>
    <s v="plays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00.60606060606061"/>
    <n v="55.333333333333336"/>
    <s v="theater"/>
    <s v="plays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55.20000000000002"/>
    <n v="83.142857142857139"/>
    <s v="theater"/>
    <s v="plays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27.75000000000001"/>
    <n v="38.712121212121211"/>
    <s v="theater"/>
    <s v="plays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21.2"/>
    <n v="125.37931034482759"/>
    <s v="theater"/>
    <s v="plays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12.7"/>
    <n v="78.263888888888886"/>
    <s v="theater"/>
    <s v="plays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27.49999999999999"/>
    <n v="47.222222222222221"/>
    <s v="theater"/>
    <s v="plays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58.20000000000002"/>
    <n v="79.099999999999994"/>
    <s v="theater"/>
    <s v="plays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05.26894736842105"/>
    <n v="114.29199999999999"/>
    <s v="theater"/>
    <s v="plays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00"/>
    <n v="51.724137931034484"/>
    <s v="theater"/>
    <s v="plays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00"/>
    <n v="30.76923076923077"/>
    <s v="theater"/>
    <s v="plays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06.86"/>
    <n v="74.208333333333329"/>
    <s v="theater"/>
    <s v="plays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24.4"/>
    <n v="47.846153846153847"/>
    <s v="theater"/>
    <s v="plays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08.70406189555126"/>
    <n v="34.408163265306122"/>
    <s v="theater"/>
    <s v="plays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02.42424242424242"/>
    <n v="40.238095238095241"/>
    <s v="theater"/>
    <s v="plays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05.5"/>
    <n v="60.285714285714285"/>
    <s v="theater"/>
    <s v="plays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06.3"/>
    <n v="25.30952380952381"/>
    <s v="theater"/>
    <s v="plays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00.66666666666666"/>
    <n v="35.952380952380949"/>
    <s v="theater"/>
    <s v="plays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05.4"/>
    <n v="136"/>
    <s v="theater"/>
    <s v="plays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07.55999999999999"/>
    <n v="70.763157894736835"/>
    <s v="theater"/>
    <s v="plays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00"/>
    <n v="125"/>
    <s v="theater"/>
    <s v="plays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03.76"/>
    <n v="66.512820512820511"/>
    <s v="theater"/>
    <s v="plays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01.49999999999999"/>
    <n v="105"/>
    <s v="theater"/>
    <s v="plays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04.4"/>
    <n v="145"/>
    <s v="theater"/>
    <s v="plays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80"/>
    <n v="12"/>
    <s v="theater"/>
    <s v="plays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06.33333333333333"/>
    <n v="96.666666666666671"/>
    <s v="theater"/>
    <s v="plays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00.55555555555556"/>
    <n v="60.333333333333336"/>
    <s v="theater"/>
    <s v="plays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01.2"/>
    <n v="79.89473684210526"/>
    <s v="theater"/>
    <s v="plays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00"/>
    <n v="58.823529411764703"/>
    <s v="theater"/>
    <s v="plays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18.39285714285714"/>
    <n v="75.340909090909093"/>
    <s v="theater"/>
    <s v="plays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10.00000000000001"/>
    <n v="55"/>
    <s v="theater"/>
    <s v="plays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02.66666666666666"/>
    <n v="66.956521739130437"/>
    <s v="theater"/>
    <s v="plays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00"/>
    <n v="227.27272727272728"/>
    <s v="theater"/>
    <s v="plays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00"/>
    <n v="307.69230769230768"/>
    <s v="theater"/>
    <s v="plays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10.04599999999999"/>
    <n v="50.020909090909093"/>
    <s v="theater"/>
    <s v="plays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01.35000000000001"/>
    <n v="72.392857142857139"/>
    <s v="theater"/>
    <s v="plays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00.75"/>
    <n v="95.952380952380949"/>
    <s v="theater"/>
    <s v="plays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69.42857142857144"/>
    <n v="45.615384615384613"/>
    <s v="theater"/>
    <s v="plays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00"/>
    <n v="41.029411764705884"/>
    <s v="theater"/>
    <s v="plays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13.65"/>
    <n v="56.825000000000003"/>
    <s v="theater"/>
    <s v="plays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01.56"/>
    <n v="137.24324324324326"/>
    <s v="theater"/>
    <s v="plays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06"/>
    <n v="75.714285714285708"/>
    <s v="theater"/>
    <s v="plays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02"/>
    <n v="99"/>
    <s v="theater"/>
    <s v="plays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16.91666666666667"/>
    <n v="81.569767441860463"/>
    <s v="theater"/>
    <s v="plays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01.15151515151514"/>
    <n v="45.108108108108105"/>
    <s v="theater"/>
    <s v="plays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32"/>
    <n v="36.666666666666664"/>
    <s v="theater"/>
    <s v="plays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00"/>
    <n v="125"/>
    <s v="theater"/>
    <s v="plays"/>
    <d v="2016-03-13T09:57:37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28"/>
    <n v="49.230769230769234"/>
    <s v="theater"/>
    <s v="plays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18.95833333333334"/>
    <n v="42.296296296296298"/>
    <s v="theater"/>
    <s v="plays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26.2"/>
    <n v="78.875"/>
    <s v="theater"/>
    <s v="plays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56.20000000000002"/>
    <n v="38.284313725490193"/>
    <s v="theater"/>
    <s v="plays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03.15"/>
    <n v="44.847826086956523"/>
    <s v="theater"/>
    <s v="plays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53.33333333333334"/>
    <n v="13.529411764705882"/>
    <s v="theater"/>
    <s v="plays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80.44444444444446"/>
    <n v="43.5"/>
    <s v="theater"/>
    <s v="plays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28.44999999999999"/>
    <n v="30.951807228915662"/>
    <s v="theater"/>
    <s v="plays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19.66666666666667"/>
    <n v="55.230769230769234"/>
    <s v="theater"/>
    <s v="plays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23"/>
    <n v="46.125"/>
    <s v="theater"/>
    <s v="plays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05"/>
    <n v="39.375"/>
    <s v="theater"/>
    <s v="plays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02.23636363636363"/>
    <n v="66.152941176470591"/>
    <s v="theater"/>
    <s v="plays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04.66666666666666"/>
    <n v="54.137931034482762"/>
    <s v="theater"/>
    <s v="plays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00"/>
    <n v="104.16666666666667"/>
    <s v="theater"/>
    <s v="plays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00.4"/>
    <n v="31.375"/>
    <s v="theater"/>
    <s v="plays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02.27272727272727"/>
    <n v="59.210526315789473"/>
    <s v="theater"/>
    <s v="plays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14.40928571428573"/>
    <n v="119.17633928571429"/>
    <s v="theater"/>
    <s v="plays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01.9047619047619"/>
    <n v="164.61538461538461"/>
    <s v="theater"/>
    <s v="plays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02"/>
    <n v="24.285714285714285"/>
    <s v="theater"/>
    <s v="plays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04.80000000000001"/>
    <n v="40.9375"/>
    <s v="theater"/>
    <s v="plays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01.83333333333333"/>
    <n v="61.1"/>
    <s v="theater"/>
    <s v="plays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00"/>
    <n v="38.65"/>
    <s v="theater"/>
    <s v="plays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06.27272727272728"/>
    <n v="56.20192307692308"/>
    <s v="theater"/>
    <s v="plays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13.42219999999999"/>
    <n v="107.00207547169811"/>
    <s v="theater"/>
    <s v="plays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00"/>
    <n v="171.42857142857142"/>
    <s v="theater"/>
    <s v="plays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00.45454545454547"/>
    <n v="110.5"/>
    <s v="theater"/>
    <s v="plays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00.03599999999999"/>
    <n v="179.27598566308242"/>
    <s v="theater"/>
    <s v="plays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44"/>
    <n v="22.90909090909091"/>
    <s v="theater"/>
    <s v="plays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03.49999999999999"/>
    <n v="43.125"/>
    <s v="theater"/>
    <s v="plays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08.43750000000001"/>
    <n v="46.891891891891895"/>
    <s v="theater"/>
    <s v="plays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02.4"/>
    <n v="47.407407407407405"/>
    <s v="theater"/>
    <s v="plays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48.88888888888889"/>
    <n v="15.129032258064516"/>
    <s v="theater"/>
    <s v="plays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05.49000000000002"/>
    <n v="21.098000000000003"/>
    <s v="theater"/>
    <s v="plays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00.49999999999999"/>
    <n v="59.117647058823529"/>
    <s v="theater"/>
    <s v="plays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30.55555555555557"/>
    <n v="97.916666666666671"/>
    <s v="theater"/>
    <s v="plays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04.75000000000001"/>
    <n v="55.131578947368418"/>
    <s v="theater"/>
    <s v="plays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08.80000000000001"/>
    <n v="26.536585365853657"/>
    <s v="theater"/>
    <s v="plays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11.00000000000001"/>
    <n v="58.421052631578945"/>
    <s v="theater"/>
    <s v="plays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00.47999999999999"/>
    <n v="122.53658536585365"/>
    <s v="theater"/>
    <s v="plays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14.35"/>
    <n v="87.961538461538467"/>
    <s v="theater"/>
    <s v="plays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22.06666666666666"/>
    <n v="73.239999999999995"/>
    <s v="theater"/>
    <s v="plays"/>
    <d v="2014-09-30T15:36:53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00"/>
    <n v="55.555555555555557"/>
    <s v="theater"/>
    <s v="plays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02.8"/>
    <n v="39.53846153846154"/>
    <s v="theater"/>
    <s v="plays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06.12068965517241"/>
    <n v="136.77777777777777"/>
    <s v="theater"/>
    <s v="plays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01.33000000000001"/>
    <n v="99.343137254901961"/>
    <s v="theater"/>
    <s v="plays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00"/>
    <n v="20"/>
    <s v="theater"/>
    <s v="plays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30"/>
    <n v="28.888888888888889"/>
    <s v="theater"/>
    <s v="plays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00.01333333333334"/>
    <n v="40.545945945945945"/>
    <s v="theater"/>
    <s v="plays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00"/>
    <n v="35.714285714285715"/>
    <s v="theater"/>
    <s v="plays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13.88888888888889"/>
    <n v="37.962962962962962"/>
    <s v="theater"/>
    <s v="plays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00"/>
    <n v="33.333333333333336"/>
    <s v="theater"/>
    <s v="plays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87"/>
    <n v="58.571428571428569"/>
    <s v="theater"/>
    <s v="plays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08.5"/>
    <n v="135.625"/>
    <s v="theater"/>
    <s v="plays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15.5"/>
    <n v="30.9375"/>
    <s v="theater"/>
    <s v="plays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19.11764705882352"/>
    <n v="176.08695652173913"/>
    <s v="theater"/>
    <s v="plays"/>
    <d v="2014-11-21T12:11:30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09.42666666666668"/>
    <n v="151.9814814814815"/>
    <s v="theater"/>
    <s v="plays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26.6"/>
    <n v="22.607142857142858"/>
    <s v="theater"/>
    <s v="plays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00.49999999999999"/>
    <n v="18.272727272727273"/>
    <s v="theater"/>
    <s v="plays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27.49999999999999"/>
    <n v="82.258064516129039"/>
    <s v="theater"/>
    <s v="plays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00.05999999999999"/>
    <n v="68.534246575342465"/>
    <s v="theater"/>
    <s v="plays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75"/>
    <n v="68.055555555555557"/>
    <s v="theater"/>
    <s v="plays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27.25"/>
    <n v="72.714285714285708"/>
    <s v="theater"/>
    <s v="plays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10.63333333333334"/>
    <n v="77.186046511627907"/>
    <s v="theater"/>
    <s v="plays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25.93749999999999"/>
    <n v="55.972222222222221"/>
    <s v="theater"/>
    <s v="plays"/>
    <d v="2016-08-09T20:36:22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18.5"/>
    <n v="49.693548387096776"/>
    <s v="theater"/>
    <s v="plays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07.72727272727273"/>
    <n v="79"/>
    <s v="theater"/>
    <s v="plays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02.60000000000001"/>
    <n v="77.727272727272734"/>
    <s v="theater"/>
    <s v="plays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10.1"/>
    <n v="40.777777777777779"/>
    <s v="theater"/>
    <s v="plays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02"/>
    <n v="59.411764705882355"/>
    <s v="theater"/>
    <s v="plays"/>
    <d v="2015-08-04T14:04:37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30"/>
    <n v="3.25"/>
    <s v="theater"/>
    <s v="plays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04.35000000000001"/>
    <n v="39.377358490566039"/>
    <s v="theater"/>
    <s v="plays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00.05"/>
    <n v="81.673469387755105"/>
    <s v="theater"/>
    <s v="plays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70.66666666666669"/>
    <n v="44.912280701754383"/>
    <s v="theater"/>
    <s v="plays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12.83333333333334"/>
    <n v="49.05797101449275"/>
    <s v="theater"/>
    <s v="plays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84"/>
    <n v="30.666666666666668"/>
    <s v="theater"/>
    <s v="plays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30.26666666666665"/>
    <n v="61.0625"/>
    <s v="theater"/>
    <s v="plays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05.45454545454544"/>
    <n v="29"/>
    <s v="theater"/>
    <s v="plays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00"/>
    <n v="29.62962962962963"/>
    <s v="theater"/>
    <s v="plays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53.31632653061226"/>
    <n v="143.0952380952381"/>
    <s v="theater"/>
    <s v="plays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62.30000000000001"/>
    <n v="52.354838709677416"/>
    <s v="theater"/>
    <s v="plays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36"/>
    <n v="66.666666666666671"/>
    <s v="theater"/>
    <s v="plays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44.4"/>
    <n v="126.66666666666667"/>
    <s v="theater"/>
    <s v="plays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00"/>
    <n v="62.5"/>
    <s v="theater"/>
    <s v="plays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00.8"/>
    <n v="35.492957746478872"/>
    <s v="theater"/>
    <s v="plays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06.80000000000001"/>
    <n v="37.083333333333336"/>
    <s v="theater"/>
    <s v="plays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24.8"/>
    <n v="69.333333333333329"/>
    <s v="theater"/>
    <s v="plays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18.91891891891892"/>
    <n v="17.254901960784313"/>
    <s v="theater"/>
    <s v="plays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01"/>
    <n v="36.071428571428569"/>
    <s v="theater"/>
    <s v="plays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12.99999999999999"/>
    <n v="66.470588235294116"/>
    <s v="theater"/>
    <s v="plays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05.19047619047619"/>
    <n v="56.065989847715734"/>
    <s v="theater"/>
    <s v="plays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09.73333333333332"/>
    <n v="47.028571428571432"/>
    <s v="theater"/>
    <s v="plays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00.099"/>
    <n v="47.666190476190479"/>
    <s v="theater"/>
    <s v="plays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20"/>
    <n v="88.235294117647058"/>
    <s v="theater"/>
    <s v="plays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04.93333333333332"/>
    <n v="80.717948717948715"/>
    <s v="theater"/>
    <s v="plays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02.66666666666666"/>
    <n v="39.487179487179489"/>
    <s v="theater"/>
    <s v="plays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01.82500000000002"/>
    <n v="84.854166666666671"/>
    <s v="theater"/>
    <s v="plays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00"/>
    <n v="68.965517241379317"/>
    <s v="theater"/>
    <s v="plays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s v="theater"/>
    <s v="musical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8E-4"/>
    <n v="1"/>
    <s v="theater"/>
    <s v="musical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3E-2"/>
    <n v="1"/>
    <s v="theater"/>
    <s v="musical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51.023391812865491"/>
    <n v="147.88135593220338"/>
    <s v="theater"/>
    <s v="musical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20"/>
    <n v="100"/>
    <s v="theater"/>
    <s v="musical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35.24"/>
    <n v="56.838709677419352"/>
    <s v="theater"/>
    <s v="musical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7"/>
    <n v="176.94444444444446"/>
    <s v="theater"/>
    <s v="musical"/>
    <d v="2016-11-26T22:59: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36.457142857142856"/>
    <n v="127.6"/>
    <s v="theater"/>
    <s v="musical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s v="theater"/>
    <s v="musical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30.866666666666664"/>
    <n v="66.142857142857139"/>
    <s v="theater"/>
    <s v="musical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59"/>
    <n v="108"/>
    <s v="theater"/>
    <s v="musical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1E-3"/>
    <n v="1"/>
    <s v="theater"/>
    <s v="musical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"/>
    <n v="18.333333333333332"/>
    <s v="theater"/>
    <s v="musical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s v="theater"/>
    <s v="musical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8"/>
    <n v="7.5"/>
    <s v="theater"/>
    <s v="musical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s v="theater"/>
    <s v="musical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16.420000000000002"/>
    <n v="68.416666666666671"/>
    <s v="theater"/>
    <s v="musical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0.1"/>
    <n v="1"/>
    <s v="theater"/>
    <s v="musical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6"/>
    <n v="60.125"/>
    <s v="theater"/>
    <s v="musical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6"/>
    <n v="15"/>
    <s v="theater"/>
    <s v="musical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00.38249999999999"/>
    <n v="550.04109589041093"/>
    <s v="theater"/>
    <s v="plays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04"/>
    <n v="97.5"/>
    <s v="theater"/>
    <s v="plays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00"/>
    <n v="29.411764705882351"/>
    <s v="theater"/>
    <s v="plays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04"/>
    <n v="57.777777777777779"/>
    <s v="theater"/>
    <s v="plays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50.66666666666669"/>
    <n v="44.235294117647058"/>
    <s v="theater"/>
    <s v="plays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00.49999999999999"/>
    <n v="60.909090909090907"/>
    <s v="theater"/>
    <s v="plays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74.4"/>
    <n v="68.84210526315789"/>
    <s v="theater"/>
    <s v="plays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16.26"/>
    <n v="73.582278481012665"/>
    <s v="theater"/>
    <s v="plays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05.82000000000001"/>
    <n v="115.02173913043478"/>
    <s v="theater"/>
    <s v="plays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10.75"/>
    <n v="110.75"/>
    <s v="theater"/>
    <s v="plays"/>
    <d v="2016-05-09T10:06:59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00.66666666666666"/>
    <n v="75.5"/>
    <s v="theater"/>
    <s v="plays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02.03333333333333"/>
    <n v="235.46153846153845"/>
    <s v="theater"/>
    <s v="plays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00"/>
    <n v="11.363636363636363"/>
    <s v="theater"/>
    <s v="plays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11.00000000000001"/>
    <n v="92.5"/>
    <s v="theater"/>
    <s v="plays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01.42500000000001"/>
    <n v="202.85"/>
    <s v="theater"/>
    <s v="plays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04"/>
    <n v="26"/>
    <s v="theater"/>
    <s v="plays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09.375"/>
    <n v="46.05263157894737"/>
    <s v="theater"/>
    <s v="plays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15.16129032258064"/>
    <n v="51"/>
    <s v="theater"/>
    <s v="plays"/>
    <d v="2015-10-17T14:23:42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00"/>
    <n v="31.578947368421051"/>
    <s v="theater"/>
    <s v="plays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03.17033333333335"/>
    <n v="53.363965517241382"/>
    <s v="theater"/>
    <s v="plays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03.49999999999999"/>
    <n v="36.964285714285715"/>
    <s v="theater"/>
    <s v="plays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38.19999999999999"/>
    <n v="81.294117647058826"/>
    <s v="theater"/>
    <s v="plays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09.54545454545455"/>
    <n v="20.083333333333332"/>
    <s v="theater"/>
    <s v="plays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00.85714285714286"/>
    <n v="88.25"/>
    <s v="theater"/>
    <s v="plays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01.53333333333335"/>
    <n v="53.438596491228068"/>
    <s v="theater"/>
    <s v="plays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13.625"/>
    <n v="39.868421052631582"/>
    <s v="theater"/>
    <s v="plays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00"/>
    <n v="145.16129032258064"/>
    <s v="theater"/>
    <s v="plays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40"/>
    <n v="23.333333333333332"/>
    <s v="theater"/>
    <s v="plays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28.75"/>
    <n v="64.375"/>
    <s v="theater"/>
    <s v="plays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02.90416666666667"/>
    <n v="62.052763819095475"/>
    <s v="theater"/>
    <s v="plays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02.49999999999999"/>
    <n v="66.129032258064512"/>
    <s v="theater"/>
    <s v="plays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10.1"/>
    <n v="73.400000000000006"/>
    <s v="theater"/>
    <s v="plays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12.76666666666667"/>
    <n v="99.5"/>
    <s v="theater"/>
    <s v="plays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11.9"/>
    <n v="62.166666666666664"/>
    <s v="theater"/>
    <s v="plays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39.19999999999999"/>
    <n v="62.328358208955223"/>
    <s v="theater"/>
    <s v="plays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10.85714285714286"/>
    <n v="58.787878787878789"/>
    <s v="theater"/>
    <s v="plays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39.06666666666666"/>
    <n v="45.347826086956523"/>
    <s v="theater"/>
    <s v="plays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05.69999999999999"/>
    <n v="41.944444444444443"/>
    <s v="theater"/>
    <s v="plays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01.42857142857142"/>
    <n v="59.166666666666664"/>
    <s v="theater"/>
    <s v="plays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00.245"/>
    <n v="200.49"/>
    <s v="theater"/>
    <s v="plays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09.16666666666666"/>
    <n v="83.974358974358978"/>
    <s v="theater"/>
    <s v="plays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18.33333333333333"/>
    <n v="57.258064516129032"/>
    <s v="theater"/>
    <s v="plays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20"/>
    <n v="58.064516129032256"/>
    <s v="theater"/>
    <s v="plays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27.96000000000001"/>
    <n v="186.80291970802921"/>
    <s v="theater"/>
    <s v="plays"/>
    <d v="2015-01-16T11:48:49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26"/>
    <n v="74.117647058823536"/>
    <s v="theater"/>
    <s v="plays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29.12912912912913"/>
    <n v="30.714285714285715"/>
    <s v="theater"/>
    <s v="plays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07.42857142857143"/>
    <n v="62.666666666666664"/>
    <s v="theater"/>
    <s v="plays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00.125"/>
    <n v="121.36363636363636"/>
    <s v="theater"/>
    <s v="plays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55"/>
    <n v="39.743589743589745"/>
    <s v="theater"/>
    <s v="plays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08"/>
    <n v="72"/>
    <s v="theater"/>
    <s v="plays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10.52"/>
    <n v="40.632352941176471"/>
    <s v="theater"/>
    <s v="plays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00.8"/>
    <n v="63"/>
    <s v="theater"/>
    <s v="plays"/>
    <d v="2014-09-15T09:26:56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21.2"/>
    <n v="33.666666666666664"/>
    <s v="theater"/>
    <s v="plays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00.33333333333334"/>
    <n v="38.589743589743591"/>
    <s v="theater"/>
    <s v="plays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09.16666666666666"/>
    <n v="155.95238095238096"/>
    <s v="theater"/>
    <s v="plays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23.42857142857142"/>
    <n v="43.2"/>
    <s v="theater"/>
    <s v="plays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36.33666666666667"/>
    <n v="15.148518518518518"/>
    <s v="theater"/>
    <s v="plays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03.46657233816768"/>
    <n v="83.571428571428569"/>
    <s v="theater"/>
    <s v="plays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21.33333333333334"/>
    <n v="140"/>
    <s v="theater"/>
    <s v="plays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86"/>
    <n v="80.869565217391298"/>
    <s v="theater"/>
    <s v="plays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00"/>
    <n v="53.846153846153847"/>
    <s v="theater"/>
    <s v="plays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08.25"/>
    <n v="30.928571428571427"/>
    <s v="theater"/>
    <s v="plays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41.15384615384616"/>
    <n v="67.962962962962962"/>
    <s v="theater"/>
    <s v="plays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13.99999999999999"/>
    <n v="27.142857142857142"/>
    <s v="theater"/>
    <s v="plays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53.73333333333335"/>
    <n v="110.86538461538461"/>
    <s v="theater"/>
    <s v="plays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01.49999999999999"/>
    <n v="106.84210526315789"/>
    <s v="theater"/>
    <s v="plays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02.35000000000001"/>
    <n v="105.51546391752578"/>
    <s v="theater"/>
    <s v="plays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02.57142857142858"/>
    <n v="132.96296296296296"/>
    <s v="theater"/>
    <s v="plays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55.75"/>
    <n v="51.916666666666664"/>
    <s v="theater"/>
    <s v="plays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00.75"/>
    <n v="310"/>
    <s v="theater"/>
    <s v="plays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39.4"/>
    <n v="26.021739130434781"/>
    <s v="theater"/>
    <s v="plays"/>
    <d v="2015-01-28T12:11:15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10"/>
    <n v="105"/>
    <s v="theater"/>
    <s v="plays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04.51515151515152"/>
    <n v="86.224999999999994"/>
    <s v="theater"/>
    <s v="plays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00.8"/>
    <n v="114.54545454545455"/>
    <s v="theater"/>
    <s v="plays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11.20000000000002"/>
    <n v="47.657142857142858"/>
    <s v="theater"/>
    <s v="plays"/>
    <d v="2016-01-12T11:07:27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02.04444444444445"/>
    <n v="72.888888888888886"/>
    <s v="theater"/>
    <s v="plays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02.54767441860466"/>
    <n v="49.545505617977533"/>
    <s v="theater"/>
    <s v="plays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27"/>
    <n v="25.4"/>
    <s v="theater"/>
    <s v="plays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38.70588235294122"/>
    <n v="62.586956521739133"/>
    <s v="theater"/>
    <s v="plays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00.75"/>
    <n v="61.060606060606062"/>
    <s v="theater"/>
    <s v="plays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"/>
    <n v="60.064516129032256"/>
    <s v="theater"/>
    <s v="plays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"/>
    <n v="72.400000000000006"/>
    <s v="theater"/>
    <s v="plays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10"/>
    <n v="100"/>
    <s v="theater"/>
    <s v="plays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11.272727272727273"/>
    <n v="51.666666666666664"/>
    <s v="theater"/>
    <s v="plays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15.411764705882353"/>
    <n v="32.75"/>
    <s v="theater"/>
    <s v="plays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s v="theater"/>
    <s v="plays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28.466666666666669"/>
    <n v="61"/>
    <s v="theater"/>
    <s v="plays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13.333333333333334"/>
    <n v="10"/>
    <s v="theater"/>
    <s v="plays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0.66666666666666674"/>
    <n v="10"/>
    <s v="theater"/>
    <s v="plays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21.428571428571427"/>
    <n v="37.5"/>
    <s v="theater"/>
    <s v="plays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18"/>
    <n v="45"/>
    <s v="theater"/>
    <s v="plays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20.125"/>
    <n v="100.625"/>
    <s v="theater"/>
    <s v="plays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17.899999999999999"/>
    <n v="25.571428571428573"/>
    <s v="theater"/>
    <s v="plays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s v="theater"/>
    <s v="plays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2"/>
    <n v="25"/>
    <s v="theater"/>
    <s v="plays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s v="theater"/>
    <s v="plays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s v="theater"/>
    <s v="plays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10"/>
    <n v="10"/>
    <s v="theater"/>
    <s v="plays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"/>
    <n v="202"/>
    <s v="theater"/>
    <s v="plays"/>
    <d v="2016-09-08T04:20:39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1"/>
    <n v="25"/>
    <s v="theater"/>
    <s v="plays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03.52"/>
    <n v="99.538461538461533"/>
    <s v="theater"/>
    <s v="musical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05"/>
    <n v="75"/>
    <s v="theater"/>
    <s v="musical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00.44999999999999"/>
    <n v="215.25"/>
    <s v="theater"/>
    <s v="musical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32.6"/>
    <n v="120.54545454545455"/>
    <s v="theater"/>
    <s v="musical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12.99999999999999"/>
    <n v="37.666666666666664"/>
    <s v="theater"/>
    <s v="musical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03.34"/>
    <n v="172.23333333333332"/>
    <s v="theater"/>
    <s v="musical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20"/>
    <n v="111.11111111111111"/>
    <s v="theater"/>
    <s v="musical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29.63636363636363"/>
    <n v="25.464285714285715"/>
    <s v="theater"/>
    <s v="musical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01.11111111111111"/>
    <n v="267.64705882352939"/>
    <s v="theater"/>
    <s v="musical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08.51428571428572"/>
    <n v="75.959999999999994"/>
    <s v="theater"/>
    <s v="musical"/>
    <d v="2014-11-11T15:25:15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02.33333333333334"/>
    <n v="59.03846153846154"/>
    <s v="theater"/>
    <s v="musical"/>
    <d v="2014-04-18T06:18: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10.24425000000002"/>
    <n v="50.111022727272733"/>
    <s v="theater"/>
    <s v="musical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01.0154"/>
    <n v="55.502967032967035"/>
    <s v="theater"/>
    <s v="musical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00"/>
    <n v="166.66666666666666"/>
    <s v="theater"/>
    <s v="musical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06.24"/>
    <n v="47.428571428571431"/>
    <s v="theater"/>
    <s v="musical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00"/>
    <n v="64.935064935064929"/>
    <s v="theater"/>
    <s v="musical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00"/>
    <n v="55.555555555555557"/>
    <s v="theater"/>
    <s v="musical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13.45714285714286"/>
    <n v="74.224299065420567"/>
    <s v="theater"/>
    <s v="musical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02.65010000000001"/>
    <n v="106.9271875"/>
    <s v="theater"/>
    <s v="musical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16.75"/>
    <n v="41.696428571428569"/>
    <s v="theater"/>
    <s v="musical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07.65274999999998"/>
    <n v="74.243275862068955"/>
    <s v="theater"/>
    <s v="musical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00"/>
    <n v="73.333333333333329"/>
    <s v="theater"/>
    <s v="musical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00"/>
    <n v="100"/>
    <s v="theater"/>
    <s v="musical"/>
    <d v="2015-05-14T17:20:1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46"/>
    <n v="38.421052631578945"/>
    <s v="theater"/>
    <s v="musical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10.2"/>
    <n v="166.96969696969697"/>
    <s v="theater"/>
    <s v="musical"/>
    <d v="2016-11-08T09:48:26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08.2"/>
    <n v="94.912280701754383"/>
    <s v="theater"/>
    <s v="musical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00"/>
    <n v="100"/>
    <s v="theater"/>
    <s v="musical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00.25"/>
    <n v="143.21428571428572"/>
    <s v="theater"/>
    <s v="musical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06.71250000000001"/>
    <n v="90.819148936170208"/>
    <s v="theater"/>
    <s v="musical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43.19999999999999"/>
    <n v="48.542372881355931"/>
    <s v="theater"/>
    <s v="musical"/>
    <d v="2014-09-04T21:40:21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05.04166666666667"/>
    <n v="70.027777777777771"/>
    <s v="theater"/>
    <s v="musical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03.98"/>
    <n v="135.62608695652173"/>
    <s v="theater"/>
    <s v="musical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20"/>
    <n v="100"/>
    <s v="theater"/>
    <s v="musical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09.66666666666667"/>
    <n v="94.90384615384616"/>
    <s v="theater"/>
    <s v="musical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01.75"/>
    <n v="75.370370370370367"/>
    <s v="theater"/>
    <s v="musical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28.91666666666666"/>
    <n v="64.458333333333329"/>
    <s v="theater"/>
    <s v="musical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14.99999999999999"/>
    <n v="115"/>
    <s v="theater"/>
    <s v="musical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50.75"/>
    <n v="100.5"/>
    <s v="theater"/>
    <s v="musical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10.96666666666665"/>
    <n v="93.774647887323937"/>
    <s v="theater"/>
    <s v="musical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00.28571428571429"/>
    <n v="35.1"/>
    <s v="theater"/>
    <s v="musical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0.66666666666666674"/>
    <n v="500"/>
    <s v="theater"/>
    <s v="musical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"/>
    <n v="29"/>
    <s v="theater"/>
    <s v="musical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s v="theater"/>
    <s v="musical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s v="theater"/>
    <s v="musical"/>
    <d v="2014-05-07T11:36:32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0.27999999999999997"/>
    <n v="17.5"/>
    <s v="theater"/>
    <s v="musical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59.657142857142851"/>
    <n v="174"/>
    <s v="theater"/>
    <s v="musical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1"/>
    <n v="50"/>
    <s v="theater"/>
    <s v="musical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7"/>
    <n v="5"/>
    <s v="theater"/>
    <s v="musical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4E-3"/>
    <n v="1"/>
    <s v="theater"/>
    <s v="musical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89.666666666666657"/>
    <n v="145.40540540540542"/>
    <s v="theater"/>
    <s v="musical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4"/>
    <n v="205"/>
    <s v="theater"/>
    <s v="musical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199999999999996"/>
    <n v="100.5"/>
    <s v="theater"/>
    <s v="musical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"/>
    <n v="55.0625"/>
    <s v="theater"/>
    <s v="musical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2"/>
    <n v="47.333333333333336"/>
    <s v="theater"/>
    <s v="musical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s v="theater"/>
    <s v="musical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19.650000000000002"/>
    <n v="58.95"/>
    <s v="theater"/>
    <s v="musical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s v="theater"/>
    <s v="musical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E-3"/>
    <n v="1.5"/>
    <s v="theater"/>
    <s v="musical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6E-2"/>
    <n v="5"/>
    <s v="theater"/>
    <s v="musical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30.333333333333336"/>
    <n v="50.555555555555557"/>
    <s v="theater"/>
    <s v="musical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00"/>
    <n v="41.666666666666664"/>
    <s v="theater"/>
    <s v="plays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01.25"/>
    <n v="53.289473684210527"/>
    <s v="theater"/>
    <s v="plays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21.73333333333333"/>
    <n v="70.230769230769226"/>
    <s v="theater"/>
    <s v="plays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30"/>
    <n v="43.421052631578945"/>
    <s v="theater"/>
    <s v="plays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09.55"/>
    <n v="199.18181818181819"/>
    <s v="theater"/>
    <s v="plays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00.95190476190474"/>
    <n v="78.518148148148143"/>
    <s v="theater"/>
    <s v="plays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40.13333333333333"/>
    <n v="61.823529411764703"/>
    <s v="theater"/>
    <s v="plays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00.001"/>
    <n v="50.000500000000002"/>
    <s v="theater"/>
    <s v="plays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19.238"/>
    <n v="48.339729729729726"/>
    <s v="theater"/>
    <s v="plays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07.25"/>
    <n v="107.25"/>
    <s v="theater"/>
    <s v="plays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27.99999999999997"/>
    <n v="57"/>
    <s v="theater"/>
    <s v="plays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06.4"/>
    <n v="40.92307692307692"/>
    <s v="theater"/>
    <s v="plays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43.33333333333334"/>
    <n v="21.5"/>
    <s v="theater"/>
    <s v="plays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04.54285714285714"/>
    <n v="79.543478260869563"/>
    <s v="theater"/>
    <s v="plays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10.02000000000001"/>
    <n v="72.381578947368425"/>
    <s v="theater"/>
    <s v="plays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06"/>
    <n v="64.634146341463421"/>
    <s v="theater"/>
    <s v="plays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08"/>
    <n v="38.571428571428569"/>
    <s v="theater"/>
    <s v="plays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05.42"/>
    <n v="107.57142857142857"/>
    <s v="theater"/>
    <s v="plays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19.16666666666667"/>
    <n v="27.5"/>
    <s v="theater"/>
    <s v="plays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52.66666666666666"/>
    <n v="70.461538461538467"/>
    <s v="theater"/>
    <s v="plays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00"/>
    <n v="178.57142857142858"/>
    <s v="theater"/>
    <s v="plays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00.2"/>
    <n v="62.625"/>
    <s v="theater"/>
    <s v="plays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25"/>
    <n v="75"/>
    <s v="theater"/>
    <s v="plays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06.02199999999999"/>
    <n v="58.901111111111113"/>
    <s v="theater"/>
    <s v="plays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04.66666666666666"/>
    <n v="139.55555555555554"/>
    <s v="theater"/>
    <s v="plays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16.66666666666667"/>
    <n v="70"/>
    <s v="theater"/>
    <s v="plays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09.03333333333333"/>
    <n v="57.385964912280699"/>
    <s v="theater"/>
    <s v="plays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60"/>
    <n v="40"/>
    <s v="theater"/>
    <s v="plays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12.5"/>
    <n v="64.285714285714292"/>
    <s v="theater"/>
    <s v="plays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02.1"/>
    <n v="120.11764705882354"/>
    <s v="theater"/>
    <s v="plays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00.824"/>
    <n v="1008.24"/>
    <s v="theater"/>
    <s v="plays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01.25"/>
    <n v="63.28125"/>
    <s v="theater"/>
    <s v="plays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00"/>
    <n v="21.666666666666668"/>
    <s v="theater"/>
    <s v="plays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00000000000006"/>
    <n v="25.647058823529413"/>
    <s v="theater"/>
    <s v="plays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21.94"/>
    <n v="47.695652173913047"/>
    <s v="theater"/>
    <s v="plays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21.3"/>
    <n v="56.05263157894737"/>
    <s v="theater"/>
    <s v="plays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41.489795918367342"/>
    <n v="81.319999999999993"/>
    <s v="theater"/>
    <s v="plays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5"/>
    <n v="70.166666666666671"/>
    <s v="theater"/>
    <s v="plays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"/>
    <n v="23.625"/>
    <s v="theater"/>
    <s v="plays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16.161904761904761"/>
    <n v="188.55555555555554"/>
    <s v="theater"/>
    <s v="plays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16.376923076923077"/>
    <n v="49.511627906976742"/>
    <s v="theater"/>
    <s v="plays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"/>
    <n v="75.464285714285708"/>
    <s v="theater"/>
    <s v="plays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8"/>
    <n v="9.5"/>
    <s v="theater"/>
    <s v="plays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34.08"/>
    <n v="35.5"/>
    <s v="theater"/>
    <s v="plays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0.2"/>
    <n v="10"/>
    <s v="theater"/>
    <s v="plays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9E-2"/>
    <n v="13"/>
    <s v="theater"/>
    <s v="plays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16.254545454545454"/>
    <n v="89.4"/>
    <s v="theater"/>
    <s v="plays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"/>
    <n v="25"/>
    <s v="theater"/>
    <s v="plays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0.02"/>
    <n v="1"/>
    <s v="theater"/>
    <s v="plays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2"/>
    <n v="65"/>
    <s v="theater"/>
    <s v="plays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2"/>
    <n v="10"/>
    <s v="theater"/>
    <s v="plays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0.04"/>
    <n v="1"/>
    <s v="theater"/>
    <s v="plays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17.666666666666668"/>
    <n v="81.538461538461533"/>
    <s v="theater"/>
    <s v="plays"/>
    <d v="2014-07-13T10:51:5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5"/>
    <n v="100"/>
    <s v="theater"/>
    <s v="plays"/>
    <d v="2014-10-02T09:09:37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2"/>
    <n v="1"/>
    <s v="theater"/>
    <s v="plays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s v="theater"/>
    <s v="plays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"/>
    <n v="20"/>
    <s v="theater"/>
    <s v="plays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26.937422295897225"/>
    <n v="46.428571428571431"/>
    <s v="theater"/>
    <s v="plays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0.54999999999999993"/>
    <n v="5.5"/>
    <s v="theater"/>
    <s v="plays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12.55"/>
    <n v="50.2"/>
    <s v="theater"/>
    <s v="plays"/>
    <d v="2016-05-19T14:32:19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0.2"/>
    <n v="10"/>
    <s v="theater"/>
    <s v="musical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01"/>
    <n v="30.133333333333333"/>
    <s v="theater"/>
    <s v="musical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15"/>
    <n v="150"/>
    <s v="theater"/>
    <s v="musical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7"/>
    <n v="13.333333333333334"/>
    <s v="theater"/>
    <s v="musical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s v="theater"/>
    <s v="musical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s v="theater"/>
    <s v="musical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s v="theater"/>
    <s v="musical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s v="theater"/>
    <s v="musical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52.794871794871788"/>
    <n v="44.760869565217391"/>
    <s v="theater"/>
    <s v="musical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5"/>
    <n v="88.642857142857139"/>
    <s v="theater"/>
    <s v="musical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2E-2"/>
    <n v="10"/>
    <s v="theater"/>
    <s v="musical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s v="theater"/>
    <s v="musical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13.066666666666665"/>
    <n v="57.647058823529413"/>
    <s v="theater"/>
    <s v="musical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5"/>
    <n v="25"/>
    <s v="theater"/>
    <s v="musical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s v="theater"/>
    <s v="musical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s v="theater"/>
    <s v="musical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s v="theater"/>
    <s v="musical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s v="theater"/>
    <s v="musical"/>
    <d v="2016-04-09T17:49:51"/>
    <d v="2016-05-09T17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s v="theater"/>
    <s v="musical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"/>
    <n v="17.5"/>
    <s v="theater"/>
    <s v="musical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27.1"/>
    <n v="38.714285714285715"/>
    <s v="theater"/>
    <s v="plays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"/>
    <n v="13.111111111111111"/>
    <s v="theater"/>
    <s v="plays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16.826666666666668"/>
    <n v="315.5"/>
    <s v="theater"/>
    <s v="plays"/>
    <d v="2015-06-16T13:12:24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32.5"/>
    <n v="37.142857142857146"/>
    <s v="theater"/>
    <s v="plays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s v="theater"/>
    <s v="plays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21.55"/>
    <n v="128.27380952380952"/>
    <s v="theater"/>
    <s v="plays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3"/>
    <n v="47.272727272727273"/>
    <s v="theater"/>
    <s v="plays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5"/>
    <n v="50"/>
    <s v="theater"/>
    <s v="plays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10.625"/>
    <n v="42.5"/>
    <s v="theater"/>
    <s v="plays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17.599999999999998"/>
    <n v="44"/>
    <s v="theater"/>
    <s v="plays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32.56"/>
    <n v="50.875"/>
    <s v="theater"/>
    <s v="plays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"/>
    <n v="62.5"/>
    <s v="theater"/>
    <s v="plays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4"/>
    <n v="27"/>
    <s v="theater"/>
    <s v="plays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0.83333333333333337"/>
    <n v="25"/>
    <s v="theater"/>
    <s v="plays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48.833333333333336"/>
    <n v="47.258064516129032"/>
    <s v="theater"/>
    <s v="plays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s v="theater"/>
    <s v="plays"/>
    <d v="2015-06-30T19:16:05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0.03"/>
    <n v="1.5"/>
    <s v="theater"/>
    <s v="plays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11.533333333333333"/>
    <n v="24.714285714285715"/>
    <s v="theater"/>
    <s v="plays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67.333333333333329"/>
    <n v="63.125"/>
    <s v="theater"/>
    <s v="plays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15.299999999999999"/>
    <n v="38.25"/>
    <s v="theater"/>
    <s v="plays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9"/>
    <n v="16.25"/>
    <s v="theater"/>
    <s v="plays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0.22499999999999998"/>
    <n v="33.75"/>
    <s v="theater"/>
    <s v="plays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5"/>
    <n v="61.666666666666664"/>
    <s v="theater"/>
    <s v="plays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37.412500000000001"/>
    <n v="83.138888888888886"/>
    <s v="theater"/>
    <s v="plays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1E-3"/>
    <n v="1"/>
    <s v="theater"/>
    <s v="plays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10"/>
    <n v="142.85714285714286"/>
    <s v="theater"/>
    <s v="plays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36.36"/>
    <n v="33.666666666666664"/>
    <s v="theater"/>
    <s v="plays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0.33333333333333337"/>
    <n v="5"/>
    <s v="theater"/>
    <s v="plays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s v="theater"/>
    <s v="plays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0.2857142857142857"/>
    <n v="10"/>
    <s v="theater"/>
    <s v="plays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0.2"/>
    <n v="40"/>
    <s v="theater"/>
    <s v="plays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8"/>
    <n v="30"/>
    <s v="theater"/>
    <s v="plays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4"/>
    <n v="45"/>
    <s v="theater"/>
    <s v="plays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s v="theater"/>
    <s v="plays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9"/>
    <n v="10.166666666666666"/>
    <s v="theater"/>
    <s v="plays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12.034782608695652"/>
    <n v="81.411764705882348"/>
    <s v="theater"/>
    <s v="plays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15.266666666666667"/>
    <n v="57.25"/>
    <s v="theater"/>
    <s v="plays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10"/>
    <n v="5"/>
    <s v="theater"/>
    <s v="plays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0.3"/>
    <n v="15"/>
    <s v="theater"/>
    <s v="plays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1"/>
    <n v="12.5"/>
    <s v="theater"/>
    <s v="plays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13.020000000000001"/>
    <n v="93"/>
    <s v="theater"/>
    <s v="plays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0000000000001"/>
    <n v="32.357142857142854"/>
    <s v="theater"/>
    <s v="plays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s v="theater"/>
    <s v="plays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s v="theater"/>
    <s v="plays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2E-3"/>
    <n v="1"/>
    <s v="theater"/>
    <s v="plays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15.742857142857142"/>
    <n v="91.833333333333329"/>
    <s v="theater"/>
    <s v="plays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11"/>
    <n v="45.833333333333336"/>
    <s v="theater"/>
    <s v="plays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43.833333333333336"/>
    <n v="57.173913043478258"/>
    <s v="theater"/>
    <s v="plays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s v="theater"/>
    <s v="plays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86.135181975736558"/>
    <n v="248.5"/>
    <s v="theater"/>
    <s v="plays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12.196620583717358"/>
    <n v="79.400000000000006"/>
    <s v="theater"/>
    <s v="plays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0.1"/>
    <n v="5"/>
    <s v="theater"/>
    <s v="plays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0.22"/>
    <n v="5.5"/>
    <s v="theater"/>
    <s v="plays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0.90909090909090906"/>
    <n v="25"/>
    <s v="theater"/>
    <s v="plays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s v="theater"/>
    <s v="plays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35.64"/>
    <n v="137.07692307692307"/>
    <s v="theater"/>
    <s v="plays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s v="theater"/>
    <s v="plays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0.25"/>
    <n v="5"/>
    <s v="theater"/>
    <s v="plays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"/>
    <n v="39"/>
    <s v="theater"/>
    <s v="plays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3"/>
    <n v="50.5"/>
    <s v="theater"/>
    <s v="plays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s v="theater"/>
    <s v="plays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15.770000000000001"/>
    <n v="49.28125"/>
    <s v="theater"/>
    <s v="plays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0.625"/>
    <n v="25"/>
    <s v="theater"/>
    <s v="plays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1E-4"/>
    <n v="1"/>
    <s v="theater"/>
    <s v="plays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2"/>
    <n v="25"/>
    <s v="theater"/>
    <s v="plays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s v="theater"/>
    <s v="plays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s v="theater"/>
    <s v="plays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24.285714285714285"/>
    <n v="53.125"/>
    <s v="theater"/>
    <s v="plays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s v="theater"/>
    <s v="plays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2"/>
    <n v="7"/>
    <s v="theater"/>
    <s v="plays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32.049999999999997"/>
    <n v="40.0625"/>
    <s v="theater"/>
    <s v="plays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24.333333333333336"/>
    <n v="24.333333333333332"/>
    <s v="theater"/>
    <s v="plays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5"/>
    <n v="11.25"/>
    <s v="theater"/>
    <s v="plays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0.42"/>
    <n v="10.5"/>
    <s v="theater"/>
    <s v="plays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"/>
    <n v="15"/>
    <s v="theater"/>
    <s v="plays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s v="theater"/>
    <s v="plays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"/>
    <n v="42"/>
    <s v="theater"/>
    <s v="plays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14.249999999999998"/>
    <n v="71.25"/>
    <s v="theater"/>
    <s v="plays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0.6"/>
    <n v="22.5"/>
    <s v="theater"/>
    <s v="plays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24.117647058823529"/>
    <n v="41"/>
    <s v="theater"/>
    <s v="plays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10.54"/>
    <n v="47.909090909090907"/>
    <s v="theater"/>
    <s v="plays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4"/>
    <n v="35.166666666666664"/>
    <s v="theater"/>
    <s v="plays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2"/>
    <n v="5.5"/>
    <s v="theater"/>
    <s v="plays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0.97142857142857131"/>
    <n v="22.666666666666668"/>
    <s v="theater"/>
    <s v="plays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21.099999999999998"/>
    <n v="26.375"/>
    <s v="theater"/>
    <s v="plays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78.100000000000009"/>
    <n v="105.54054054054055"/>
    <s v="theater"/>
    <s v="plays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32"/>
    <n v="29.09090909090909"/>
    <s v="theater"/>
    <s v="plays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s v="theater"/>
    <s v="plays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47.692307692307693"/>
    <n v="62"/>
    <s v="theater"/>
    <s v="plays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2"/>
    <n v="217.5"/>
    <s v="theater"/>
    <s v="plays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10.7"/>
    <n v="26.75"/>
    <s v="theater"/>
    <s v="plays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"/>
    <n v="18.333333333333332"/>
    <s v="theater"/>
    <s v="plays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18"/>
    <n v="64.285714285714292"/>
    <s v="theater"/>
    <s v="plays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"/>
    <n v="175"/>
    <s v="theater"/>
    <s v="plays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20"/>
    <n v="34"/>
    <s v="theater"/>
    <s v="plays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34.802513464991023"/>
    <n v="84.282608695652172"/>
    <s v="theater"/>
    <s v="plays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"/>
    <n v="9.5"/>
    <s v="theater"/>
    <s v="plays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32.049999999999997"/>
    <n v="33.736842105263158"/>
    <s v="theater"/>
    <s v="plays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"/>
    <n v="37.53846153846154"/>
    <s v="theater"/>
    <s v="plays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37.75"/>
    <n v="11.615384615384615"/>
    <s v="theater"/>
    <s v="plays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"/>
    <n v="8"/>
    <s v="theater"/>
    <s v="plays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s v="theater"/>
    <s v="plays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"/>
    <n v="23"/>
    <s v="theater"/>
    <s v="plays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20"/>
    <n v="100"/>
    <s v="theater"/>
    <s v="plays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"/>
    <n v="60.111111111111114"/>
    <s v="theater"/>
    <s v="plays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1E-3"/>
    <n v="3"/>
    <s v="theater"/>
    <s v="plays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0.25"/>
    <n v="5"/>
    <s v="theater"/>
    <s v="plays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35"/>
    <n v="17.5"/>
    <s v="theater"/>
    <s v="plays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16.566666666666666"/>
    <n v="29.235294117647058"/>
    <s v="theater"/>
    <s v="plays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s v="theater"/>
    <s v="plays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57.199999999999996"/>
    <n v="59.583333333333336"/>
    <s v="theater"/>
    <s v="plays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16.514285714285716"/>
    <n v="82.571428571428569"/>
    <s v="theater"/>
    <s v="plays"/>
    <d v="2014-07-22T14:53:18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0.125"/>
    <n v="10"/>
    <s v="theater"/>
    <s v="plays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37.75"/>
    <n v="32.357142857142854"/>
    <s v="theater"/>
    <s v="plays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399999999999999"/>
    <n v="5.75"/>
    <s v="theater"/>
    <s v="plays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10.050000000000001"/>
    <n v="100.5"/>
    <s v="theater"/>
    <s v="plays"/>
    <d v="2015-01-16T09:05:47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0.2"/>
    <n v="1"/>
    <s v="theater"/>
    <s v="plays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5"/>
    <n v="20"/>
    <s v="theater"/>
    <s v="plays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1E-3"/>
    <n v="2"/>
    <s v="theater"/>
    <s v="plays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0.25"/>
    <n v="5"/>
    <s v="theater"/>
    <s v="plays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6"/>
    <n v="15"/>
    <s v="theater"/>
    <s v="plays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6"/>
    <n v="25"/>
    <s v="theater"/>
    <s v="plays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24.194444444444443"/>
    <n v="45.842105263157897"/>
    <s v="theater"/>
    <s v="plays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6"/>
    <n v="4.75"/>
    <s v="theater"/>
    <s v="plays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s v="theater"/>
    <s v="plays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3"/>
    <n v="13"/>
    <s v="theater"/>
    <s v="plays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s v="theater"/>
    <s v="plays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2"/>
    <n v="1"/>
    <s v="theater"/>
    <s v="plays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14.000000000000002"/>
    <n v="10"/>
    <s v="theater"/>
    <s v="plays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"/>
    <n v="52.5"/>
    <s v="theater"/>
    <s v="plays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9"/>
    <n v="32.5"/>
    <s v="theater"/>
    <s v="plays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0.82857142857142851"/>
    <n v="7.25"/>
    <s v="theater"/>
    <s v="plays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16.666666666666664"/>
    <n v="33.333333333333336"/>
    <s v="theater"/>
    <s v="plays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0.83333333333333337"/>
    <n v="62.5"/>
    <s v="theater"/>
    <s v="plays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69.561111111111103"/>
    <n v="63.558375634517766"/>
    <s v="theater"/>
    <s v="plays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s v="theater"/>
    <s v="plays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"/>
    <n v="10"/>
    <s v="theater"/>
    <s v="plays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5"/>
    <n v="62.5"/>
    <s v="theater"/>
    <s v="plays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s v="theater"/>
    <s v="plays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"/>
    <n v="30.714285714285715"/>
    <s v="theater"/>
    <s v="plays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28.050000000000004"/>
    <n v="51"/>
    <s v="theater"/>
    <s v="plays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s v="theater"/>
    <s v="plays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16"/>
    <n v="66.666666666666671"/>
    <s v="theater"/>
    <s v="plays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s v="theater"/>
    <s v="plays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3"/>
    <n v="59"/>
    <s v="theater"/>
    <s v="plays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25.698702928870294"/>
    <n v="65.340319148936175"/>
    <s v="theater"/>
    <s v="plays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6"/>
    <n v="100"/>
    <s v="theater"/>
    <s v="plays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36.85"/>
    <n v="147.4"/>
    <s v="theater"/>
    <s v="plays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47.05"/>
    <n v="166.05882352941177"/>
    <s v="theater"/>
    <s v="plays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11.428571428571429"/>
    <n v="40"/>
    <s v="theater"/>
    <s v="plays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12.04"/>
    <n v="75.25"/>
    <s v="theater"/>
    <s v="plays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60"/>
    <n v="60"/>
    <s v="theater"/>
    <s v="plays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31.25"/>
    <n v="1250"/>
    <s v="theater"/>
    <s v="plays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0.42"/>
    <n v="10.5"/>
    <s v="theater"/>
    <s v="plays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0.21"/>
    <n v="7"/>
    <s v="theater"/>
    <s v="plays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s v="theater"/>
    <s v="plays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37.5"/>
    <n v="56.25"/>
    <s v="theater"/>
    <s v="plays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0.02"/>
    <n v="1"/>
    <s v="theater"/>
    <s v="plays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35"/>
    <n v="38.333333333333336"/>
    <s v="theater"/>
    <s v="plays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7"/>
    <n v="27.5"/>
    <s v="theater"/>
    <s v="plays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17.652941176470588"/>
    <n v="32.978021978021978"/>
    <s v="theater"/>
    <s v="plays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0.08"/>
    <n v="16"/>
    <s v="theater"/>
    <s v="plays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6E-2"/>
    <n v="1"/>
    <s v="theater"/>
    <s v="plays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s v="theater"/>
    <s v="plays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37.533333333333339"/>
    <n v="86.615384615384613"/>
    <s v="theater"/>
    <s v="plays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22"/>
    <n v="55"/>
    <s v="theater"/>
    <s v="plays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s v="theater"/>
    <s v="plays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17.62"/>
    <n v="41.952380952380949"/>
    <s v="theater"/>
    <s v="plays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53"/>
    <n v="88.333333333333329"/>
    <s v="theater"/>
    <s v="plays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22.142857142857142"/>
    <n v="129.16666666666666"/>
    <s v="theater"/>
    <s v="plays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2"/>
    <n v="23.75"/>
    <s v="theater"/>
    <s v="plays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"/>
    <n v="35.714285714285715"/>
    <s v="theater"/>
    <s v="plays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"/>
    <n v="57"/>
    <s v="theater"/>
    <s v="plays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s v="theater"/>
    <s v="plays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2"/>
    <n v="163.33333333333334"/>
    <s v="theater"/>
    <s v="plays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3"/>
    <n v="15"/>
    <s v="theater"/>
    <s v="plays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19.25"/>
    <n v="64.166666666666671"/>
    <s v="theater"/>
    <s v="plays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0.67500000000000004"/>
    <n v="6.75"/>
    <s v="theater"/>
    <s v="plays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0.16666666666666669"/>
    <n v="25"/>
    <s v="theater"/>
    <s v="plays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60.9"/>
    <n v="179.11764705882354"/>
    <s v="theater"/>
    <s v="plays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1"/>
    <n v="34.950000000000003"/>
    <s v="theater"/>
    <s v="plays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34.4"/>
    <n v="33.07692307692308"/>
    <s v="theater"/>
    <s v="plays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16.5"/>
    <n v="27.5"/>
    <s v="theater"/>
    <s v="plays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s v="theater"/>
    <s v="plays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0.4"/>
    <n v="2"/>
    <s v="theater"/>
    <s v="plays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"/>
    <n v="18.5"/>
    <s v="theater"/>
    <s v="plays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26.727272727272727"/>
    <n v="35"/>
    <s v="theater"/>
    <s v="plays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28.799999999999997"/>
    <n v="44.307692307692307"/>
    <s v="theater"/>
    <s v="plays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s v="theater"/>
    <s v="plays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9"/>
    <n v="222.5"/>
    <s v="theater"/>
    <s v="plays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s v="theater"/>
    <s v="plays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0.16666666666666669"/>
    <n v="5"/>
    <s v="theater"/>
    <s v="plays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s v="theater"/>
    <s v="plays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15.737410071942445"/>
    <n v="29.166666666666668"/>
    <s v="theater"/>
    <s v="plays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2"/>
    <n v="1.5"/>
    <s v="theater"/>
    <s v="plays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21.685714285714287"/>
    <n v="126.5"/>
    <s v="theater"/>
    <s v="plays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0.33333333333333337"/>
    <n v="10"/>
    <s v="theater"/>
    <s v="plays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0.2857142857142857"/>
    <n v="10"/>
    <s v="theater"/>
    <s v="plays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"/>
    <n v="9.4"/>
    <s v="theater"/>
    <s v="plays"/>
    <d v="2015-10-27T17:34:59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s v="theater"/>
    <s v="plays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10.8"/>
    <n v="72"/>
    <s v="theater"/>
    <s v="plays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"/>
    <n v="30"/>
    <s v="theater"/>
    <s v="plays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"/>
    <n v="10.666666666666666"/>
    <s v="theater"/>
    <s v="plays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12.75"/>
    <n v="25.5"/>
    <s v="theater"/>
    <s v="plays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2"/>
    <n v="20"/>
    <s v="theater"/>
    <s v="plays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"/>
    <n v="15"/>
    <s v="theater"/>
    <s v="plays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36.5"/>
    <n v="91.25"/>
    <s v="theater"/>
    <s v="plays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7"/>
    <n v="800"/>
    <s v="theater"/>
    <s v="plays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11.428571428571429"/>
    <n v="80"/>
    <s v="theater"/>
    <s v="plays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s v="theater"/>
    <s v="plays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s v="theater"/>
    <s v="plays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"/>
    <n v="50"/>
    <s v="theater"/>
    <s v="plays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s v="theater"/>
    <s v="plays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s v="theater"/>
    <s v="plays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27.400000000000002"/>
    <n v="22.833333333333332"/>
    <s v="theater"/>
    <s v="plays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10"/>
    <n v="16.666666666666668"/>
    <s v="theater"/>
    <s v="plays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21.366666666666667"/>
    <n v="45.785714285714285"/>
    <s v="theater"/>
    <s v="plays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6"/>
    <n v="383.33333333333331"/>
    <s v="theater"/>
    <s v="plays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70.599999999999994"/>
    <n v="106.96969696969697"/>
    <s v="theater"/>
    <s v="plays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3"/>
    <n v="10.25"/>
    <s v="theater"/>
    <s v="plays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"/>
    <n v="59"/>
    <s v="theater"/>
    <s v="plays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s v="theater"/>
    <s v="plays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28.666666666666668"/>
    <n v="14.333333333333334"/>
    <s v="theater"/>
    <s v="plays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3"/>
    <n v="15.666666666666666"/>
    <s v="theater"/>
    <s v="plays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0.04"/>
    <n v="1"/>
    <s v="theater"/>
    <s v="plays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0.2"/>
    <n v="1"/>
    <s v="theater"/>
    <s v="plays"/>
    <d v="2015-12-20T08:45:2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9F905-7FD5-45CD-8D4A-0BC0F470B9B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8D1DB3-62B4-4DB3-A277-9A2F6FC48D8B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B91E66-6F60-49DE-8951-9FF063FF0D1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6927D-4918-481E-83E3-06A6E34E5515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6" firstHeaderRow="0" firstDataRow="1" firstDataCol="1"/>
  <pivotFields count="20">
    <pivotField showAll="0"/>
    <pivotField showAll="0"/>
    <pivotField showAll="0"/>
    <pivotField showAll="0"/>
    <pivotField showAll="0"/>
    <pivotField axis="axisRow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2"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Average of backers_count2" fld="11" subtotal="average" baseField="5" baseItem="1" numFmtId="2"/>
    <dataField name="Var of backers_count" fld="11" subtotal="var" baseField="5" baseItem="1" numFmtId="2"/>
    <dataField name="Max of backers_count2" fld="11" subtotal="max" baseField="5" baseItem="1"/>
    <dataField name="StdDev of backers_count2" fld="11" subtotal="stdDev" baseField="5" baseItem="1" numFmtId="2"/>
    <dataField name="Min of backers_count2" fld="11" subtotal="min" baseField="5" baseItem="1"/>
  </dataFields>
  <formats count="5">
    <format dxfId="4">
      <pivotArea collapsedLevelsAreSubtotals="1" fieldPosition="0">
        <references count="2">
          <reference field="4294967294" count="1" selected="0">
            <x v="0"/>
          </reference>
          <reference field="5" count="1">
            <x v="1"/>
          </reference>
        </references>
      </pivotArea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5" count="1">
            <x v="1"/>
          </reference>
        </references>
      </pivotArea>
    </format>
    <format dxfId="1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276749C-E751-43EA-B71B-FE8A89C69D0B}" name="Table3" displayName="Table3" ref="G3:G5" totalsRowShown="0">
  <autoFilter ref="G3:G5" xr:uid="{C68760D5-917D-4F2B-87A9-919D038D9860}"/>
  <tableColumns count="1">
    <tableColumn id="1" xr3:uid="{E00756F4-DE86-4276-9EDA-8DEB512435CF}" name="Median">
      <calculatedColumnFormula array="1">MEDIAN(IF(Kickstarter!$F:$F="successful",Kickstarter!$L:$L))</calculatedColumnFormula>
    </tableColumn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D1" zoomScale="55" zoomScaleNormal="55" workbookViewId="0">
      <pane ySplit="1" topLeftCell="A2" activePane="bottomLeft" state="frozen"/>
      <selection pane="bottomLeft" activeCell="R2" sqref="R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1.6640625" bestFit="1" customWidth="1"/>
    <col min="9" max="9" width="19.33203125" customWidth="1"/>
    <col min="10" max="10" width="17.88671875" customWidth="1"/>
    <col min="11" max="11" width="15.44140625" customWidth="1"/>
    <col min="12" max="12" width="18.6640625" bestFit="1" customWidth="1"/>
    <col min="13" max="13" width="11.44140625" bestFit="1" customWidth="1"/>
    <col min="14" max="14" width="33.88671875" bestFit="1" customWidth="1"/>
    <col min="15" max="15" width="19.88671875" bestFit="1" customWidth="1"/>
    <col min="16" max="16" width="22.109375" customWidth="1"/>
    <col min="17" max="17" width="11.6640625" bestFit="1" customWidth="1"/>
    <col min="18" max="18" width="18.109375" bestFit="1" customWidth="1"/>
    <col min="19" max="19" width="36.44140625" bestFit="1" customWidth="1"/>
    <col min="20" max="20" width="34.6640625" bestFit="1" customWidth="1"/>
    <col min="21" max="21" width="11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8417</v>
      </c>
      <c r="S1" s="5" t="s">
        <v>8364</v>
      </c>
      <c r="T1" s="5" t="s">
        <v>8365</v>
      </c>
      <c r="U1" s="5"/>
      <c r="V1" s="5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100*(E2/D2)</f>
        <v>136.85882352941178</v>
      </c>
      <c r="P2" s="6">
        <f>E2/L2</f>
        <v>63.917582417582416</v>
      </c>
      <c r="Q2" t="str">
        <f>LEFT($N2, SEARCH("/",$N2,1)-1)</f>
        <v>film &amp; video</v>
      </c>
      <c r="R2" t="str">
        <f>RIGHT($N2,LEN($N2)-FIND("/",$N2))</f>
        <v>television</v>
      </c>
      <c r="S2" s="11">
        <f>((J2-18000)/86400)+25569</f>
        <v>42176.798738425925</v>
      </c>
      <c r="T2" s="11">
        <f>((I2-18000)/86400)+25569</f>
        <v>42207.916666666672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100*(E3/D3)</f>
        <v>142.60827250608273</v>
      </c>
      <c r="P3" s="6">
        <f t="shared" ref="P3:P66" si="1">E3/L3</f>
        <v>185.48101265822785</v>
      </c>
      <c r="Q3" t="str">
        <f t="shared" ref="Q3:Q66" si="2">LEFT($N3, SEARCH("/",$N3,1)-1)</f>
        <v>film &amp; video</v>
      </c>
      <c r="R3" t="str">
        <f t="shared" ref="R3:R66" si="3">RIGHT($N3,LEN($N3)-FIND("/",$N3))</f>
        <v>television</v>
      </c>
      <c r="S3" s="11">
        <f t="shared" ref="S3:S66" si="4">((J3-18000)/86400)+25569</f>
        <v>42766.392164351855</v>
      </c>
      <c r="T3" s="11">
        <f t="shared" ref="T3:T66" si="5">((I3-18000)/86400)+25569</f>
        <v>42796.392164351855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42327.625914351855</v>
      </c>
      <c r="T6" s="11">
        <f t="shared" si="5"/>
        <v>42357.625914351855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42468.736250000002</v>
      </c>
      <c r="T10" s="11">
        <f t="shared" si="5"/>
        <v>42475.666666666672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42446.895185185189</v>
      </c>
      <c r="T11" s="11">
        <f t="shared" si="5"/>
        <v>42476.895185185189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42572.570162037038</v>
      </c>
      <c r="T13" s="11">
        <f t="shared" si="5"/>
        <v>42603.916666666672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42508.468854166669</v>
      </c>
      <c r="T15" s="11">
        <f t="shared" si="5"/>
        <v>42544.643750000003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42274.634722222225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41806.020833333336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41947.565069444448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42200.549907407403</v>
      </c>
      <c r="T22" s="11">
        <f t="shared" si="5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41989.703009259261</v>
      </c>
      <c r="T24" s="11">
        <f t="shared" si="5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42229.611840277779</v>
      </c>
      <c r="T26" s="11">
        <f t="shared" si="5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41828.307222222225</v>
      </c>
      <c r="T28" s="11">
        <f t="shared" si="5"/>
        <v>41868.307222222225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41928.956400462965</v>
      </c>
      <c r="T29" s="11">
        <f t="shared" si="5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42324.755601851852</v>
      </c>
      <c r="T30" s="11">
        <f t="shared" si="5"/>
        <v>42354.755601851852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41812.464907407411</v>
      </c>
      <c r="T31" s="11">
        <f t="shared" si="5"/>
        <v>41842.464907407411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42376.583726851852</v>
      </c>
      <c r="T33" s="11">
        <f t="shared" si="5"/>
        <v>42394.583726851852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42461.419178240743</v>
      </c>
      <c r="T34" s="11">
        <f t="shared" si="5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42098.083495370374</v>
      </c>
      <c r="T37" s="11">
        <f t="shared" si="5"/>
        <v>42121.791666666672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42098.057002314818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41374.84888888889</v>
      </c>
      <c r="T40" s="11">
        <f t="shared" si="5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41753.838750000003</v>
      </c>
      <c r="T41" s="11">
        <f t="shared" si="5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41808.958333333336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41971.430856481486</v>
      </c>
      <c r="T44" s="11">
        <f t="shared" si="5"/>
        <v>42001.430856481486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42323.756643518514</v>
      </c>
      <c r="T48" s="11">
        <f t="shared" si="5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41992.652858796297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42064.291666666672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42270.96811342593</v>
      </c>
      <c r="T51" s="11">
        <f t="shared" si="5"/>
        <v>42300.96811342593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41995.544652777782</v>
      </c>
      <c r="T52" s="11">
        <f t="shared" si="5"/>
        <v>42034.5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41719.340798611112</v>
      </c>
      <c r="T55" s="11">
        <f t="shared" si="5"/>
        <v>41733.708333333336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42496.760601851856</v>
      </c>
      <c r="T57" s="11">
        <f t="shared" si="5"/>
        <v>42517.760601851856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42163.458333333328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41962.578379629631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42230.027499999997</v>
      </c>
      <c r="T61" s="11">
        <f t="shared" si="5"/>
        <v>42261.666666666672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41701.693483796298</v>
      </c>
      <c r="T62" s="11">
        <f t="shared" si="5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41612.70385416667</v>
      </c>
      <c r="T65" s="11">
        <f t="shared" si="5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100*(E67/D67)</f>
        <v>107.52857142857141</v>
      </c>
      <c r="P67" s="6">
        <f t="shared" ref="P67:P130" si="7">E67/L67</f>
        <v>132.05263157894737</v>
      </c>
      <c r="Q67" t="str">
        <f t="shared" ref="Q67:Q130" si="8">LEFT($N67, SEARCH("/",$N67,1)-1)</f>
        <v>film &amp; video</v>
      </c>
      <c r="R67" t="str">
        <f t="shared" ref="R67:R130" si="9">RIGHT($N67,LEN($N67)-FIND("/",$N67))</f>
        <v>shorts</v>
      </c>
      <c r="S67" s="11">
        <f t="shared" ref="S67:S130" si="10">((J67-18000)/86400)+25569</f>
        <v>41835.612893518519</v>
      </c>
      <c r="T67" s="11">
        <f t="shared" ref="T67:T130" si="11">((I67-18000)/86400)+25569</f>
        <v>41862.040972222225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42539.641435185185</v>
      </c>
      <c r="T68" s="11">
        <f t="shared" si="11"/>
        <v>42569.641435185185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40997.063159722224</v>
      </c>
      <c r="T73" s="11">
        <f t="shared" si="11"/>
        <v>41057.063159722224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41207.801863425928</v>
      </c>
      <c r="T74" s="11">
        <f t="shared" si="11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40904.524976851855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41049.915972222225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42604.522233796291</v>
      </c>
      <c r="T80" s="11">
        <f t="shared" si="11"/>
        <v>42614.522233796291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41724.568206018521</v>
      </c>
      <c r="T81" s="11">
        <f t="shared" si="11"/>
        <v>41754.568206018521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42042.407280092593</v>
      </c>
      <c r="T85" s="11">
        <f t="shared" si="11"/>
        <v>42057.270833333328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</v>
      </c>
      <c r="T88" s="11">
        <f t="shared" si="11"/>
        <v>42365.389409722222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40322.331053240741</v>
      </c>
      <c r="T89" s="11">
        <f t="shared" si="11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42767.125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41214.586504629631</v>
      </c>
      <c r="T100" s="11">
        <f t="shared" si="11"/>
        <v>41250.770833333336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40612.486875000002</v>
      </c>
      <c r="T106" s="11">
        <f t="shared" si="11"/>
        <v>40635.833333333336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42485.516435185185</v>
      </c>
      <c r="T107" s="11">
        <f t="shared" si="11"/>
        <v>42503.791666666672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41592.040972222225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42125.124849537038</v>
      </c>
      <c r="T113" s="11">
        <f t="shared" si="11"/>
        <v>42155.124849537038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41717.834699074076</v>
      </c>
      <c r="T114" s="11">
        <f t="shared" si="11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40753.550092592595</v>
      </c>
      <c r="T115" s="11">
        <f t="shared" si="11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40918.530601851853</v>
      </c>
      <c r="T117" s="11">
        <f t="shared" si="11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40595.288831018523</v>
      </c>
      <c r="T118" s="11">
        <f t="shared" si="11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40338.583333333336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40722.845324074078</v>
      </c>
      <c r="T120" s="11">
        <f t="shared" si="11"/>
        <v>40752.845324074078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40738.860949074078</v>
      </c>
      <c r="T121" s="11">
        <f t="shared" si="11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42096.49664351852</v>
      </c>
      <c r="T123" s="11">
        <f t="shared" si="11"/>
        <v>42112.219444444447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42593.223460648151</v>
      </c>
      <c r="T124" s="11">
        <f t="shared" si="11"/>
        <v>42653.223460648151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41904.573657407411</v>
      </c>
      <c r="T125" s="11">
        <f t="shared" si="11"/>
        <v>41940.708333333336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42709.785648148143</v>
      </c>
      <c r="T127" s="11">
        <f t="shared" si="11"/>
        <v>42769.785648148143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42135.381215277783</v>
      </c>
      <c r="T128" s="11">
        <f t="shared" si="11"/>
        <v>42165.875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42628.019594907411</v>
      </c>
      <c r="T130" s="11">
        <f t="shared" si="11"/>
        <v>42663.019594907411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100*(E131/D131)</f>
        <v>0</v>
      </c>
      <c r="P131" s="6" t="e">
        <f t="shared" ref="P131:P194" si="13">E131/L131</f>
        <v>#DIV/0!</v>
      </c>
      <c r="Q131" t="str">
        <f t="shared" ref="Q131:Q194" si="14">LEFT($N131, SEARCH("/",$N131,1)-1)</f>
        <v>film &amp; video</v>
      </c>
      <c r="R131" t="str">
        <f t="shared" ref="R131:R194" si="15">RIGHT($N131,LEN($N131)-FIND("/",$N131))</f>
        <v>science fiction</v>
      </c>
      <c r="S131" s="11">
        <f t="shared" ref="S131:S194" si="16">((J131-18000)/86400)+25569</f>
        <v>41882.72896990741</v>
      </c>
      <c r="T131" s="11">
        <f t="shared" ref="T131:T194" si="17">((I131-18000)/86400)+25569</f>
        <v>41942.72896990741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41778.707083333335</v>
      </c>
      <c r="T132" s="11">
        <f t="shared" si="17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42556.791666666672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41905.604247685187</v>
      </c>
      <c r="T134" s="11">
        <f t="shared" si="17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42491.599351851852</v>
      </c>
      <c r="T135" s="11">
        <f t="shared" si="17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42251.5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41821.583333333336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42140.219444444447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42186.049085648148</v>
      </c>
      <c r="T140" s="11">
        <f t="shared" si="17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42082.948287037041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42109.944710648153</v>
      </c>
      <c r="T143" s="11">
        <f t="shared" si="17"/>
        <v>42154.944710648153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41959.726597222223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42558.855810185181</v>
      </c>
      <c r="T145" s="11">
        <f t="shared" si="17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42047.554074074069</v>
      </c>
      <c r="T146" s="11">
        <f t="shared" si="17"/>
        <v>42107.512407407412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42200.33393518519</v>
      </c>
      <c r="T147" s="11">
        <f t="shared" si="17"/>
        <v>42227.33393518519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42692.807847222226</v>
      </c>
      <c r="T148" s="11">
        <f t="shared" si="17"/>
        <v>42752.807847222226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41969.559490740736</v>
      </c>
      <c r="T149" s="11">
        <f t="shared" si="17"/>
        <v>42012.554166666669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42397.073333333334</v>
      </c>
      <c r="T150" s="11">
        <f t="shared" si="17"/>
        <v>42427.073333333334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41967.963773148149</v>
      </c>
      <c r="T151" s="11">
        <f t="shared" si="17"/>
        <v>41998.125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42113.342488425929</v>
      </c>
      <c r="T153" s="11">
        <f t="shared" si="17"/>
        <v>42173.342488425929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41975.419490740736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42115.339062500003</v>
      </c>
      <c r="T156" s="11">
        <f t="shared" si="17"/>
        <v>42158.339062500003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42396.703379629631</v>
      </c>
      <c r="T159" s="11">
        <f t="shared" si="17"/>
        <v>42426.703379629631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41903.868379629632</v>
      </c>
      <c r="T160" s="11">
        <f t="shared" si="17"/>
        <v>41933.868379629632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</v>
      </c>
      <c r="T162" s="11">
        <f t="shared" si="17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42243.752939814818</v>
      </c>
      <c r="T165" s="11">
        <f t="shared" si="17"/>
        <v>42277.791666666672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42351.450509259259</v>
      </c>
      <c r="T167" s="11">
        <f t="shared" si="17"/>
        <v>42381.450509259259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42160.719155092593</v>
      </c>
      <c r="T169" s="11">
        <f t="shared" si="17"/>
        <v>42220.719155092593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41900.296979166669</v>
      </c>
      <c r="T171" s="11">
        <f t="shared" si="17"/>
        <v>41930.296979166669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42246.01944444445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42047.186608796299</v>
      </c>
      <c r="T174" s="11">
        <f t="shared" si="17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42033.364675925928</v>
      </c>
      <c r="T175" s="11">
        <f t="shared" si="17"/>
        <v>42063.364675925928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41855.569571759261</v>
      </c>
      <c r="T177" s="11">
        <f t="shared" si="17"/>
        <v>41880.569571759261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42086.797754629632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42304.747048611112</v>
      </c>
      <c r="T180" s="11">
        <f t="shared" si="17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42067.782905092594</v>
      </c>
      <c r="T182" s="11">
        <f t="shared" si="17"/>
        <v>42107.583333333328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42711.803611111114</v>
      </c>
      <c r="T184" s="11">
        <f t="shared" si="17"/>
        <v>42741.803611111114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41969.643634259264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</v>
      </c>
      <c r="T188" s="11">
        <f t="shared" si="17"/>
        <v>42797.625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42182.026122685187</v>
      </c>
      <c r="T189" s="11">
        <f t="shared" si="17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41856.974710648152</v>
      </c>
      <c r="T190" s="11">
        <f t="shared" si="17"/>
        <v>41886.974710648152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42556.48237268519</v>
      </c>
      <c r="T191" s="11">
        <f t="shared" si="17"/>
        <v>42616.48237268519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42239.233078703706</v>
      </c>
      <c r="T193" s="11">
        <f t="shared" si="17"/>
        <v>42279.233078703706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100*(E195/D195)</f>
        <v>0</v>
      </c>
      <c r="P195" s="6" t="e">
        <f t="shared" ref="P195:P258" si="19">E195/L195</f>
        <v>#DIV/0!</v>
      </c>
      <c r="Q195" t="str">
        <f t="shared" ref="Q195:Q258" si="20">LEFT($N195, SEARCH("/",$N195,1)-1)</f>
        <v>film &amp; video</v>
      </c>
      <c r="R195" t="str">
        <f t="shared" ref="R195:R258" si="21">RIGHT($N195,LEN($N195)-FIND("/",$N195))</f>
        <v>drama</v>
      </c>
      <c r="S195" s="11">
        <f t="shared" ref="S195:S258" si="22">((J195-18000)/86400)+25569</f>
        <v>41911.726458333331</v>
      </c>
      <c r="T195" s="11">
        <f t="shared" ref="T195:T258" si="23">((I195-18000)/86400)+25569</f>
        <v>41971.768125000002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42287.666666666672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42741.640046296292</v>
      </c>
      <c r="T199" s="11">
        <f t="shared" si="23"/>
        <v>42783.666666666672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42583.915532407409</v>
      </c>
      <c r="T201" s="11">
        <f t="shared" si="23"/>
        <v>42613.915532407409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42023.610289351855</v>
      </c>
      <c r="T203" s="11">
        <f t="shared" si="23"/>
        <v>42043.610289351855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42285.665972222225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41973.63962962963</v>
      </c>
      <c r="T205" s="11">
        <f t="shared" si="23"/>
        <v>42033.63962962963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42556.375034722223</v>
      </c>
      <c r="T206" s="11">
        <f t="shared" si="23"/>
        <v>42586.375034722223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42248.42386574074</v>
      </c>
      <c r="T207" s="11">
        <f t="shared" si="23"/>
        <v>42283.42386574074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42566.796099537038</v>
      </c>
      <c r="T208" s="11">
        <f t="shared" si="23"/>
        <v>42587.796099537038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41977.988865740743</v>
      </c>
      <c r="T209" s="11">
        <f t="shared" si="23"/>
        <v>42007.988865740743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41959.161655092597</v>
      </c>
      <c r="T210" s="11">
        <f t="shared" si="23"/>
        <v>41989.161655092597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42165.714525462958</v>
      </c>
      <c r="T211" s="11">
        <f t="shared" si="23"/>
        <v>42195.714525462958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42248.856388888889</v>
      </c>
      <c r="T212" s="11">
        <f t="shared" si="23"/>
        <v>42278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42235.951585648145</v>
      </c>
      <c r="T213" s="11">
        <f t="shared" si="23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42416.672685185185</v>
      </c>
      <c r="T214" s="11">
        <f t="shared" si="23"/>
        <v>42476.631018518514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42232.379641203705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42009.432280092587</v>
      </c>
      <c r="T216" s="11">
        <f t="shared" si="23"/>
        <v>42069.432280092587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42417.790972222225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42116.708761574075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41970.432280092587</v>
      </c>
      <c r="T219" s="11">
        <f t="shared" si="23"/>
        <v>42001.432280092587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42031.629212962958</v>
      </c>
      <c r="T223" s="11">
        <f t="shared" si="23"/>
        <v>42091.587546296301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42089.902083333334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42438.752939814818</v>
      </c>
      <c r="T227" s="11">
        <f t="shared" si="23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42106.457685185189</v>
      </c>
      <c r="T228" s="11">
        <f t="shared" si="23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42096.478067129632</v>
      </c>
      <c r="T230" s="11">
        <f t="shared" si="23"/>
        <v>42156.478067129632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42129.568877314814</v>
      </c>
      <c r="T232" s="11">
        <f t="shared" si="23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42612.703379629631</v>
      </c>
      <c r="T235" s="11">
        <f t="shared" si="23"/>
        <v>42642.703379629631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42320.876145833332</v>
      </c>
      <c r="T238" s="11">
        <f t="shared" si="23"/>
        <v>42373.791666666672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42713.754166666666</v>
      </c>
      <c r="T240" s="11">
        <f t="shared" si="23"/>
        <v>42734.166666666672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42296.901967592596</v>
      </c>
      <c r="T241" s="11">
        <f t="shared" si="23"/>
        <v>42316.291666666672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40213.115266203706</v>
      </c>
      <c r="T246" s="11">
        <f t="shared" si="23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41106.844733796301</v>
      </c>
      <c r="T247" s="11">
        <f t="shared" si="23"/>
        <v>41136.844733796301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40530.196817129632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40430.395995370374</v>
      </c>
      <c r="T249" s="11">
        <f t="shared" si="23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40412.527777777781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41045.583333333336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42263.744328703702</v>
      </c>
      <c r="T256" s="11">
        <f t="shared" si="23"/>
        <v>42293.875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40618.276412037041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100*(E259/D259)</f>
        <v>106.72648571428572</v>
      </c>
      <c r="P259" s="6">
        <f t="shared" ref="P259:P322" si="25">E259/L259</f>
        <v>66.70405357142856</v>
      </c>
      <c r="Q259" t="str">
        <f t="shared" ref="Q259:Q322" si="26">LEFT($N259, SEARCH("/",$N259,1)-1)</f>
        <v>film &amp; video</v>
      </c>
      <c r="R259" t="str">
        <f t="shared" ref="R259:R322" si="27">RIGHT($N259,LEN($N259)-FIND("/",$N259))</f>
        <v>documentary</v>
      </c>
      <c r="S259" s="11">
        <f t="shared" ref="S259:S322" si="28">((J259-18000)/86400)+25569</f>
        <v>42479.418541666666</v>
      </c>
      <c r="T259" s="11">
        <f t="shared" ref="T259:T322" si="29">((I259-18000)/86400)+25569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40681.843356481484</v>
      </c>
      <c r="T260" s="11">
        <f t="shared" si="29"/>
        <v>40711.843356481484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42072.529733796298</v>
      </c>
      <c r="T261" s="11">
        <f t="shared" si="29"/>
        <v>42102.529733796298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41149.746458333335</v>
      </c>
      <c r="T265" s="11">
        <f t="shared" si="29"/>
        <v>41179.746458333335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40267.03738425926</v>
      </c>
      <c r="T267" s="11">
        <f t="shared" si="2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40290.952083333337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42757.988680555558</v>
      </c>
      <c r="T271" s="11">
        <f t="shared" si="29"/>
        <v>42787.988680555558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40637.658217592594</v>
      </c>
      <c r="T272" s="11">
        <f t="shared" si="29"/>
        <v>40687.958333333336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40235.692025462966</v>
      </c>
      <c r="T274" s="11">
        <f t="shared" si="2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40969.704039351855</v>
      </c>
      <c r="T276" s="11">
        <f t="shared" si="2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40966.873541666668</v>
      </c>
      <c r="T278" s="11">
        <f t="shared" si="29"/>
        <v>41026.831875000003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42117.683090277773</v>
      </c>
      <c r="T279" s="11">
        <f t="shared" si="29"/>
        <v>42147.683090277773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42759.035833333328</v>
      </c>
      <c r="T281" s="11">
        <f t="shared" si="29"/>
        <v>42792.875694444447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41744.382349537038</v>
      </c>
      <c r="T282" s="11">
        <f t="shared" si="29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40231.708333333336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41313.607916666668</v>
      </c>
      <c r="T288" s="11">
        <f t="shared" si="29"/>
        <v>41358.566250000003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41214.958333333336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41050.96056712963</v>
      </c>
      <c r="T290" s="11">
        <f t="shared" si="29"/>
        <v>41085.96056712963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41550.248078703706</v>
      </c>
      <c r="T291" s="11">
        <f t="shared" si="29"/>
        <v>41580.248078703706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40378.458333333336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41134.267164351855</v>
      </c>
      <c r="T298" s="11">
        <f t="shared" si="29"/>
        <v>41159.267164351855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42089.519687499997</v>
      </c>
      <c r="T299" s="11">
        <f t="shared" si="2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41709.255185185189</v>
      </c>
      <c r="T300" s="11">
        <f t="shared" si="2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40626.751597222225</v>
      </c>
      <c r="T302" s="11">
        <f t="shared" si="29"/>
        <v>40657.751597222225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41282.736122685186</v>
      </c>
      <c r="T309" s="11">
        <f t="shared" si="29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41134.543217592596</v>
      </c>
      <c r="T311" s="11">
        <f t="shared" si="29"/>
        <v>41155.543217592596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41950.715243055558</v>
      </c>
      <c r="T318" s="11">
        <f t="shared" si="2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40123.629965277782</v>
      </c>
      <c r="T321" s="11">
        <f t="shared" si="2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42331.342974537038</v>
      </c>
      <c r="T322" s="11">
        <f t="shared" si="29"/>
        <v>42360.75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100*(E323/D323)</f>
        <v>102.66285714285715</v>
      </c>
      <c r="P323" s="6">
        <f t="shared" ref="P323:P386" si="31">E323/L323</f>
        <v>106.62314540059347</v>
      </c>
      <c r="Q323" t="str">
        <f t="shared" ref="Q323:Q386" si="32">LEFT($N323, SEARCH("/",$N323,1)-1)</f>
        <v>film &amp; video</v>
      </c>
      <c r="R323" t="str">
        <f t="shared" ref="R323:R386" si="33">RIGHT($N323,LEN($N323)-FIND("/",$N323))</f>
        <v>documentary</v>
      </c>
      <c r="S323" s="11">
        <f t="shared" ref="S323:S386" si="34">((J323-18000)/86400)+25569</f>
        <v>42647.238263888888</v>
      </c>
      <c r="T323" s="11">
        <f t="shared" ref="T323:T386" si="35">((I323-18000)/86400)+25569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42688.979548611111</v>
      </c>
      <c r="T327" s="11">
        <f t="shared" si="35"/>
        <v>42723.979548611111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42775.106550925921</v>
      </c>
      <c r="T328" s="11">
        <f t="shared" si="35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42085.125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42308.958333333328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42291.258414351847</v>
      </c>
      <c r="T331" s="11">
        <f t="shared" si="35"/>
        <v>42314.958333333328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41379.307442129633</v>
      </c>
      <c r="T332" s="11">
        <f t="shared" si="35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42507.373078703706</v>
      </c>
      <c r="T333" s="11">
        <f t="shared" si="35"/>
        <v>42538.373078703706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42263.471956018519</v>
      </c>
      <c r="T334" s="11">
        <f t="shared" si="35"/>
        <v>42305.125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42437.428136574075</v>
      </c>
      <c r="T335" s="11">
        <f t="shared" si="35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42139.583333333328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42101.529108796298</v>
      </c>
      <c r="T337" s="11">
        <f t="shared" si="35"/>
        <v>42132.708333333328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42321.429606481484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42076.878564814819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42615.833333333328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42772.460729166662</v>
      </c>
      <c r="T342" s="11">
        <f t="shared" si="35"/>
        <v>42802.666666666672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42459.572511574079</v>
      </c>
      <c r="T344" s="11">
        <f t="shared" si="35"/>
        <v>42489.572511574079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41926.529456018521</v>
      </c>
      <c r="T345" s="11">
        <f t="shared" si="35"/>
        <v>41956.916666666672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42155.888888888891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42114.735995370371</v>
      </c>
      <c r="T347" s="11">
        <f t="shared" si="35"/>
        <v>42144.735995370371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42261.291909722218</v>
      </c>
      <c r="T348" s="11">
        <f t="shared" si="35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42292.287141203706</v>
      </c>
      <c r="T349" s="11">
        <f t="shared" si="35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42760.290601851855</v>
      </c>
      <c r="T351" s="11">
        <f t="shared" si="35"/>
        <v>42790.290601851855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42585.85774305556</v>
      </c>
      <c r="T352" s="11">
        <f t="shared" si="35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42427.756412037037</v>
      </c>
      <c r="T353" s="11">
        <f t="shared" si="35"/>
        <v>42467.714745370366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41889.959120370375</v>
      </c>
      <c r="T354" s="11">
        <f t="shared" si="35"/>
        <v>41919.959120370375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42297.583553240736</v>
      </c>
      <c r="T355" s="11">
        <f t="shared" si="35"/>
        <v>42327.625219907408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42468.577789351853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41974.127245370371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42078.013854166667</v>
      </c>
      <c r="T359" s="11">
        <f t="shared" si="35"/>
        <v>42118.013854166667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42507.651863425926</v>
      </c>
      <c r="T360" s="11">
        <f t="shared" si="35"/>
        <v>42536.416666666672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41934.86215277778</v>
      </c>
      <c r="T361" s="11">
        <f t="shared" si="35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42207.924305555556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41935.792893518519</v>
      </c>
      <c r="T363" s="11">
        <f t="shared" si="35"/>
        <v>41965.834560185191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40255.536296296297</v>
      </c>
      <c r="T365" s="11">
        <f t="shared" si="35"/>
        <v>40300.598611111112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41668.398136574076</v>
      </c>
      <c r="T367" s="11">
        <f t="shared" si="35"/>
        <v>41698.398136574076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41019.584699074076</v>
      </c>
      <c r="T368" s="11">
        <f t="shared" si="35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42043.397245370375</v>
      </c>
      <c r="T370" s="11">
        <f t="shared" si="35"/>
        <v>42078.355578703704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42425.368564814809</v>
      </c>
      <c r="T374" s="11">
        <f t="shared" si="35"/>
        <v>42465.458333333328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41657.776747685188</v>
      </c>
      <c r="T377" s="11">
        <f t="shared" si="35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42576.244398148148</v>
      </c>
      <c r="T378" s="11">
        <f t="shared" si="35"/>
        <v>42607.244398148148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42292.042453703703</v>
      </c>
      <c r="T379" s="11">
        <f t="shared" si="35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42394.786111111112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41754.909247685187</v>
      </c>
      <c r="T385" s="11">
        <f t="shared" si="35"/>
        <v>41777.909247685187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100*(E387/D387)</f>
        <v>105.982</v>
      </c>
      <c r="P387" s="6">
        <f t="shared" ref="P387:P450" si="37">E387/L387</f>
        <v>111.79535864978902</v>
      </c>
      <c r="Q387" t="str">
        <f t="shared" ref="Q387:Q450" si="38">LEFT($N387, SEARCH("/",$N387,1)-1)</f>
        <v>film &amp; video</v>
      </c>
      <c r="R387" t="str">
        <f t="shared" ref="R387:R450" si="39">RIGHT($N387,LEN($N387)-FIND("/",$N387))</f>
        <v>documentary</v>
      </c>
      <c r="S387" s="11">
        <f t="shared" ref="S387:S450" si="40">((J387-18000)/86400)+25569</f>
        <v>41934.376168981486</v>
      </c>
      <c r="T387" s="11">
        <f t="shared" ref="T387:T450" si="41">((I387-18000)/86400)+25569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42211.742951388893</v>
      </c>
      <c r="T388" s="11">
        <f t="shared" si="41"/>
        <v>42226.742951388893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42200.468263888892</v>
      </c>
      <c r="T389" s="11">
        <f t="shared" si="41"/>
        <v>42231.041666666672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</v>
      </c>
      <c r="T390" s="11">
        <f t="shared" si="41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41673.854745370372</v>
      </c>
      <c r="T391" s="11">
        <f t="shared" si="41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42111.828379629631</v>
      </c>
      <c r="T392" s="11">
        <f t="shared" si="41"/>
        <v>42131.828379629631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41526.500601851854</v>
      </c>
      <c r="T395" s="11">
        <f t="shared" si="41"/>
        <v>41557.500601851854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40990.700925925928</v>
      </c>
      <c r="T397" s="11">
        <f t="shared" si="41"/>
        <v>41026.688888888893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41082.356550925928</v>
      </c>
      <c r="T398" s="11">
        <f t="shared" si="41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40421.947222222225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42078.584791666668</v>
      </c>
      <c r="T400" s="11">
        <f t="shared" si="41"/>
        <v>42123.584791666668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42687.667442129634</v>
      </c>
      <c r="T401" s="11">
        <f t="shared" si="41"/>
        <v>42718.291666666672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40732.633912037039</v>
      </c>
      <c r="T403" s="11">
        <f t="shared" si="41"/>
        <v>40762.633912037039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42292.33121527778</v>
      </c>
      <c r="T404" s="11">
        <f t="shared" si="41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40718.102326388893</v>
      </c>
      <c r="T405" s="11">
        <f t="shared" si="41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40637.954131944447</v>
      </c>
      <c r="T408" s="11">
        <f t="shared" si="41"/>
        <v>40672.040972222225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40806.662615740745</v>
      </c>
      <c r="T409" s="11">
        <f t="shared" si="41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42543.654444444444</v>
      </c>
      <c r="T411" s="11">
        <f t="shared" si="41"/>
        <v>42573.654444444444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42113.773113425923</v>
      </c>
      <c r="T412" s="11">
        <f t="shared" si="41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41597.967638888891</v>
      </c>
      <c r="T413" s="11">
        <f t="shared" si="41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41099.534467592595</v>
      </c>
      <c r="T414" s="11">
        <f t="shared" si="41"/>
        <v>41115.534467592595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41079.669108796297</v>
      </c>
      <c r="T415" s="11">
        <f t="shared" si="41"/>
        <v>41109.669108796297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41648.1878587963</v>
      </c>
      <c r="T418" s="11">
        <f t="shared" si="41"/>
        <v>41678.1878587963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41711.98646990741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42177.283055555556</v>
      </c>
      <c r="T423" s="11">
        <f t="shared" si="41"/>
        <v>42237.283055555556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41863.052048611113</v>
      </c>
      <c r="T424" s="11">
        <f t="shared" si="41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40934.167812500003</v>
      </c>
      <c r="T426" s="11">
        <f t="shared" si="41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42275.652824074074</v>
      </c>
      <c r="T427" s="11">
        <f t="shared" si="41"/>
        <v>42335.694490740745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42285.700694444444</v>
      </c>
      <c r="T429" s="11">
        <f t="shared" si="41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41806.708333333336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42526.662997685184</v>
      </c>
      <c r="T433" s="11">
        <f t="shared" si="41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42228.421550925923</v>
      </c>
      <c r="T435" s="11">
        <f t="shared" si="41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41609.667847222227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42591.110254629632</v>
      </c>
      <c r="T439" s="11">
        <f t="shared" si="41"/>
        <v>42651.110254629632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41919.553449074076</v>
      </c>
      <c r="T441" s="11">
        <f t="shared" si="41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42423.777233796296</v>
      </c>
      <c r="T442" s="11">
        <f t="shared" si="41"/>
        <v>42453.735567129625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41550.585601851853</v>
      </c>
      <c r="T443" s="11">
        <f t="shared" si="41"/>
        <v>41580.585601851853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40894.698622685188</v>
      </c>
      <c r="T446" s="11">
        <f t="shared" si="41"/>
        <v>40954.698622685188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42130.127025462964</v>
      </c>
      <c r="T447" s="11">
        <f t="shared" si="41"/>
        <v>42145.127025462964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41356.305127314816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41753.549710648149</v>
      </c>
      <c r="T450" s="11">
        <f t="shared" si="41"/>
        <v>41773.549710648149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100*(E451/D451)</f>
        <v>2.25</v>
      </c>
      <c r="P451" s="6">
        <f t="shared" ref="P451:P514" si="43">E451/L451</f>
        <v>9</v>
      </c>
      <c r="Q451" t="str">
        <f t="shared" ref="Q451:Q514" si="44">LEFT($N451, SEARCH("/",$N451,1)-1)</f>
        <v>film &amp; video</v>
      </c>
      <c r="R451" t="str">
        <f t="shared" ref="R451:R514" si="45">RIGHT($N451,LEN($N451)-FIND("/",$N451))</f>
        <v>animation</v>
      </c>
      <c r="S451" s="11">
        <f t="shared" ref="S451:S514" si="46">((J451-18000)/86400)+25569</f>
        <v>41534.359780092593</v>
      </c>
      <c r="T451" s="11">
        <f t="shared" ref="T451:T514" si="47">((I451-18000)/86400)+25569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41654.738425925927</v>
      </c>
      <c r="T452" s="11">
        <f t="shared" si="47"/>
        <v>41684.738425925927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42107.49554398148</v>
      </c>
      <c r="T454" s="11">
        <f t="shared" si="47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40970.794236111113</v>
      </c>
      <c r="T457" s="11">
        <f t="shared" si="47"/>
        <v>41015.813194444447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41547.486122685186</v>
      </c>
      <c r="T458" s="11">
        <f t="shared" si="47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41759.334201388891</v>
      </c>
      <c r="T462" s="11">
        <f t="shared" si="47"/>
        <v>41790.958333333336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42488.640451388885</v>
      </c>
      <c r="T466" s="11">
        <f t="shared" si="47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41800.911736111113</v>
      </c>
      <c r="T467" s="11">
        <f t="shared" si="47"/>
        <v>41816.911736111113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41040.959293981483</v>
      </c>
      <c r="T470" s="11">
        <f t="shared" si="47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41654.958333333336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42099.877812499995</v>
      </c>
      <c r="T477" s="11">
        <f t="shared" si="47"/>
        <v>42129.877812499995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41964.241145833337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41465.29184027778</v>
      </c>
      <c r="T482" s="11">
        <f t="shared" si="47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41162.463993055557</v>
      </c>
      <c r="T483" s="11">
        <f t="shared" si="47"/>
        <v>41192.463993055557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42447.688541666663</v>
      </c>
      <c r="T484" s="11">
        <f t="shared" si="47"/>
        <v>42474.398611111115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42272.731157407412</v>
      </c>
      <c r="T486" s="11">
        <f t="shared" si="47"/>
        <v>42313.772824074069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41381.297442129631</v>
      </c>
      <c r="T487" s="11">
        <f t="shared" si="47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42729.428171296298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42713.846064814818</v>
      </c>
      <c r="T490" s="11">
        <f t="shared" si="47"/>
        <v>42743.846064814818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40913.272916666669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42366.774293981478</v>
      </c>
      <c r="T493" s="11">
        <f t="shared" si="47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42595.826736111107</v>
      </c>
      <c r="T494" s="11">
        <f t="shared" si="47"/>
        <v>42655.826736111107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42114.517800925925</v>
      </c>
      <c r="T495" s="11">
        <f t="shared" si="47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40043.68712962963</v>
      </c>
      <c r="T501" s="11">
        <f t="shared" si="47"/>
        <v>40098.665972222225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40306.719444444447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41991.31832175926</v>
      </c>
      <c r="T505" s="11">
        <f t="shared" si="47"/>
        <v>42021.31832175926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40949.775312500002</v>
      </c>
      <c r="T506" s="11">
        <f t="shared" si="47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42317.889884259261</v>
      </c>
      <c r="T507" s="11">
        <f t="shared" si="47"/>
        <v>42362.889884259261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41156.750659722224</v>
      </c>
      <c r="T509" s="11">
        <f t="shared" si="47"/>
        <v>41201.750659722224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41054.384722222225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42153.423263888893</v>
      </c>
      <c r="T511" s="11">
        <f t="shared" si="47"/>
        <v>42183.423263888893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42399.968043981484</v>
      </c>
      <c r="T512" s="11">
        <f t="shared" si="47"/>
        <v>42429.968043981484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41340.094699074078</v>
      </c>
      <c r="T513" s="11">
        <f t="shared" si="47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42649.533877314811</v>
      </c>
      <c r="T514" s="11">
        <f t="shared" si="47"/>
        <v>42694.575543981482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100*(E515/D515)</f>
        <v>13.923999999999999</v>
      </c>
      <c r="P515" s="6">
        <f t="shared" ref="P515:P578" si="49">E515/L515</f>
        <v>102.38235294117646</v>
      </c>
      <c r="Q515" t="str">
        <f t="shared" ref="Q515:Q578" si="50">LEFT($N515, SEARCH("/",$N515,1)-1)</f>
        <v>film &amp; video</v>
      </c>
      <c r="R515" t="str">
        <f t="shared" ref="R515:R578" si="51">RIGHT($N515,LEN($N515)-FIND("/",$N515))</f>
        <v>animation</v>
      </c>
      <c r="S515" s="11">
        <f t="shared" ref="S515:S578" si="52">((J515-18000)/86400)+25569</f>
        <v>42552.445659722223</v>
      </c>
      <c r="T515" s="11">
        <f t="shared" ref="T515:T578" si="53">((I515-18000)/86400)+25569</f>
        <v>42597.083333333328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41830.405636574076</v>
      </c>
      <c r="T516" s="11">
        <f t="shared" si="53"/>
        <v>41860.405636574076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42327.282418981486</v>
      </c>
      <c r="T517" s="11">
        <f t="shared" si="53"/>
        <v>42367.282418981486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42223.407685185186</v>
      </c>
      <c r="T520" s="11">
        <f t="shared" si="53"/>
        <v>42253.406944444447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42318.493761574078</v>
      </c>
      <c r="T522" s="11">
        <f t="shared" si="53"/>
        <v>42348.493761574078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42429.832465277781</v>
      </c>
      <c r="T524" s="11">
        <f t="shared" si="53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42237.924490740741</v>
      </c>
      <c r="T525" s="11">
        <f t="shared" si="53"/>
        <v>42267.924490740741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42192.383611111116</v>
      </c>
      <c r="T528" s="11">
        <f t="shared" si="53"/>
        <v>42223.5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42155.711886574078</v>
      </c>
      <c r="T530" s="11">
        <f t="shared" si="53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42724.822847222225</v>
      </c>
      <c r="T531" s="11">
        <f t="shared" si="53"/>
        <v>42746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42157.382731481484</v>
      </c>
      <c r="T532" s="11">
        <f t="shared" si="53"/>
        <v>42178.875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42482.226446759261</v>
      </c>
      <c r="T535" s="11">
        <f t="shared" si="53"/>
        <v>42506.226446759261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42270.602662037039</v>
      </c>
      <c r="T536" s="11">
        <f t="shared" si="53"/>
        <v>42309.75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42711.336863425924</v>
      </c>
      <c r="T537" s="11">
        <f t="shared" si="53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42179.136655092589</v>
      </c>
      <c r="T538" s="11">
        <f t="shared" si="53"/>
        <v>42219.541666666672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42282.560081018513</v>
      </c>
      <c r="T539" s="11">
        <f t="shared" si="53"/>
        <v>42312.601747685185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42473.586377314816</v>
      </c>
      <c r="T540" s="11">
        <f t="shared" si="53"/>
        <v>42503.586377314816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42275.838356481487</v>
      </c>
      <c r="T543" s="11">
        <f t="shared" si="53"/>
        <v>42305.838356481487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41913.883819444447</v>
      </c>
      <c r="T545" s="11">
        <f t="shared" si="53"/>
        <v>41943.883819444447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42283.384131944447</v>
      </c>
      <c r="T547" s="11">
        <f t="shared" si="53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42163.428495370375</v>
      </c>
      <c r="T551" s="11">
        <f t="shared" si="53"/>
        <v>42193.428495370375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42766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42217.536805555559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41957.553136574075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42345.651817129634</v>
      </c>
      <c r="T558" s="11">
        <f t="shared" si="53"/>
        <v>42375.651817129634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42706.775497685187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42321.07476851852</v>
      </c>
      <c r="T561" s="11">
        <f t="shared" si="53"/>
        <v>42351.07476851852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42692.180729166663</v>
      </c>
      <c r="T564" s="11">
        <f t="shared" si="53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42021.861655092594</v>
      </c>
      <c r="T565" s="11">
        <f t="shared" si="53"/>
        <v>42051.861655092594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42411.734664351854</v>
      </c>
      <c r="T566" s="11">
        <f t="shared" si="53"/>
        <v>42441.734664351854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42165.576956018514</v>
      </c>
      <c r="T567" s="11">
        <f t="shared" si="53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42535.476076388892</v>
      </c>
      <c r="T568" s="11">
        <f t="shared" si="53"/>
        <v>42565.476076388892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41975.634189814809</v>
      </c>
      <c r="T569" s="11">
        <f t="shared" si="53"/>
        <v>42005.634189814809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42385.25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42340.639027777783</v>
      </c>
      <c r="T571" s="11">
        <f t="shared" si="53"/>
        <v>42370.639027777783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42282.507962962962</v>
      </c>
      <c r="T574" s="11">
        <f t="shared" si="53"/>
        <v>42312.549629629633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41962.841793981483</v>
      </c>
      <c r="T575" s="11">
        <f t="shared" si="53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42632.235034722224</v>
      </c>
      <c r="T576" s="11">
        <f t="shared" si="53"/>
        <v>42662.235034722224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42138.484293981484</v>
      </c>
      <c r="T577" s="11">
        <f t="shared" si="53"/>
        <v>42168.484293981484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42031.263333333336</v>
      </c>
      <c r="T578" s="11">
        <f t="shared" si="53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100*(E579/D579)</f>
        <v>0.2</v>
      </c>
      <c r="P579" s="6">
        <f t="shared" ref="P579:P642" si="55">E579/L579</f>
        <v>10</v>
      </c>
      <c r="Q579" t="str">
        <f t="shared" ref="Q579:Q642" si="56">LEFT($N579, SEARCH("/",$N579,1)-1)</f>
        <v>technology</v>
      </c>
      <c r="R579" t="str">
        <f t="shared" ref="R579:R642" si="57">RIGHT($N579,LEN($N579)-FIND("/",$N579))</f>
        <v>web</v>
      </c>
      <c r="S579" s="11">
        <f t="shared" ref="S579:S642" si="58">((J579-18000)/86400)+25569</f>
        <v>42450.38081018519</v>
      </c>
      <c r="T579" s="11">
        <f t="shared" ref="T579:T642" si="59">((I579-18000)/86400)+25569</f>
        <v>42510.38081018519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41968.643784722226</v>
      </c>
      <c r="T581" s="11">
        <f t="shared" si="59"/>
        <v>41998.643784722226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42055.531469907408</v>
      </c>
      <c r="T584" s="11">
        <f t="shared" si="59"/>
        <v>42078.541666666672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42052.730173611111</v>
      </c>
      <c r="T585" s="11">
        <f t="shared" si="59"/>
        <v>42082.68850694444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42049.508287037039</v>
      </c>
      <c r="T586" s="11">
        <f t="shared" si="5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42338.791666666672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42631.561180555553</v>
      </c>
      <c r="T590" s="11">
        <f t="shared" si="59"/>
        <v>42691.602847222224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42178.40623842593</v>
      </c>
      <c r="T591" s="11">
        <f t="shared" si="59"/>
        <v>42193.40623842593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41976.023842592593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42082.861550925925</v>
      </c>
      <c r="T597" s="11">
        <f t="shared" si="59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42646.688564814816</v>
      </c>
      <c r="T598" s="11">
        <f t="shared" si="59"/>
        <v>42676.688564814816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42545.496932870374</v>
      </c>
      <c r="T599" s="11">
        <f t="shared" si="59"/>
        <v>42582.458333333328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42047.604189814811</v>
      </c>
      <c r="T601" s="11">
        <f t="shared" si="5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42073.589837962965</v>
      </c>
      <c r="T602" s="11">
        <f t="shared" si="59"/>
        <v>42133.589837962965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41969.649756944447</v>
      </c>
      <c r="T603" s="11">
        <f t="shared" si="59"/>
        <v>41999.649756944447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42143.585821759261</v>
      </c>
      <c r="T604" s="11">
        <f t="shared" si="59"/>
        <v>42173.585821759261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41835.430821759262</v>
      </c>
      <c r="T605" s="11">
        <f t="shared" si="59"/>
        <v>41865.430821759262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42194.149398148147</v>
      </c>
      <c r="T607" s="11">
        <f t="shared" si="59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42148.416666666672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42140.712731481486</v>
      </c>
      <c r="T610" s="11">
        <f t="shared" si="59"/>
        <v>42170.712731481486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42306.825740740736</v>
      </c>
      <c r="T611" s="11">
        <f t="shared" si="59"/>
        <v>42336.867407407408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42086.622523148151</v>
      </c>
      <c r="T612" s="11">
        <f t="shared" si="59"/>
        <v>42116.622523148151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42584.823449074072</v>
      </c>
      <c r="T614" s="11">
        <f t="shared" si="59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42247.28842592593</v>
      </c>
      <c r="T615" s="11">
        <f t="shared" si="5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42514.853472222225</v>
      </c>
      <c r="T616" s="11">
        <f t="shared" si="59"/>
        <v>42544.853472222225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42241.913877314815</v>
      </c>
      <c r="T617" s="11">
        <f t="shared" si="59"/>
        <v>42271.913877314815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42761.167905092589</v>
      </c>
      <c r="T618" s="11">
        <f t="shared" si="59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42087.134756944448</v>
      </c>
      <c r="T619" s="11">
        <f t="shared" si="59"/>
        <v>42132.134756944448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42317.601886574077</v>
      </c>
      <c r="T620" s="11">
        <f t="shared" si="59"/>
        <v>42347.601886574077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41831.50854166667</v>
      </c>
      <c r="T622" s="11">
        <f t="shared" si="59"/>
        <v>41876.50854166667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42528.779363425929</v>
      </c>
      <c r="T623" s="11">
        <f t="shared" si="59"/>
        <v>42558.779363425929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42121.800891203704</v>
      </c>
      <c r="T625" s="11">
        <f t="shared" si="59"/>
        <v>42151.800891203704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42790.6872337963</v>
      </c>
      <c r="T627" s="11">
        <f t="shared" si="5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42198.351145833338</v>
      </c>
      <c r="T628" s="11">
        <f t="shared" si="59"/>
        <v>42231.348611111112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42443.75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42474.429490740746</v>
      </c>
      <c r="T631" s="11">
        <f t="shared" si="59"/>
        <v>42504.429490740746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42303.450983796298</v>
      </c>
      <c r="T634" s="11">
        <f t="shared" si="5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42507.090995370367</v>
      </c>
      <c r="T635" s="11">
        <f t="shared" si="59"/>
        <v>42538.75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</v>
      </c>
      <c r="T637" s="11">
        <f t="shared" si="59"/>
        <v>42105.88381944444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42161.240972222222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42762.753680555557</v>
      </c>
      <c r="T639" s="11">
        <f t="shared" si="5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42759.384976851856</v>
      </c>
      <c r="T640" s="11">
        <f t="shared" si="5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42683.211979166663</v>
      </c>
      <c r="T642" s="11">
        <f t="shared" si="59"/>
        <v>42698.75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100*(E643/D643)</f>
        <v>119.16249999999999</v>
      </c>
      <c r="P643" s="6">
        <f t="shared" ref="P643:P706" si="61">E643/L643</f>
        <v>151.31746031746033</v>
      </c>
      <c r="Q643" t="str">
        <f t="shared" ref="Q643:Q706" si="62">LEFT($N643, SEARCH("/",$N643,1)-1)</f>
        <v>technology</v>
      </c>
      <c r="R643" t="str">
        <f t="shared" ref="R643:R706" si="63">RIGHT($N643,LEN($N643)-FIND("/",$N643))</f>
        <v>wearables</v>
      </c>
      <c r="S643" s="11">
        <f t="shared" ref="S643:S706" si="64">((J643-18000)/86400)+25569</f>
        <v>42199.361666666664</v>
      </c>
      <c r="T643" s="11">
        <f t="shared" ref="T643:T706" si="65">((I643-18000)/86400)+25569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42199.442986111113</v>
      </c>
      <c r="T644" s="11">
        <f t="shared" si="65"/>
        <v>42235.442986111113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42100.433738425927</v>
      </c>
      <c r="T645" s="11">
        <f t="shared" si="65"/>
        <v>42155.433738425927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41940.833333333336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42563.817986111113</v>
      </c>
      <c r="T647" s="11">
        <f t="shared" si="65"/>
        <v>42593.817986111113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41877.70385416667</v>
      </c>
      <c r="T651" s="11">
        <f t="shared" si="65"/>
        <v>41898.70385416667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42705.523726851854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42199.410185185188</v>
      </c>
      <c r="T655" s="11">
        <f t="shared" si="65"/>
        <v>42236.410185185188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42163.74899305556</v>
      </c>
      <c r="T656" s="11">
        <f t="shared" si="65"/>
        <v>42193.74899305556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42045.748981481476</v>
      </c>
      <c r="T657" s="11">
        <f t="shared" si="65"/>
        <v>42075.707314814819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42417.596284722225</v>
      </c>
      <c r="T658" s="11">
        <f t="shared" si="65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42331.637407407412</v>
      </c>
      <c r="T659" s="11">
        <f t="shared" si="65"/>
        <v>42361.637407407412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42178.952418981484</v>
      </c>
      <c r="T660" s="11">
        <f t="shared" si="65"/>
        <v>42211.541666666672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42173.63490740741</v>
      </c>
      <c r="T665" s="11">
        <f t="shared" si="65"/>
        <v>42203.63490740741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42688.503020833334</v>
      </c>
      <c r="T667" s="11">
        <f t="shared" si="65"/>
        <v>42748.503020833334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42632.165081018524</v>
      </c>
      <c r="T669" s="11">
        <f t="shared" si="65"/>
        <v>42672.165081018524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42527.417337962965</v>
      </c>
      <c r="T671" s="11">
        <f t="shared" si="65"/>
        <v>42557.417337962965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42506.501388888893</v>
      </c>
      <c r="T672" s="11">
        <f t="shared" si="65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41984.484398148154</v>
      </c>
      <c r="T673" s="11">
        <f t="shared" si="65"/>
        <v>42017.958333333328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41974.011157407411</v>
      </c>
      <c r="T674" s="11">
        <f t="shared" si="65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41838.632141203707</v>
      </c>
      <c r="T675" s="11">
        <f t="shared" si="65"/>
        <v>41883.632141203707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41802.907719907409</v>
      </c>
      <c r="T676" s="11">
        <f t="shared" si="65"/>
        <v>41862.907719907409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42012.559965277775</v>
      </c>
      <c r="T678" s="11">
        <f t="shared" si="65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42481.168263888889</v>
      </c>
      <c r="T680" s="11">
        <f t="shared" si="65"/>
        <v>42511.168263888889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</v>
      </c>
      <c r="T681" s="11">
        <f t="shared" si="65"/>
        <v>42616.48737268518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41864.293182870373</v>
      </c>
      <c r="T682" s="11">
        <f t="shared" si="65"/>
        <v>41899.293182870373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42778.556967592594</v>
      </c>
      <c r="T684" s="11">
        <f t="shared" si="65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42634.691712962958</v>
      </c>
      <c r="T685" s="11">
        <f t="shared" si="65"/>
        <v>42674.691712962958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41971.65824074074</v>
      </c>
      <c r="T687" s="11">
        <f t="shared" si="65"/>
        <v>42016.65824074074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</v>
      </c>
      <c r="T688" s="11">
        <f t="shared" si="65"/>
        <v>42219.46493055555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42711.542280092588</v>
      </c>
      <c r="T689" s="11">
        <f t="shared" si="65"/>
        <v>42771.542280092588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42261.89644675926</v>
      </c>
      <c r="T690" s="11">
        <f t="shared" si="65"/>
        <v>42291.89644675926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42675.459456018521</v>
      </c>
      <c r="T691" s="11">
        <f t="shared" si="65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42579.426400462966</v>
      </c>
      <c r="T692" s="11">
        <f t="shared" si="65"/>
        <v>42622.041666666672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42157.819976851853</v>
      </c>
      <c r="T693" s="11">
        <f t="shared" si="65"/>
        <v>42185.819976851853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42737.455543981487</v>
      </c>
      <c r="T696" s="11">
        <f t="shared" si="65"/>
        <v>42767.455543981487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42388.314687499995</v>
      </c>
      <c r="T699" s="11">
        <f t="shared" si="65"/>
        <v>42403.314687499995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41866.722743055558</v>
      </c>
      <c r="T700" s="11">
        <f t="shared" si="65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41600.458333333336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41813.454629629632</v>
      </c>
      <c r="T703" s="11">
        <f t="shared" si="65"/>
        <v>41843.454629629632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42766.772222222222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42725.984583333338</v>
      </c>
      <c r="T706" s="11">
        <f t="shared" si="65"/>
        <v>42785.984583333338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100*(E707/D707)</f>
        <v>0.97699999999999987</v>
      </c>
      <c r="P707" s="6">
        <f t="shared" ref="P707:P770" si="67">E707/L707</f>
        <v>195.4</v>
      </c>
      <c r="Q707" t="str">
        <f t="shared" ref="Q707:Q770" si="68">LEFT($N707, SEARCH("/",$N707,1)-1)</f>
        <v>technology</v>
      </c>
      <c r="R707" t="str">
        <f t="shared" ref="R707:R770" si="69">RIGHT($N707,LEN($N707)-FIND("/",$N707))</f>
        <v>wearables</v>
      </c>
      <c r="S707" s="11">
        <f t="shared" ref="S707:S770" si="70">((J707-18000)/86400)+25569</f>
        <v>42726.283310185187</v>
      </c>
      <c r="T707" s="11">
        <f t="shared" ref="T707:T770" si="71">((I707-18000)/86400)+25569</f>
        <v>42756.283310185187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42676.786840277782</v>
      </c>
      <c r="T708" s="11">
        <f t="shared" si="71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41870.822222222225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42678.250787037032</v>
      </c>
      <c r="T713" s="11">
        <f t="shared" si="71"/>
        <v>42718.292453703703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42384.472592592589</v>
      </c>
      <c r="T714" s="11">
        <f t="shared" si="71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42496.320972222224</v>
      </c>
      <c r="T715" s="11">
        <f t="shared" si="71"/>
        <v>42526.320972222224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42272.882407407407</v>
      </c>
      <c r="T717" s="11">
        <f t="shared" si="71"/>
        <v>42312.924074074079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41973.791666666672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42752.637118055558</v>
      </c>
      <c r="T720" s="11">
        <f t="shared" si="71"/>
        <v>42784.040972222225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40977.596967592595</v>
      </c>
      <c r="T724" s="11">
        <f t="shared" si="71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42184.608206018514</v>
      </c>
      <c r="T725" s="11">
        <f t="shared" si="71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40694.430127314816</v>
      </c>
      <c r="T726" s="11">
        <f t="shared" si="71"/>
        <v>40724.430127314816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42321.417962962965</v>
      </c>
      <c r="T727" s="11">
        <f t="shared" si="71"/>
        <v>42351.417962962965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41246.811909722222</v>
      </c>
      <c r="T729" s="11">
        <f t="shared" si="71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40879.58734953704</v>
      </c>
      <c r="T733" s="11">
        <f t="shared" si="71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41486.215983796297</v>
      </c>
      <c r="T734" s="11">
        <f t="shared" si="71"/>
        <v>41546.215983796297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42101.956250000003</v>
      </c>
      <c r="T736" s="11">
        <f t="shared" si="71"/>
        <v>42133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41943.39576388889</v>
      </c>
      <c r="T740" s="11">
        <f t="shared" si="71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42161.938449074078</v>
      </c>
      <c r="T742" s="11">
        <f t="shared" si="71"/>
        <v>42175.938449074078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41401.439884259264</v>
      </c>
      <c r="T743" s="11">
        <f t="shared" si="71"/>
        <v>41436.439884259264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41719.667962962965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40990.500983796301</v>
      </c>
      <c r="T745" s="11">
        <f t="shared" si="71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41988.340497685189</v>
      </c>
      <c r="T749" s="11">
        <f t="shared" si="71"/>
        <v>42019.245833333334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42733.732986111107</v>
      </c>
      <c r="T751" s="11">
        <f t="shared" si="71"/>
        <v>42763.732986111107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40713.422164351854</v>
      </c>
      <c r="T753" s="11">
        <f t="shared" si="71"/>
        <v>40759.422164351854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42639.213159722218</v>
      </c>
      <c r="T754" s="11">
        <f t="shared" si="71"/>
        <v>42659.25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41249.540752314817</v>
      </c>
      <c r="T756" s="11">
        <f t="shared" si="71"/>
        <v>41279.540752314817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40590.558553240742</v>
      </c>
      <c r="T758" s="11">
        <f t="shared" si="71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42670.555706018524</v>
      </c>
      <c r="T762" s="11">
        <f t="shared" si="71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42708.041666666672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41471.238518518519</v>
      </c>
      <c r="T765" s="11">
        <f t="shared" si="71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41901.33430555556</v>
      </c>
      <c r="T767" s="11">
        <f t="shared" si="71"/>
        <v>41931.33430555556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42114.935300925921</v>
      </c>
      <c r="T769" s="11">
        <f t="shared" si="71"/>
        <v>42144.935300925921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100*(E771/D771)</f>
        <v>41.4</v>
      </c>
      <c r="P771" s="6">
        <f t="shared" ref="P771:P834" si="73">E771/L771</f>
        <v>31.846153846153847</v>
      </c>
      <c r="Q771" t="str">
        <f t="shared" ref="Q771:Q834" si="74">LEFT($N771, SEARCH("/",$N771,1)-1)</f>
        <v>publishing</v>
      </c>
      <c r="R771" t="str">
        <f t="shared" ref="R771:R834" si="75">RIGHT($N771,LEN($N771)-FIND("/",$N771))</f>
        <v>fiction</v>
      </c>
      <c r="S771" s="11">
        <f t="shared" ref="S771:S834" si="76">((J771-18000)/86400)+25569</f>
        <v>41604.788124999999</v>
      </c>
      <c r="T771" s="11">
        <f t="shared" ref="T771:T834" si="77">((I771-18000)/86400)+25569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42349.615763888884</v>
      </c>
      <c r="T773" s="11">
        <f t="shared" si="77"/>
        <v>42399.615763888884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42100.527604166666</v>
      </c>
      <c r="T775" s="11">
        <f t="shared" si="77"/>
        <v>42134.750694444447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41663.571967592594</v>
      </c>
      <c r="T776" s="11">
        <f t="shared" si="77"/>
        <v>41693.571967592594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42250.477372685185</v>
      </c>
      <c r="T778" s="11">
        <f t="shared" si="77"/>
        <v>42288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41456.772881944446</v>
      </c>
      <c r="T779" s="11">
        <f t="shared" si="77"/>
        <v>41486.772881944446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40465.958333333336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41026.708333333336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41303.38559027778</v>
      </c>
      <c r="T787" s="11">
        <f t="shared" si="77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40982.847615740742</v>
      </c>
      <c r="T788" s="11">
        <f t="shared" si="77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41058.798472222225</v>
      </c>
      <c r="T790" s="11">
        <f t="shared" si="77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41557.572291666671</v>
      </c>
      <c r="T793" s="11">
        <f t="shared" si="77"/>
        <v>41591.040972222225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40963.404699074075</v>
      </c>
      <c r="T797" s="11">
        <f t="shared" si="77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41502.67459490741</v>
      </c>
      <c r="T798" s="11">
        <f t="shared" si="77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40996.785740740743</v>
      </c>
      <c r="T799" s="11">
        <f t="shared" si="77"/>
        <v>41027.958333333336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40996.458865740744</v>
      </c>
      <c r="T801" s="11">
        <f t="shared" si="77"/>
        <v>41026.458865740744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40695.587037037039</v>
      </c>
      <c r="T803" s="11">
        <f t="shared" si="77"/>
        <v>40725.587037037039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40691.833333333336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42759.420266203699</v>
      </c>
      <c r="T809" s="11">
        <f t="shared" si="77"/>
        <v>42794.875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41961.892199074078</v>
      </c>
      <c r="T810" s="11">
        <f t="shared" si="77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41122.847939814819</v>
      </c>
      <c r="T812" s="11">
        <f t="shared" si="77"/>
        <v>41152.847939814819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41443.435208333336</v>
      </c>
      <c r="T813" s="11">
        <f t="shared" si="77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41080.751909722225</v>
      </c>
      <c r="T815" s="11">
        <f t="shared" si="77"/>
        <v>41110.751909722225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41128.500694444447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41619.789976851855</v>
      </c>
      <c r="T821" s="11">
        <f t="shared" si="77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40993.788541666669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40953.617361111115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41355.275752314818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100*(E835/D835)</f>
        <v>101.66666666666666</v>
      </c>
      <c r="P835" s="6">
        <f t="shared" ref="P835:P898" si="79">E835/L835</f>
        <v>148.78048780487805</v>
      </c>
      <c r="Q835" t="str">
        <f t="shared" ref="Q835:Q898" si="80">LEFT($N835, SEARCH("/",$N835,1)-1)</f>
        <v>music</v>
      </c>
      <c r="R835" t="str">
        <f t="shared" ref="R835:R898" si="81">RIGHT($N835,LEN($N835)-FIND("/",$N835))</f>
        <v>rock</v>
      </c>
      <c r="S835" s="11">
        <f t="shared" ref="S835:S898" si="82">((J835-18000)/86400)+25569</f>
        <v>41718.669849537036</v>
      </c>
      <c r="T835" s="11">
        <f t="shared" ref="T835:T898" si="83">((I835-18000)/86400)+25569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41422.614490740743</v>
      </c>
      <c r="T836" s="11">
        <f t="shared" si="83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41005.249513888892</v>
      </c>
      <c r="T837" s="11">
        <f t="shared" si="83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41730.790069444447</v>
      </c>
      <c r="T839" s="11">
        <f t="shared" si="83"/>
        <v>41760.790069444447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41144.5550462963</v>
      </c>
      <c r="T841" s="11">
        <f t="shared" si="83"/>
        <v>41174.5550462963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41923.630358796298</v>
      </c>
      <c r="T843" s="11">
        <f t="shared" si="83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42712.125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41905.4762962963</v>
      </c>
      <c r="T846" s="11">
        <f t="shared" si="83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42577.99763888889</v>
      </c>
      <c r="T847" s="11">
        <f t="shared" si="83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</v>
      </c>
      <c r="T849" s="11">
        <f t="shared" si="83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42078.583715277782</v>
      </c>
      <c r="T850" s="11">
        <f t="shared" si="83"/>
        <v>42108.583715277782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42050.940555555557</v>
      </c>
      <c r="T851" s="11">
        <f t="shared" si="83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42452.619409722218</v>
      </c>
      <c r="T852" s="11">
        <f t="shared" si="83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42522.671909722223</v>
      </c>
      <c r="T853" s="11">
        <f t="shared" si="83"/>
        <v>42582.614583333328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42656.597164351857</v>
      </c>
      <c r="T854" s="11">
        <f t="shared" si="83"/>
        <v>42667.666666666672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42702.004004629634</v>
      </c>
      <c r="T856" s="11">
        <f t="shared" si="83"/>
        <v>42732.004004629634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42609.10365740741</v>
      </c>
      <c r="T858" s="11">
        <f t="shared" si="83"/>
        <v>42668.583333333328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42291.373043981483</v>
      </c>
      <c r="T859" s="11">
        <f t="shared" si="83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42079.537245370375</v>
      </c>
      <c r="T860" s="11">
        <f t="shared" si="83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42158.791666666672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42599.756990740745</v>
      </c>
      <c r="T863" s="11">
        <f t="shared" si="83"/>
        <v>42629.756990740745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41559.346620370372</v>
      </c>
      <c r="T864" s="11">
        <f t="shared" si="83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42025.429606481484</v>
      </c>
      <c r="T868" s="11">
        <f t="shared" si="83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41615.819421296299</v>
      </c>
      <c r="T870" s="11">
        <f t="shared" si="83"/>
        <v>41645.819421296299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41577.352951388893</v>
      </c>
      <c r="T873" s="11">
        <f t="shared" si="83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42248.515405092592</v>
      </c>
      <c r="T877" s="11">
        <f t="shared" si="83"/>
        <v>42268.515405092592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41276.288506944446</v>
      </c>
      <c r="T878" s="11">
        <f t="shared" si="83"/>
        <v>41309.288506944446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41037.62158564815</v>
      </c>
      <c r="T881" s="11">
        <f t="shared" si="83"/>
        <v>41058.62158564815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42371.727256944447</v>
      </c>
      <c r="T885" s="11">
        <f t="shared" si="83"/>
        <v>42431.727256944447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40981.594282407408</v>
      </c>
      <c r="T886" s="11">
        <f t="shared" si="83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42713.732766203699</v>
      </c>
      <c r="T887" s="11">
        <f t="shared" si="83"/>
        <v>42734.732766203699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41599.532164351855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40303.991701388892</v>
      </c>
      <c r="T894" s="11">
        <f t="shared" si="83"/>
        <v>40390.958333333336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42496.773263888885</v>
      </c>
      <c r="T896" s="11">
        <f t="shared" si="83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42243.958333333328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100*(E899/D899)</f>
        <v>0</v>
      </c>
      <c r="P899" s="6" t="e">
        <f t="shared" ref="P899:P962" si="85">E899/L899</f>
        <v>#DIV/0!</v>
      </c>
      <c r="Q899" t="str">
        <f t="shared" ref="Q899:Q962" si="86">LEFT($N899, SEARCH("/",$N899,1)-1)</f>
        <v>music</v>
      </c>
      <c r="R899" t="str">
        <f t="shared" ref="R899:R962" si="87">RIGHT($N899,LEN($N899)-FIND("/",$N899))</f>
        <v>indie rock</v>
      </c>
      <c r="S899" s="11">
        <f t="shared" ref="S899:S962" si="88">((J899-18000)/86400)+25569</f>
        <v>41211.480416666665</v>
      </c>
      <c r="T899" s="11">
        <f t="shared" ref="T899:T962" si="89">((I899-18000)/86400)+25569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40645.890763888892</v>
      </c>
      <c r="T901" s="11">
        <f t="shared" si="89"/>
        <v>40690.890763888892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42429.641226851847</v>
      </c>
      <c r="T902" s="11">
        <f t="shared" si="89"/>
        <v>42459.59956018519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41829.757199074076</v>
      </c>
      <c r="T904" s="11">
        <f t="shared" si="8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41680.981365740743</v>
      </c>
      <c r="T908" s="11">
        <f t="shared" si="8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40340.593229166669</v>
      </c>
      <c r="T910" s="11">
        <f t="shared" si="8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41112.958333333336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41193.901006944448</v>
      </c>
      <c r="T914" s="11">
        <f t="shared" si="89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41833.895833333336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41974.749548611115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40846.962685185186</v>
      </c>
      <c r="T923" s="11">
        <f t="shared" si="8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41964.793090277773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41013.614525462966</v>
      </c>
      <c r="T929" s="11">
        <f t="shared" si="89"/>
        <v>41043.614525462966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40978.029733796298</v>
      </c>
      <c r="T931" s="11">
        <f t="shared" si="8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40312.707245370373</v>
      </c>
      <c r="T932" s="11">
        <f t="shared" si="89"/>
        <v>40354.688888888893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41714.708333333336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41310.760937500003</v>
      </c>
      <c r="T934" s="11">
        <f t="shared" si="8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40882.815844907411</v>
      </c>
      <c r="T938" s="11">
        <f t="shared" si="8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42181.800069444449</v>
      </c>
      <c r="T942" s="11">
        <f t="shared" si="89"/>
        <v>42226.800069444449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42382.634953703702</v>
      </c>
      <c r="T944" s="11">
        <f t="shared" si="89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42673.459548611107</v>
      </c>
      <c r="T945" s="11">
        <f t="shared" si="89"/>
        <v>42703.501215277778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42444.375578703708</v>
      </c>
      <c r="T946" s="11">
        <f t="shared" si="89"/>
        <v>42478.375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42784.790972222225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42592.542222222226</v>
      </c>
      <c r="T948" s="11">
        <f t="shared" si="89"/>
        <v>42622.542222222226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42356.542372685188</v>
      </c>
      <c r="T952" s="11">
        <f t="shared" si="89"/>
        <v>42386.542372685188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42480.445277777777</v>
      </c>
      <c r="T953" s="11">
        <f t="shared" si="89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42662.405231481476</v>
      </c>
      <c r="T954" s="11">
        <f t="shared" si="8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42060.705543981487</v>
      </c>
      <c r="T958" s="11">
        <f t="shared" si="89"/>
        <v>42120.663877314815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42660.344131944439</v>
      </c>
      <c r="T959" s="11">
        <f t="shared" si="89"/>
        <v>42691.385798611111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42082.59447916667</v>
      </c>
      <c r="T960" s="11">
        <f t="shared" si="8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42766.418460648143</v>
      </c>
      <c r="T962" s="11">
        <f t="shared" si="89"/>
        <v>42808.376793981486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100*(E963/D963)</f>
        <v>42.188421052631583</v>
      </c>
      <c r="P963" s="6">
        <f t="shared" ref="P963:P1026" si="91">E963/L963</f>
        <v>364.35454545454547</v>
      </c>
      <c r="Q963" t="str">
        <f t="shared" ref="Q963:Q1026" si="92">LEFT($N963, SEARCH("/",$N963,1)-1)</f>
        <v>technology</v>
      </c>
      <c r="R963" t="str">
        <f t="shared" ref="R963:R1026" si="93">RIGHT($N963,LEN($N963)-FIND("/",$N963))</f>
        <v>wearables</v>
      </c>
      <c r="S963" s="11">
        <f t="shared" ref="S963:S1026" si="94">((J963-18000)/86400)+25569</f>
        <v>42740.485358796301</v>
      </c>
      <c r="T963" s="11">
        <f t="shared" ref="T963:T1026" si="95">((I963-18000)/86400)+25569</f>
        <v>42786.583333333328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42373.50408564815</v>
      </c>
      <c r="T964" s="11">
        <f t="shared" si="95"/>
        <v>42411.50408564815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42625.427303240736</v>
      </c>
      <c r="T965" s="11">
        <f t="shared" si="95"/>
        <v>42660.427303240736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42208.420358796298</v>
      </c>
      <c r="T966" s="11">
        <f t="shared" si="95"/>
        <v>42248.420358796298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42636.80840277778</v>
      </c>
      <c r="T967" s="11">
        <f t="shared" si="95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42721.012187500004</v>
      </c>
      <c r="T972" s="11">
        <f t="shared" si="95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42111.500694444447</v>
      </c>
      <c r="T973" s="11">
        <f t="shared" si="95"/>
        <v>42156.500694444447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41856.657384259262</v>
      </c>
      <c r="T974" s="11">
        <f t="shared" si="95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42256.806631944448</v>
      </c>
      <c r="T975" s="11">
        <f t="shared" si="95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42424.54115740741</v>
      </c>
      <c r="T976" s="11">
        <f t="shared" si="95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42391.733761574069</v>
      </c>
      <c r="T979" s="11">
        <f t="shared" si="95"/>
        <v>42421.733761574069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42395.100706018522</v>
      </c>
      <c r="T980" s="11">
        <f t="shared" si="95"/>
        <v>42425.100706018522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42506.208657407406</v>
      </c>
      <c r="T981" s="11">
        <f t="shared" si="95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41928.695856481485</v>
      </c>
      <c r="T982" s="11">
        <f t="shared" si="95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41830.738680555558</v>
      </c>
      <c r="T983" s="11">
        <f t="shared" si="95"/>
        <v>41860.738680555558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42060.907500000001</v>
      </c>
      <c r="T986" s="11">
        <f t="shared" si="95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42369.75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42324.559027777781</v>
      </c>
      <c r="T988" s="11">
        <f t="shared" si="95"/>
        <v>42378.791666666672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41773.086226851854</v>
      </c>
      <c r="T989" s="11">
        <f t="shared" si="95"/>
        <v>41813.086226851854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42614.1484375</v>
      </c>
      <c r="T990" s="11">
        <f t="shared" si="95"/>
        <v>42644.1484375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42611.725636574076</v>
      </c>
      <c r="T991" s="11">
        <f t="shared" si="95"/>
        <v>42641.725636574076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42538.548472222217</v>
      </c>
      <c r="T993" s="11">
        <f t="shared" si="95"/>
        <v>42563.577083333337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42686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41972.458333333328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41970.936307870375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41956.126388888893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42748.851388888885</v>
      </c>
      <c r="T1002" s="11">
        <f t="shared" si="95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42325.475856481484</v>
      </c>
      <c r="T1004" s="11">
        <f t="shared" si="95"/>
        <v>42355.040972222225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42718.416932870372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42510.396365740744</v>
      </c>
      <c r="T1011" s="11">
        <f t="shared" si="95"/>
        <v>42540.396365740744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42561.621087962965</v>
      </c>
      <c r="T1012" s="11">
        <f t="shared" si="95"/>
        <v>42617.915972222225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42714.232083333336</v>
      </c>
      <c r="T1014" s="11">
        <f t="shared" si="95"/>
        <v>42759.232083333336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42367.625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42303.670081018514</v>
      </c>
      <c r="T1017" s="11">
        <f t="shared" si="95"/>
        <v>42333.711747685185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42421.8987962963</v>
      </c>
      <c r="T1018" s="11">
        <f t="shared" si="95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42329.508506944447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42009.76561342593</v>
      </c>
      <c r="T1021" s="11">
        <f t="shared" si="95"/>
        <v>42039.76561342593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42126.861215277779</v>
      </c>
      <c r="T1022" s="11">
        <f t="shared" si="95"/>
        <v>42156.82430555555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42271.043645833328</v>
      </c>
      <c r="T1023" s="11">
        <f t="shared" si="95"/>
        <v>42293.958333333328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42111.438391203701</v>
      </c>
      <c r="T1024" s="11">
        <f t="shared" si="95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42145.711354166662</v>
      </c>
      <c r="T1025" s="11">
        <f t="shared" si="95"/>
        <v>42175.711354166662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100*(E1027/D1027)</f>
        <v>109.92831428571431</v>
      </c>
      <c r="P1027" s="6">
        <f t="shared" ref="P1027:P1090" si="97">E1027/L1027</f>
        <v>71.848571428571432</v>
      </c>
      <c r="Q1027" t="str">
        <f t="shared" ref="Q1027:Q1090" si="98">LEFT($N1027, SEARCH("/",$N1027,1)-1)</f>
        <v>music</v>
      </c>
      <c r="R1027" t="str">
        <f t="shared" ref="R1027:R1090" si="99">RIGHT($N1027,LEN($N1027)-FIND("/",$N1027))</f>
        <v>electronic music</v>
      </c>
      <c r="S1027" s="11">
        <f t="shared" ref="S1027:S1090" si="100">((J1027-18000)/86400)+25569</f>
        <v>42049.625428240739</v>
      </c>
      <c r="T1027" s="11">
        <f t="shared" ref="T1027:T1090" si="101">((I1027-18000)/86400)+25569</f>
        <v>42079.583761574075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42800.625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42611.274872685186</v>
      </c>
      <c r="T1032" s="11">
        <f t="shared" si="101"/>
        <v>42625.274872685186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42324.555671296301</v>
      </c>
      <c r="T1033" s="11">
        <f t="shared" si="101"/>
        <v>42354.555671296301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</v>
      </c>
      <c r="T1035" s="11">
        <f t="shared" si="101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42016.433101851857</v>
      </c>
      <c r="T1037" s="11">
        <f t="shared" si="101"/>
        <v>42046.433101851857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42142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42418.023414351846</v>
      </c>
      <c r="T1040" s="11">
        <f t="shared" si="101"/>
        <v>42447.981747685189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42579.500104166669</v>
      </c>
      <c r="T1042" s="11">
        <f t="shared" si="101"/>
        <v>42609.500104166669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41894.208333333336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42114.044618055559</v>
      </c>
      <c r="T1045" s="11">
        <f t="shared" si="101"/>
        <v>42144.044618055559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42011.717604166668</v>
      </c>
      <c r="T1046" s="11">
        <f t="shared" si="101"/>
        <v>42068.643750000003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42319.643055555556</v>
      </c>
      <c r="T1048" s="11">
        <f t="shared" si="101"/>
        <v>42364.643055555556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41918.610127314816</v>
      </c>
      <c r="T1049" s="11">
        <f t="shared" si="101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42597.844780092593</v>
      </c>
      <c r="T1050" s="11">
        <f t="shared" si="101"/>
        <v>42637.844780092593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</v>
      </c>
      <c r="T1051" s="11">
        <f t="shared" si="101"/>
        <v>42412.22274305555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42483.589062500003</v>
      </c>
      <c r="T1054" s="11">
        <f t="shared" si="101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41861.708333333336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42406.784085648149</v>
      </c>
      <c r="T1057" s="11">
        <f t="shared" si="101"/>
        <v>42436.784085648149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42058.511307870373</v>
      </c>
      <c r="T1058" s="11">
        <f t="shared" si="101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42678.662997685184</v>
      </c>
      <c r="T1059" s="11">
        <f t="shared" si="101"/>
        <v>42708.704664351855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42088.791666666672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42079.704780092594</v>
      </c>
      <c r="T1062" s="11">
        <f t="shared" si="101"/>
        <v>42109.704780092594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42491.833333333328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42582.822476851856</v>
      </c>
      <c r="T1065" s="11">
        <f t="shared" si="101"/>
        <v>42612.822476851856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41417.01971064815</v>
      </c>
      <c r="T1066" s="11">
        <f t="shared" si="101"/>
        <v>41462.01971064815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42440.162777777776</v>
      </c>
      <c r="T1070" s="11">
        <f t="shared" si="101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41572.021516203706</v>
      </c>
      <c r="T1071" s="11">
        <f t="shared" si="101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42295.545057870375</v>
      </c>
      <c r="T1073" s="11">
        <f t="shared" si="101"/>
        <v>42325.586724537032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40802.756261574075</v>
      </c>
      <c r="T1075" s="11">
        <f t="shared" si="101"/>
        <v>40832.756261574075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41005.695787037039</v>
      </c>
      <c r="T1077" s="11">
        <f t="shared" si="101"/>
        <v>41035.695787037039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42352.958460648151</v>
      </c>
      <c r="T1079" s="11">
        <f t="shared" si="101"/>
        <v>42382.958460648151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42479.358055555553</v>
      </c>
      <c r="T1081" s="11">
        <f t="shared" si="101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41829.703750000001</v>
      </c>
      <c r="T1086" s="11">
        <f t="shared" si="101"/>
        <v>41859.703750000001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41723.591053240743</v>
      </c>
      <c r="T1090" s="11">
        <f t="shared" si="101"/>
        <v>41753.591053240743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100*(E1091/D1091)</f>
        <v>7.8266666666666662</v>
      </c>
      <c r="P1091" s="6">
        <f t="shared" ref="P1091:P1154" si="103">E1091/L1091</f>
        <v>23.959183673469386</v>
      </c>
      <c r="Q1091" t="str">
        <f t="shared" ref="Q1091:Q1154" si="104">LEFT($N1091, SEARCH("/",$N1091,1)-1)</f>
        <v>games</v>
      </c>
      <c r="R1091" t="str">
        <f t="shared" ref="R1091:R1154" si="105">RIGHT($N1091,LEN($N1091)-FIND("/",$N1091))</f>
        <v>video games</v>
      </c>
      <c r="S1091" s="11">
        <f t="shared" ref="S1091:S1154" si="106">((J1091-18000)/86400)+25569</f>
        <v>42150.981192129635</v>
      </c>
      <c r="T1091" s="11">
        <f t="shared" ref="T1091:T1154" si="107">((I1091-18000)/86400)+25569</f>
        <v>42180.981192129635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42440.611944444448</v>
      </c>
      <c r="T1093" s="11">
        <f t="shared" si="107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42396.765474537038</v>
      </c>
      <c r="T1095" s="11">
        <f t="shared" si="107"/>
        <v>42411.765474537038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40795.505011574074</v>
      </c>
      <c r="T1096" s="11">
        <f t="shared" si="107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41885.309652777782</v>
      </c>
      <c r="T1098" s="11">
        <f t="shared" si="107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42383.902442129634</v>
      </c>
      <c r="T1102" s="11">
        <f t="shared" si="107"/>
        <v>42413.902442129634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42538.564097222217</v>
      </c>
      <c r="T1103" s="11">
        <f t="shared" si="107"/>
        <v>42565.55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41617.040972222225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42479.013773148152</v>
      </c>
      <c r="T1105" s="11">
        <f t="shared" si="107"/>
        <v>42539.013773148152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41691.927395833336</v>
      </c>
      <c r="T1107" s="11">
        <f t="shared" si="107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41003.490451388891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41813.653055555558</v>
      </c>
      <c r="T1109" s="11">
        <f t="shared" si="107"/>
        <v>41843.653055555558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40952.428645833337</v>
      </c>
      <c r="T1110" s="11">
        <f t="shared" si="107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42662.543865740736</v>
      </c>
      <c r="T1111" s="11">
        <f t="shared" si="107"/>
        <v>42692.585532407407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41220.724791666667</v>
      </c>
      <c r="T1112" s="11">
        <f t="shared" si="107"/>
        <v>41250.724791666667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42346.995254629626</v>
      </c>
      <c r="T1113" s="11">
        <f t="shared" si="107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42023.145833333328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41835.768750000003</v>
      </c>
      <c r="T1115" s="11">
        <f t="shared" si="107"/>
        <v>41865.768750000003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42429.487210648149</v>
      </c>
      <c r="T1117" s="11">
        <f t="shared" si="107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41009.638981481483</v>
      </c>
      <c r="T1118" s="11">
        <f t="shared" si="107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41703.958090277782</v>
      </c>
      <c r="T1120" s="11">
        <f t="shared" si="107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40799.664351851854</v>
      </c>
      <c r="T1122" s="11">
        <f t="shared" si="107"/>
        <v>40844.664351851854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42442.684212962966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41718.315370370372</v>
      </c>
      <c r="T1125" s="11">
        <f t="shared" si="107"/>
        <v>41748.315370370372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42094.458923611106</v>
      </c>
      <c r="T1126" s="11">
        <f t="shared" si="107"/>
        <v>42124.458923611106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42212.415856481486</v>
      </c>
      <c r="T1127" s="11">
        <f t="shared" si="107"/>
        <v>42272.415856481486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42535.119143518517</v>
      </c>
      <c r="T1128" s="11">
        <f t="shared" si="107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41926.645833333336</v>
      </c>
      <c r="T1129" s="11">
        <f t="shared" si="107"/>
        <v>41957.6875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42496.056631944448</v>
      </c>
      <c r="T1131" s="11">
        <f t="shared" si="107"/>
        <v>42526.056631944448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42705.907071759255</v>
      </c>
      <c r="T1134" s="11">
        <f t="shared" si="107"/>
        <v>42735.907071759255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41958.076712962968</v>
      </c>
      <c r="T1136" s="11">
        <f t="shared" si="107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42558.781180555554</v>
      </c>
      <c r="T1137" s="11">
        <f t="shared" si="107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42327.46329861111</v>
      </c>
      <c r="T1138" s="11">
        <f t="shared" si="107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42453.611354166671</v>
      </c>
      <c r="T1139" s="11">
        <f t="shared" si="107"/>
        <v>42483.611354166671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41975.139189814814</v>
      </c>
      <c r="T1141" s="11">
        <f t="shared" si="107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42192.25371527778</v>
      </c>
      <c r="T1142" s="11">
        <f t="shared" si="107"/>
        <v>42222.25371527778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42021.797766203701</v>
      </c>
      <c r="T1144" s="11">
        <f t="shared" si="107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42324.985254629632</v>
      </c>
      <c r="T1145" s="11">
        <f t="shared" si="107"/>
        <v>42354.985254629632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42092.973611111112</v>
      </c>
      <c r="T1146" s="11">
        <f t="shared" si="107"/>
        <v>42122.973611111112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41723.745057870372</v>
      </c>
      <c r="T1148" s="11">
        <f t="shared" si="107"/>
        <v>41761.745057870372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42674.962743055556</v>
      </c>
      <c r="T1150" s="11">
        <f t="shared" si="107"/>
        <v>42705.004409722227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42317.746238425927</v>
      </c>
      <c r="T1152" s="11">
        <f t="shared" si="107"/>
        <v>42377.746238425927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100*(E1155/D1155)</f>
        <v>0.625</v>
      </c>
      <c r="P1155" s="6">
        <f t="shared" ref="P1155:P1218" si="109">E1155/L1155</f>
        <v>50</v>
      </c>
      <c r="Q1155" t="str">
        <f t="shared" ref="Q1155:Q1218" si="110">LEFT($N1155, SEARCH("/",$N1155,1)-1)</f>
        <v>food</v>
      </c>
      <c r="R1155" t="str">
        <f t="shared" ref="R1155:R1218" si="111">RIGHT($N1155,LEN($N1155)-FIND("/",$N1155))</f>
        <v>food trucks</v>
      </c>
      <c r="S1155" s="11">
        <f t="shared" ref="S1155:S1218" si="112">((J1155-18000)/86400)+25569</f>
        <v>42143.505844907406</v>
      </c>
      <c r="T1155" s="11">
        <f t="shared" ref="T1155:T1218" si="113">((I1155-18000)/86400)+25569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42222.90053240741</v>
      </c>
      <c r="T1156" s="11">
        <f t="shared" si="113"/>
        <v>42252.90053240741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42028.862986111111</v>
      </c>
      <c r="T1158" s="11">
        <f t="shared" si="113"/>
        <v>42058.862986111111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41981.883425925931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42185.447916666672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42060.946597222224</v>
      </c>
      <c r="T1162" s="11">
        <f t="shared" si="113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42122.421168981484</v>
      </c>
      <c r="T1163" s="11">
        <f t="shared" si="113"/>
        <v>42143.421168981484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41792.00613425926</v>
      </c>
      <c r="T1167" s="11">
        <f t="shared" si="113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42180.958333333328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41863.526562500003</v>
      </c>
      <c r="T1169" s="11">
        <f t="shared" si="113"/>
        <v>41894.526562500003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42604.845659722225</v>
      </c>
      <c r="T1170" s="11">
        <f t="shared" si="113"/>
        <v>42634.845659722225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42027.145405092597</v>
      </c>
      <c r="T1171" s="11">
        <f t="shared" si="113"/>
        <v>42057.145405092597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41956.638043981482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42183.977511574078</v>
      </c>
      <c r="T1175" s="11">
        <f t="shared" si="113"/>
        <v>42218.977511574078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42468.633414351847</v>
      </c>
      <c r="T1176" s="11">
        <f t="shared" si="113"/>
        <v>42498.633414351847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42745.811319444445</v>
      </c>
      <c r="T1178" s="11">
        <f t="shared" si="113"/>
        <v>42800.333333333328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42034.131030092598</v>
      </c>
      <c r="T1183" s="11">
        <f t="shared" si="113"/>
        <v>42064.131030092598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42747.487500000003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42656.653043981481</v>
      </c>
      <c r="T1185" s="11">
        <f t="shared" si="113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42162.958333333328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42123.655034722222</v>
      </c>
      <c r="T1188" s="11">
        <f t="shared" si="113"/>
        <v>42156.737500000003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42109.686608796299</v>
      </c>
      <c r="T1189" s="11">
        <f t="shared" si="113"/>
        <v>42141.541666666672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42711.492361111115</v>
      </c>
      <c r="T1190" s="11">
        <f t="shared" si="113"/>
        <v>42732.492361111115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42529.770775462966</v>
      </c>
      <c r="T1191" s="11">
        <f t="shared" si="113"/>
        <v>42550.770775462966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41852.457465277781</v>
      </c>
      <c r="T1192" s="11">
        <f t="shared" si="113"/>
        <v>41882.457465277781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42419.395370370374</v>
      </c>
      <c r="T1193" s="11">
        <f t="shared" si="113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42409.567743055552</v>
      </c>
      <c r="T1195" s="11">
        <f t="shared" si="113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42072.279849537037</v>
      </c>
      <c r="T1196" s="11">
        <f t="shared" si="113"/>
        <v>42102.279849537037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42358.166666666672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42326.610405092593</v>
      </c>
      <c r="T1198" s="11">
        <f t="shared" si="113"/>
        <v>42356.610405092593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42534.040972222225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42368.916666666672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42161.5625</v>
      </c>
      <c r="T1201" s="11">
        <f t="shared" si="113"/>
        <v>42193.5625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42152.08048611111</v>
      </c>
      <c r="T1204" s="11">
        <f t="shared" si="113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42342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42138.298043981486</v>
      </c>
      <c r="T1207" s="11">
        <f t="shared" si="113"/>
        <v>42168.298043981486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42772.567743055552</v>
      </c>
      <c r="T1208" s="11">
        <f t="shared" si="113"/>
        <v>42805.353472222225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42430.221909722226</v>
      </c>
      <c r="T1209" s="11">
        <f t="shared" si="113"/>
        <v>42460.208333333328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42155.666666666672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42334.833333333328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42731.547453703708</v>
      </c>
      <c r="T1215" s="11">
        <f t="shared" si="113"/>
        <v>42766.547453703708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42104.632002314815</v>
      </c>
      <c r="T1216" s="11">
        <f t="shared" si="113"/>
        <v>42164.632002314815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41759.714768518519</v>
      </c>
      <c r="T1217" s="11">
        <f t="shared" si="113"/>
        <v>41789.714768518519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42247.408067129625</v>
      </c>
      <c r="T1218" s="11">
        <f t="shared" si="113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100*(E1219/D1219)</f>
        <v>102.60000000000001</v>
      </c>
      <c r="P1219" s="6">
        <f t="shared" ref="P1219:P1282" si="115">E1219/L1219</f>
        <v>148.57377049180329</v>
      </c>
      <c r="Q1219" t="str">
        <f t="shared" ref="Q1219:Q1282" si="116">LEFT($N1219, SEARCH("/",$N1219,1)-1)</f>
        <v>photography</v>
      </c>
      <c r="R1219" t="str">
        <f t="shared" ref="R1219:R1282" si="117">RIGHT($N1219,LEN($N1219)-FIND("/",$N1219))</f>
        <v>photobooks</v>
      </c>
      <c r="S1219" s="11">
        <f t="shared" ref="S1219:S1282" si="118">((J1219-18000)/86400)+25569</f>
        <v>42535.601157407407</v>
      </c>
      <c r="T1219" s="11">
        <f t="shared" ref="T1219:T1282" si="119">((I1219-18000)/86400)+25569</f>
        <v>42565.601157407407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42278.453703703708</v>
      </c>
      <c r="T1220" s="11">
        <f t="shared" si="119"/>
        <v>42308.916666666672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42211.420277777783</v>
      </c>
      <c r="T1222" s="11">
        <f t="shared" si="119"/>
        <v>42241.420277777783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42680.267222222217</v>
      </c>
      <c r="T1223" s="11">
        <f t="shared" si="119"/>
        <v>42707.791666666672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42430.512118055558</v>
      </c>
      <c r="T1224" s="11">
        <f t="shared" si="119"/>
        <v>42460.958333333328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42653.968854166669</v>
      </c>
      <c r="T1225" s="11">
        <f t="shared" si="11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41736.341458333336</v>
      </c>
      <c r="T1226" s="11">
        <f t="shared" si="119"/>
        <v>41796.341458333336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41509.697662037041</v>
      </c>
      <c r="T1227" s="11">
        <f t="shared" si="119"/>
        <v>41569.697662037041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41715.666446759264</v>
      </c>
      <c r="T1228" s="11">
        <f t="shared" si="119"/>
        <v>41749.833333333336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41858.083333333336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40754.520925925928</v>
      </c>
      <c r="T1230" s="11">
        <f t="shared" si="119"/>
        <v>40814.520925925928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40985.251469907409</v>
      </c>
      <c r="T1231" s="11">
        <f t="shared" si="119"/>
        <v>41015.458333333336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42243.833333333328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42007.580347222218</v>
      </c>
      <c r="T1236" s="11">
        <f t="shared" si="119"/>
        <v>42037.580347222218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41110.471805555557</v>
      </c>
      <c r="T1238" s="11">
        <f t="shared" si="119"/>
        <v>41118.458333333336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41467.702083333337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41923.62939814815</v>
      </c>
      <c r="T1243" s="11">
        <f t="shared" si="119"/>
        <v>41946.040972222225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41355.617164351854</v>
      </c>
      <c r="T1246" s="11">
        <f t="shared" si="11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41774.391597222224</v>
      </c>
      <c r="T1247" s="11">
        <f t="shared" si="119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40882.87672453704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41767.448530092595</v>
      </c>
      <c r="T1250" s="11">
        <f t="shared" si="11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41543.779733796298</v>
      </c>
      <c r="T1254" s="11">
        <f t="shared" si="119"/>
        <v>41571.779733796298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41638.134571759263</v>
      </c>
      <c r="T1263" s="11">
        <f t="shared" si="119"/>
        <v>41668.134571759263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41726.833333333336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41547.454664351855</v>
      </c>
      <c r="T1266" s="11">
        <f t="shared" si="119"/>
        <v>41576.454664351855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40465.446932870371</v>
      </c>
      <c r="T1267" s="11">
        <f t="shared" si="119"/>
        <v>40512.446932870371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41507.637118055558</v>
      </c>
      <c r="T1270" s="11">
        <f t="shared" si="119"/>
        <v>41537.637118055558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42445.614722222221</v>
      </c>
      <c r="T1271" s="11">
        <f t="shared" si="119"/>
        <v>42475.791666666672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40343.958333333336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41852.521886574075</v>
      </c>
      <c r="T1275" s="11">
        <f t="shared" si="119"/>
        <v>41882.521886574075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41116.481770833336</v>
      </c>
      <c r="T1276" s="11">
        <f t="shared" si="119"/>
        <v>41151.481770833336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40056.958333333336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100*(E1283/D1283)</f>
        <v>110.71428571428572</v>
      </c>
      <c r="P1283" s="6">
        <f t="shared" ref="P1283:P1346" si="121">E1283/L1283</f>
        <v>104.72972972972973</v>
      </c>
      <c r="Q1283" t="str">
        <f t="shared" ref="Q1283:Q1346" si="122">LEFT($N1283, SEARCH("/",$N1283,1)-1)</f>
        <v>music</v>
      </c>
      <c r="R1283" t="str">
        <f t="shared" ref="R1283:R1346" si="123">RIGHT($N1283,LEN($N1283)-FIND("/",$N1283))</f>
        <v>rock</v>
      </c>
      <c r="S1283" s="11">
        <f t="shared" ref="S1283:S1346" si="124">((J1283-18000)/86400)+25569</f>
        <v>41463.535138888888</v>
      </c>
      <c r="T1283" s="11">
        <f t="shared" ref="T1283:T1346" si="125">((I1283-18000)/86400)+25569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41320.509131944447</v>
      </c>
      <c r="T1285" s="11">
        <f t="shared" si="125"/>
        <v>41343.958333333336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42712.026412037041</v>
      </c>
      <c r="T1286" s="11">
        <f t="shared" si="125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42052.375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42107.412685185191</v>
      </c>
      <c r="T1289" s="11">
        <f t="shared" si="125"/>
        <v>42167.412685185191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42560.946331018524</v>
      </c>
      <c r="T1290" s="11">
        <f t="shared" si="125"/>
        <v>42591.958333333328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42708.926446759258</v>
      </c>
      <c r="T1291" s="11">
        <f t="shared" si="125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42086.4066087963</v>
      </c>
      <c r="T1292" s="11">
        <f t="shared" si="125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42101.083333333328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42256.555879629625</v>
      </c>
      <c r="T1294" s="11">
        <f t="shared" si="125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42296.25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42214.5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42461.538865740746</v>
      </c>
      <c r="T1299" s="11">
        <f t="shared" si="125"/>
        <v>42491.538865740746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42458.472592592589</v>
      </c>
      <c r="T1300" s="11">
        <f t="shared" si="125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42522.581250000003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42195.541412037041</v>
      </c>
      <c r="T1303" s="11">
        <f t="shared" si="125"/>
        <v>42205.916666666672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42582.25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42746.986168981486</v>
      </c>
      <c r="T1306" s="11">
        <f t="shared" si="125"/>
        <v>42806.944502314815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42572.520833333328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42611.405231481476</v>
      </c>
      <c r="T1310" s="11">
        <f t="shared" si="125"/>
        <v>42651.405231481476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42556.458912037036</v>
      </c>
      <c r="T1312" s="11">
        <f t="shared" si="125"/>
        <v>42601.458912037036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42669.593969907408</v>
      </c>
      <c r="T1313" s="11">
        <f t="shared" si="125"/>
        <v>42704.635636574079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42082.494467592594</v>
      </c>
      <c r="T1314" s="11">
        <f t="shared" si="125"/>
        <v>42112.494467592594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42402.501319444447</v>
      </c>
      <c r="T1315" s="11">
        <f t="shared" si="125"/>
        <v>42432.501319444447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42604.461342592593</v>
      </c>
      <c r="T1316" s="11">
        <f t="shared" si="125"/>
        <v>42664.461342592593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42278.289907407408</v>
      </c>
      <c r="T1317" s="11">
        <f t="shared" si="125"/>
        <v>42313.833333333328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42393.753576388888</v>
      </c>
      <c r="T1318" s="11">
        <f t="shared" si="125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42520.02715277778</v>
      </c>
      <c r="T1319" s="11">
        <f t="shared" si="125"/>
        <v>42572.375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41984.835324074069</v>
      </c>
      <c r="T1320" s="11">
        <f t="shared" si="125"/>
        <v>42014.835324074069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41831.458333333336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42705.48201388889</v>
      </c>
      <c r="T1322" s="11">
        <f t="shared" si="125"/>
        <v>42734.75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42697.540937500002</v>
      </c>
      <c r="T1323" s="11">
        <f t="shared" si="125"/>
        <v>42727.540937500002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42451.490115740744</v>
      </c>
      <c r="T1325" s="11">
        <f t="shared" si="125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42626.425370370373</v>
      </c>
      <c r="T1326" s="11">
        <f t="shared" si="125"/>
        <v>42656.425370370373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42703.87771990741</v>
      </c>
      <c r="T1327" s="11">
        <f t="shared" si="125"/>
        <v>42733.87771990741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41974.583657407406</v>
      </c>
      <c r="T1328" s="11">
        <f t="shared" si="125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42522.068391203706</v>
      </c>
      <c r="T1332" s="11">
        <f t="shared" si="125"/>
        <v>42552.958333333328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42569.295763888891</v>
      </c>
      <c r="T1333" s="11">
        <f t="shared" si="125"/>
        <v>42599.295763888891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42731.851944444439</v>
      </c>
      <c r="T1334" s="11">
        <f t="shared" si="125"/>
        <v>42761.851944444439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42313.728032407409</v>
      </c>
      <c r="T1337" s="11">
        <f t="shared" si="125"/>
        <v>42343.728032407409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42767.368969907402</v>
      </c>
      <c r="T1339" s="11">
        <f t="shared" si="125"/>
        <v>42797.368969907402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42188.595289351855</v>
      </c>
      <c r="T1340" s="11">
        <f t="shared" si="125"/>
        <v>42218.595289351855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41981.480497685188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41836.387187500004</v>
      </c>
      <c r="T1342" s="11">
        <f t="shared" si="125"/>
        <v>41866.387187500004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42172.608090277776</v>
      </c>
      <c r="T1344" s="11">
        <f t="shared" si="125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42542.318090277782</v>
      </c>
      <c r="T1345" s="11">
        <f t="shared" si="125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42522.581469907411</v>
      </c>
      <c r="T1346" s="11">
        <f t="shared" si="125"/>
        <v>42551.581469907411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100*(E1347/D1347)</f>
        <v>125</v>
      </c>
      <c r="P1347" s="6">
        <f t="shared" ref="P1347:P1410" si="127">E1347/L1347</f>
        <v>53.571428571428569</v>
      </c>
      <c r="Q1347" t="str">
        <f t="shared" ref="Q1347:Q1410" si="128">LEFT($N1347, SEARCH("/",$N1347,1)-1)</f>
        <v>publishing</v>
      </c>
      <c r="R1347" t="str">
        <f t="shared" ref="R1347:R1410" si="129">RIGHT($N1347,LEN($N1347)-FIND("/",$N1347))</f>
        <v>nonfiction</v>
      </c>
      <c r="S1347" s="11">
        <f t="shared" ref="S1347:S1410" si="130">((J1347-18000)/86400)+25569</f>
        <v>41799.606006944443</v>
      </c>
      <c r="T1347" s="11">
        <f t="shared" ref="T1347:T1410" si="131">((I1347-18000)/86400)+25569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42040.4296875</v>
      </c>
      <c r="T1349" s="11">
        <f t="shared" si="131"/>
        <v>42070.4296875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41963.297835648147</v>
      </c>
      <c r="T1350" s="11">
        <f t="shared" si="131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42333.804791666669</v>
      </c>
      <c r="T1352" s="11">
        <f t="shared" si="131"/>
        <v>42363.804791666669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42382.531759259262</v>
      </c>
      <c r="T1353" s="11">
        <f t="shared" si="131"/>
        <v>42412.531759259262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42200.369976851856</v>
      </c>
      <c r="T1354" s="11">
        <f t="shared" si="131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41213.046354166669</v>
      </c>
      <c r="T1357" s="11">
        <f t="shared" si="131"/>
        <v>41243.208333333336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41304.753900462965</v>
      </c>
      <c r="T1359" s="11">
        <f t="shared" si="131"/>
        <v>41334.040972222225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40689.362534722226</v>
      </c>
      <c r="T1360" s="11">
        <f t="shared" si="131"/>
        <v>40719.362534722226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40668.606365740743</v>
      </c>
      <c r="T1361" s="11">
        <f t="shared" si="131"/>
        <v>40730.606365740743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41095.692361111112</v>
      </c>
      <c r="T1362" s="11">
        <f t="shared" si="131"/>
        <v>41123.692361111112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41951.487337962964</v>
      </c>
      <c r="T1366" s="11">
        <f t="shared" si="131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42049.524907407409</v>
      </c>
      <c r="T1367" s="11">
        <f t="shared" si="131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41924.787766203706</v>
      </c>
      <c r="T1368" s="11">
        <f t="shared" si="131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42321.836226851854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42145.982569444444</v>
      </c>
      <c r="T1370" s="11">
        <f t="shared" si="131"/>
        <v>42169.982569444444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41547.795023148152</v>
      </c>
      <c r="T1372" s="11">
        <f t="shared" si="131"/>
        <v>41562.795023148152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42101.550254629634</v>
      </c>
      <c r="T1373" s="11">
        <f t="shared" si="131"/>
        <v>42131.550254629634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42704.743437500001</v>
      </c>
      <c r="T1375" s="11">
        <f t="shared" si="131"/>
        <v>42734.743437500001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42423.953564814816</v>
      </c>
      <c r="T1376" s="11">
        <f t="shared" si="131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42719.857858796298</v>
      </c>
      <c r="T1377" s="11">
        <f t="shared" si="131"/>
        <v>42749.857858796298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42677.460717592592</v>
      </c>
      <c r="T1378" s="11">
        <f t="shared" si="131"/>
        <v>42707.502384259264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42747.011226851857</v>
      </c>
      <c r="T1379" s="11">
        <f t="shared" si="131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42568.551041666666</v>
      </c>
      <c r="T1380" s="11">
        <f t="shared" si="131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42130.283287037033</v>
      </c>
      <c r="T1381" s="11">
        <f t="shared" si="131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42141.554467592592</v>
      </c>
      <c r="T1382" s="11">
        <f t="shared" si="131"/>
        <v>42163.875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42703.006076388891</v>
      </c>
      <c r="T1383" s="11">
        <f t="shared" si="131"/>
        <v>42733.006076388891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42433.480567129634</v>
      </c>
      <c r="T1387" s="11">
        <f t="shared" si="131"/>
        <v>42489.299305555556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42184.438530092593</v>
      </c>
      <c r="T1388" s="11">
        <f t="shared" si="131"/>
        <v>42214.438530092593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42157.979166666672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42634.406446759254</v>
      </c>
      <c r="T1390" s="11">
        <f t="shared" si="131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42565.272650462968</v>
      </c>
      <c r="T1391" s="11">
        <f t="shared" si="131"/>
        <v>42595.272650462968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42400.946597222224</v>
      </c>
      <c r="T1394" s="11">
        <f t="shared" si="131"/>
        <v>42431.946597222224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42553.473645833335</v>
      </c>
      <c r="T1395" s="11">
        <f t="shared" si="131"/>
        <v>42583.473645833335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42751.936643518522</v>
      </c>
      <c r="T1396" s="11">
        <f t="shared" si="131"/>
        <v>42794.916666666672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42640.709606481483</v>
      </c>
      <c r="T1399" s="11">
        <f t="shared" si="131"/>
        <v>42670.679861111115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42526.665902777779</v>
      </c>
      <c r="T1400" s="11">
        <f t="shared" si="131"/>
        <v>42556.665902777779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41888.795983796299</v>
      </c>
      <c r="T1401" s="11">
        <f t="shared" si="131"/>
        <v>41918.795983796299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42498.132789351846</v>
      </c>
      <c r="T1402" s="11">
        <f t="shared" si="131"/>
        <v>42533.020833333328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42064.845034722224</v>
      </c>
      <c r="T1404" s="11">
        <f t="shared" si="131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42350.208333333328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41838.328449074077</v>
      </c>
      <c r="T1409" s="11">
        <f t="shared" si="131"/>
        <v>41863.328449074077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42291.663842592592</v>
      </c>
      <c r="T1410" s="11">
        <f t="shared" si="131"/>
        <v>42321.705509259264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100*(E1411/D1411)</f>
        <v>0</v>
      </c>
      <c r="P1411" s="6" t="e">
        <f t="shared" ref="P1411:P1474" si="133">E1411/L1411</f>
        <v>#DIV/0!</v>
      </c>
      <c r="Q1411" t="str">
        <f t="shared" ref="Q1411:Q1474" si="134">LEFT($N1411, SEARCH("/",$N1411,1)-1)</f>
        <v>publishing</v>
      </c>
      <c r="R1411" t="str">
        <f t="shared" ref="R1411:R1474" si="135">RIGHT($N1411,LEN($N1411)-FIND("/",$N1411))</f>
        <v>translations</v>
      </c>
      <c r="S1411" s="11">
        <f t="shared" ref="S1411:S1474" si="136">((J1411-18000)/86400)+25569</f>
        <v>41944.925173611111</v>
      </c>
      <c r="T1411" s="11">
        <f t="shared" ref="T1411:T1474" si="137">((I1411-18000)/86400)+25569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42479.110185185185</v>
      </c>
      <c r="T1412" s="11">
        <f t="shared" si="137"/>
        <v>42524.110185185185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41946.855312500003</v>
      </c>
      <c r="T1414" s="11">
        <f t="shared" si="137"/>
        <v>41976.855312500003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42192.467488425929</v>
      </c>
      <c r="T1417" s="11">
        <f t="shared" si="137"/>
        <v>42232.467488425929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42395.248078703706</v>
      </c>
      <c r="T1420" s="11">
        <f t="shared" si="137"/>
        <v>42425.248078703706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42524.459328703699</v>
      </c>
      <c r="T1422" s="11">
        <f t="shared" si="137"/>
        <v>42549.459328703699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42013.707280092596</v>
      </c>
      <c r="T1423" s="11">
        <f t="shared" si="137"/>
        <v>42043.707280092596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42676.509282407409</v>
      </c>
      <c r="T1426" s="11">
        <f t="shared" si="137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42601.64334490741</v>
      </c>
      <c r="T1429" s="11">
        <f t="shared" si="137"/>
        <v>42631.64334490741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42432.171493055561</v>
      </c>
      <c r="T1430" s="11">
        <f t="shared" si="137"/>
        <v>42462.129826388889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42073.852337962962</v>
      </c>
      <c r="T1431" s="11">
        <f t="shared" si="137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42304.002500000002</v>
      </c>
      <c r="T1433" s="11">
        <f t="shared" si="137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42714.25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42142.55877314815</v>
      </c>
      <c r="T1436" s="11">
        <f t="shared" si="137"/>
        <v>42163.416666666672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41796.323368055557</v>
      </c>
      <c r="T1439" s="11">
        <f t="shared" si="137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42487.371527777781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42040.621539351851</v>
      </c>
      <c r="T1441" s="11">
        <f t="shared" si="137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42486.540081018524</v>
      </c>
      <c r="T1442" s="11">
        <f t="shared" si="137"/>
        <v>42516.540081018524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42198.557511574079</v>
      </c>
      <c r="T1443" s="11">
        <f t="shared" si="137"/>
        <v>42258.557511574079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42485.437013888892</v>
      </c>
      <c r="T1444" s="11">
        <f t="shared" si="137"/>
        <v>42515.437013888892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</v>
      </c>
      <c r="T1446" s="11">
        <f t="shared" si="137"/>
        <v>42259.66506944444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42115.728217592594</v>
      </c>
      <c r="T1450" s="11">
        <f t="shared" si="137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42086.603067129632</v>
      </c>
      <c r="T1451" s="11">
        <f t="shared" si="137"/>
        <v>42134.603067129632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42389.96292824074</v>
      </c>
      <c r="T1452" s="11">
        <f t="shared" si="137"/>
        <v>42419.96292824074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41818.494942129633</v>
      </c>
      <c r="T1454" s="11">
        <f t="shared" si="137"/>
        <v>41848.494942129633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42289.688009259262</v>
      </c>
      <c r="T1459" s="11">
        <f t="shared" si="137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41861.958333333336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41915.688634259262</v>
      </c>
      <c r="T1462" s="11">
        <f t="shared" si="137"/>
        <v>41973.78125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42339.963726851856</v>
      </c>
      <c r="T1468" s="11">
        <f t="shared" si="137"/>
        <v>42381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41250.618784722225</v>
      </c>
      <c r="T1472" s="11">
        <f t="shared" si="137"/>
        <v>41271.618784722225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100*(E1475/D1475)</f>
        <v>120.51600000000001</v>
      </c>
      <c r="P1475" s="6">
        <f t="shared" ref="P1475:P1538" si="139">E1475/L1475</f>
        <v>38.462553191489363</v>
      </c>
      <c r="Q1475" t="str">
        <f t="shared" ref="Q1475:Q1538" si="140">LEFT($N1475, SEARCH("/",$N1475,1)-1)</f>
        <v>publishing</v>
      </c>
      <c r="R1475" t="str">
        <f t="shared" ref="R1475:R1538" si="141">RIGHT($N1475,LEN($N1475)-FIND("/",$N1475))</f>
        <v>radio &amp; podcasts</v>
      </c>
      <c r="S1475" s="11">
        <f t="shared" ref="S1475:S1538" si="142">((J1475-18000)/86400)+25569</f>
        <v>40939.771284722221</v>
      </c>
      <c r="T1475" s="11">
        <f t="shared" ref="T1475:T1538" si="143">((I1475-18000)/86400)+25569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41500.519583333335</v>
      </c>
      <c r="T1476" s="11">
        <f t="shared" si="143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41960.51461805556</v>
      </c>
      <c r="T1477" s="11">
        <f t="shared" si="143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42547.984664351854</v>
      </c>
      <c r="T1485" s="11">
        <f t="shared" si="143"/>
        <v>42572.984664351854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41052.992627314816</v>
      </c>
      <c r="T1486" s="11">
        <f t="shared" si="143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42031.960196759261</v>
      </c>
      <c r="T1488" s="11">
        <f t="shared" si="143"/>
        <v>42061.960196759261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42554.709155092598</v>
      </c>
      <c r="T1489" s="11">
        <f t="shared" si="143"/>
        <v>42584.709155092598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41228.4450462963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42050.443055555559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42067.514039351852</v>
      </c>
      <c r="T1496" s="11">
        <f t="shared" si="143"/>
        <v>42097.443055555559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41365.696261574078</v>
      </c>
      <c r="T1502" s="11">
        <f t="shared" si="143"/>
        <v>41395.696261574078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42454.708333333328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41800.147916666669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42414.234988425931</v>
      </c>
      <c r="T1507" s="11">
        <f t="shared" si="143"/>
        <v>42451.625694444447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42751.325057870374</v>
      </c>
      <c r="T1511" s="11">
        <f t="shared" si="143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41809.176828703705</v>
      </c>
      <c r="T1512" s="11">
        <f t="shared" si="143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42326.416712962964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42741.476145833338</v>
      </c>
      <c r="T1514" s="11">
        <f t="shared" si="143"/>
        <v>42771.476145833338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42415.045104166667</v>
      </c>
      <c r="T1517" s="11">
        <f t="shared" si="143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42619.258009259254</v>
      </c>
      <c r="T1518" s="11">
        <f t="shared" si="143"/>
        <v>42649.375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41979.041666666672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41955.649456018524</v>
      </c>
      <c r="T1522" s="11">
        <f t="shared" si="143"/>
        <v>41991.958333333328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42492.959386574075</v>
      </c>
      <c r="T1523" s="11">
        <f t="shared" si="143"/>
        <v>42527.959386574075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41995.791666666672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42756.292708333334</v>
      </c>
      <c r="T1526" s="11">
        <f t="shared" si="143"/>
        <v>42786.292708333334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42570.494652777779</v>
      </c>
      <c r="T1527" s="11">
        <f t="shared" si="143"/>
        <v>42600.494652777779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42780.392199074078</v>
      </c>
      <c r="T1529" s="11">
        <f t="shared" si="143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42766.791666666672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42275.558969907404</v>
      </c>
      <c r="T1532" s="11">
        <f t="shared" si="143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41973.916666666672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42415.416666666672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42221.465995370367</v>
      </c>
      <c r="T1536" s="11">
        <f t="shared" si="143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42513.708333333328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100*(E1539/D1539)</f>
        <v>179.9</v>
      </c>
      <c r="P1539" s="6">
        <f t="shared" ref="P1539:P1602" si="145">E1539/L1539</f>
        <v>96.375</v>
      </c>
      <c r="Q1539" t="str">
        <f t="shared" ref="Q1539:Q1602" si="146">LEFT($N1539, SEARCH("/",$N1539,1)-1)</f>
        <v>photography</v>
      </c>
      <c r="R1539" t="str">
        <f t="shared" ref="R1539:R1602" si="147">RIGHT($N1539,LEN($N1539)-FIND("/",$N1539))</f>
        <v>photobooks</v>
      </c>
      <c r="S1539" s="11">
        <f t="shared" ref="S1539:S1602" si="148">((J1539-18000)/86400)+25569</f>
        <v>42552.106793981482</v>
      </c>
      <c r="T1539" s="11">
        <f t="shared" ref="T1539:T1602" si="149">((I1539-18000)/86400)+25569</f>
        <v>42588.541666666672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41981.573726851857</v>
      </c>
      <c r="T1540" s="11">
        <f t="shared" si="149"/>
        <v>42026.573726851857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42705.710868055554</v>
      </c>
      <c r="T1541" s="11">
        <f t="shared" si="149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41968.84375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42094.804166666669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41839.004618055558</v>
      </c>
      <c r="T1548" s="11">
        <f t="shared" si="149"/>
        <v>41899.004618055558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42782.218541666662</v>
      </c>
      <c r="T1549" s="11">
        <f t="shared" si="149"/>
        <v>42789.218541666662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42280.927766203706</v>
      </c>
      <c r="T1551" s="11">
        <f t="shared" si="14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42121.61619212963</v>
      </c>
      <c r="T1553" s="11">
        <f t="shared" si="149"/>
        <v>42151.61619212963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42219.074618055558</v>
      </c>
      <c r="T1555" s="11">
        <f t="shared" si="149"/>
        <v>42249.074618055558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42188.043865740736</v>
      </c>
      <c r="T1556" s="11">
        <f t="shared" si="149"/>
        <v>42218.043865740736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42241.405462962968</v>
      </c>
      <c r="T1557" s="11">
        <f t="shared" si="149"/>
        <v>42264.5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42524.944722222222</v>
      </c>
      <c r="T1558" s="11">
        <f t="shared" si="149"/>
        <v>42554.944722222222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41871.444826388892</v>
      </c>
      <c r="T1559" s="11">
        <f t="shared" si="149"/>
        <v>41902.444826388892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42185.189340277779</v>
      </c>
      <c r="T1560" s="11">
        <f t="shared" si="149"/>
        <v>42244.3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42107.844895833332</v>
      </c>
      <c r="T1561" s="11">
        <f t="shared" si="149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41935.812418981484</v>
      </c>
      <c r="T1562" s="11">
        <f t="shared" si="14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40079.357824074075</v>
      </c>
      <c r="T1564" s="11">
        <f t="shared" si="149"/>
        <v>40148.826388888891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41652.534155092595</v>
      </c>
      <c r="T1565" s="11">
        <f t="shared" si="14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42121.158668981487</v>
      </c>
      <c r="T1566" s="11">
        <f t="shared" si="14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42578.708333333328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41671.728530092594</v>
      </c>
      <c r="T1569" s="11">
        <f t="shared" si="14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41961.853993055556</v>
      </c>
      <c r="T1570" s="11">
        <f t="shared" si="149"/>
        <v>41996.853993055556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42468.563449074078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</v>
      </c>
      <c r="T1573" s="11">
        <f t="shared" si="149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42428.790972222225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42785.791689814811</v>
      </c>
      <c r="T1575" s="11">
        <f t="shared" si="14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42707.68712962963</v>
      </c>
      <c r="T1587" s="11">
        <f t="shared" si="149"/>
        <v>42729.25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42068.896087962959</v>
      </c>
      <c r="T1588" s="11">
        <f t="shared" si="14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42005.041655092587</v>
      </c>
      <c r="T1590" s="11">
        <f t="shared" si="14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42256.776458333334</v>
      </c>
      <c r="T1591" s="11">
        <f t="shared" si="149"/>
        <v>42286.776458333334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42433.517835648148</v>
      </c>
      <c r="T1593" s="11">
        <f t="shared" si="149"/>
        <v>42463.476168981477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42090.822743055556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42033.637210648143</v>
      </c>
      <c r="T1595" s="11">
        <f t="shared" si="149"/>
        <v>42063.637210648143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42445.504421296297</v>
      </c>
      <c r="T1596" s="11">
        <f t="shared" si="149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42438.330740740741</v>
      </c>
      <c r="T1601" s="11">
        <f t="shared" si="149"/>
        <v>42468.28907407407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100*(E1603/D1603)</f>
        <v>108.2492</v>
      </c>
      <c r="P1603" s="6">
        <f t="shared" ref="P1603:P1666" si="151">E1603/L1603</f>
        <v>48.325535714285714</v>
      </c>
      <c r="Q1603" t="str">
        <f t="shared" ref="Q1603:Q1666" si="152">LEFT($N1603, SEARCH("/",$N1603,1)-1)</f>
        <v>music</v>
      </c>
      <c r="R1603" t="str">
        <f t="shared" ref="R1603:R1666" si="153">RIGHT($N1603,LEN($N1603)-FIND("/",$N1603))</f>
        <v>rock</v>
      </c>
      <c r="S1603" s="11">
        <f t="shared" ref="S1603:S1666" si="154">((J1603-18000)/86400)+25569</f>
        <v>40637.884641203702</v>
      </c>
      <c r="T1603" s="11">
        <f t="shared" ref="T1603:T1666" si="155">((I1603-18000)/86400)+25569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40788.089317129634</v>
      </c>
      <c r="T1604" s="11">
        <f t="shared" si="155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40756.083333333336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40535.903217592597</v>
      </c>
      <c r="T1608" s="11">
        <f t="shared" si="155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41607.622523148151</v>
      </c>
      <c r="T1610" s="11">
        <f t="shared" si="155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40795.792928240742</v>
      </c>
      <c r="T1611" s="11">
        <f t="shared" si="155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41228.716550925928</v>
      </c>
      <c r="T1612" s="11">
        <f t="shared" si="155"/>
        <v>41258.716550925928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41408.792037037041</v>
      </c>
      <c r="T1613" s="11">
        <f t="shared" si="155"/>
        <v>41429.792037037041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41081.861134259263</v>
      </c>
      <c r="T1615" s="11">
        <f t="shared" si="155"/>
        <v>41111.861134259263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41794.772789351853</v>
      </c>
      <c r="T1616" s="11">
        <f t="shared" si="155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40844.842546296299</v>
      </c>
      <c r="T1617" s="11">
        <f t="shared" si="155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41235.708333333336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41546.455879629633</v>
      </c>
      <c r="T1619" s="11">
        <f t="shared" si="155"/>
        <v>41579.583333333336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41301.446006944447</v>
      </c>
      <c r="T1620" s="11">
        <f t="shared" si="155"/>
        <v>41341.446006944447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41003.398321759261</v>
      </c>
      <c r="T1623" s="11">
        <f t="shared" si="155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41950.086504629631</v>
      </c>
      <c r="T1624" s="11">
        <f t="shared" si="155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41243.15896990741</v>
      </c>
      <c r="T1626" s="11">
        <f t="shared" si="155"/>
        <v>41283.15896990741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40939.629340277781</v>
      </c>
      <c r="T1632" s="11">
        <f t="shared" si="155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40750.132569444446</v>
      </c>
      <c r="T1634" s="11">
        <f t="shared" si="155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40657.981493055559</v>
      </c>
      <c r="T1636" s="11">
        <f t="shared" si="155"/>
        <v>40696.040972222225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40705.958333333336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41333.684027777781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41962.388240740736</v>
      </c>
      <c r="T1643" s="11">
        <f t="shared" si="155"/>
        <v>41992.388240740736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40687.816284722227</v>
      </c>
      <c r="T1644" s="11">
        <f t="shared" si="155"/>
        <v>40707.816284722227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41521.40902777778</v>
      </c>
      <c r="T1647" s="11">
        <f t="shared" si="155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41737.476331018523</v>
      </c>
      <c r="T1651" s="11">
        <f t="shared" si="155"/>
        <v>41782.476331018523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40625.692361111112</v>
      </c>
      <c r="T1653" s="11">
        <f t="shared" si="155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41602.326307870375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40987.68240740741</v>
      </c>
      <c r="T1656" s="11">
        <f t="shared" si="155"/>
        <v>41017.68240740741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41004.541898148149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41226.720509259263</v>
      </c>
      <c r="T1658" s="11">
        <f t="shared" si="155"/>
        <v>41256.720509259263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41261.388888888891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41596.705104166671</v>
      </c>
      <c r="T1661" s="11">
        <f t="shared" si="155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42386.666666666672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40939.553449074076</v>
      </c>
      <c r="T1666" s="11">
        <f t="shared" si="155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100*(E1667/D1667)</f>
        <v>119.45714285714286</v>
      </c>
      <c r="P1667" s="6">
        <f t="shared" ref="P1667:P1730" si="157">E1667/L1667</f>
        <v>44.956989247311824</v>
      </c>
      <c r="Q1667" t="str">
        <f t="shared" ref="Q1667:Q1730" si="158">LEFT($N1667, SEARCH("/",$N1667,1)-1)</f>
        <v>music</v>
      </c>
      <c r="R1667" t="str">
        <f t="shared" ref="R1667:R1730" si="159">RIGHT($N1667,LEN($N1667)-FIND("/",$N1667))</f>
        <v>pop</v>
      </c>
      <c r="S1667" s="11">
        <f t="shared" ref="S1667:S1730" si="160">((J1667-18000)/86400)+25569</f>
        <v>40564.441122685181</v>
      </c>
      <c r="T1667" s="11">
        <f t="shared" ref="T1667:T1730" si="161">((I1667-18000)/86400)+25569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41361.003159722226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41681.862245370372</v>
      </c>
      <c r="T1669" s="11">
        <f t="shared" si="161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40844.941423611112</v>
      </c>
      <c r="T1670" s="11">
        <f t="shared" si="161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42461.676805555559</v>
      </c>
      <c r="T1671" s="11">
        <f t="shared" si="161"/>
        <v>42521.676805555559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40363.958333333336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42569.397060185191</v>
      </c>
      <c r="T1676" s="11">
        <f t="shared" si="161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40832.710416666669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42476.040972222225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40722.860474537039</v>
      </c>
      <c r="T1681" s="11">
        <f t="shared" si="161"/>
        <v>40745.860474537039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42822.875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42838.96365740741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42783.606956018513</v>
      </c>
      <c r="T1686" s="11">
        <f t="shared" si="161"/>
        <v>42811.565289351856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42788.041932870372</v>
      </c>
      <c r="T1687" s="11">
        <f t="shared" si="161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42792.635636574079</v>
      </c>
      <c r="T1688" s="11">
        <f t="shared" si="161"/>
        <v>42852.593969907408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42835.635416666672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42804.326319444444</v>
      </c>
      <c r="T1690" s="11">
        <f t="shared" si="161"/>
        <v>42834.284652777773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42780.734143518523</v>
      </c>
      <c r="T1691" s="11">
        <f t="shared" si="161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42831.18104166667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42795.493148148147</v>
      </c>
      <c r="T1693" s="11">
        <f t="shared" si="161"/>
        <v>42827.833333333328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42787.942905092597</v>
      </c>
      <c r="T1694" s="11">
        <f t="shared" si="161"/>
        <v>42820.790972222225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</v>
      </c>
      <c r="T1695" s="11">
        <f t="shared" si="161"/>
        <v>42834.625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42820.983333333337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42834.833333333328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42825.819571759261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42804.824629629627</v>
      </c>
      <c r="T1699" s="11">
        <f t="shared" si="161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42806.65561342593</v>
      </c>
      <c r="T1701" s="11">
        <f t="shared" si="161"/>
        <v>42836.65561342593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42795.863310185188</v>
      </c>
      <c r="T1702" s="11">
        <f t="shared" si="161"/>
        <v>42825.958333333328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42063.661458333328</v>
      </c>
      <c r="T1704" s="11">
        <f t="shared" si="161"/>
        <v>42093.619791666672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42187.073344907403</v>
      </c>
      <c r="T1705" s="11">
        <f t="shared" si="161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42244.80840277778</v>
      </c>
      <c r="T1707" s="11">
        <f t="shared" si="161"/>
        <v>42256.458333333328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42179.098055555558</v>
      </c>
      <c r="T1708" s="11">
        <f t="shared" si="161"/>
        <v>42239.098055555558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42427.512673611112</v>
      </c>
      <c r="T1709" s="11">
        <f t="shared" si="161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42451.658634259264</v>
      </c>
      <c r="T1710" s="11">
        <f t="shared" si="161"/>
        <v>42491.658634259264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41841.355486111112</v>
      </c>
      <c r="T1711" s="11">
        <f t="shared" si="161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42341.382962962962</v>
      </c>
      <c r="T1712" s="11">
        <f t="shared" si="161"/>
        <v>42387.333333333328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42125.705474537041</v>
      </c>
      <c r="T1714" s="11">
        <f t="shared" si="161"/>
        <v>42185.705474537041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42095.710196759261</v>
      </c>
      <c r="T1716" s="11">
        <f t="shared" si="161"/>
        <v>42125.710196759261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42673.369201388894</v>
      </c>
      <c r="T1718" s="11">
        <f t="shared" si="161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42460.773587962962</v>
      </c>
      <c r="T1719" s="11">
        <f t="shared" si="161"/>
        <v>42480.958333333328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42460.402187500003</v>
      </c>
      <c r="T1720" s="11">
        <f t="shared" si="161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42425.752650462964</v>
      </c>
      <c r="T1724" s="11">
        <f t="shared" si="161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42129.617071759261</v>
      </c>
      <c r="T1725" s="11">
        <f t="shared" si="161"/>
        <v>42186.041666666672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42044.719641203701</v>
      </c>
      <c r="T1729" s="11">
        <f t="shared" si="161"/>
        <v>42099.25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42268.417523148149</v>
      </c>
      <c r="T1730" s="11">
        <f t="shared" si="161"/>
        <v>42298.417523148149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100*(E1731/D1731)</f>
        <v>0</v>
      </c>
      <c r="P1731" s="6" t="e">
        <f t="shared" ref="P1731:P1794" si="163">E1731/L1731</f>
        <v>#DIV/0!</v>
      </c>
      <c r="Q1731" t="str">
        <f t="shared" ref="Q1731:Q1794" si="164">LEFT($N1731, SEARCH("/",$N1731,1)-1)</f>
        <v>music</v>
      </c>
      <c r="R1731" t="str">
        <f t="shared" ref="R1731:R1794" si="165">RIGHT($N1731,LEN($N1731)-FIND("/",$N1731))</f>
        <v>faith</v>
      </c>
      <c r="S1731" s="11">
        <f t="shared" ref="S1731:S1794" si="166">((J1731-18000)/86400)+25569</f>
        <v>42470.843819444446</v>
      </c>
      <c r="T1731" s="11">
        <f t="shared" ref="T1731:T1794" si="167">((I1731-18000)/86400)+25569</f>
        <v>42530.843819444446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42271.879432870366</v>
      </c>
      <c r="T1732" s="11">
        <f t="shared" si="167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42152.698518518519</v>
      </c>
      <c r="T1733" s="11">
        <f t="shared" si="167"/>
        <v>42166.416666666672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42385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42626.6875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42101.828194444446</v>
      </c>
      <c r="T1736" s="11">
        <f t="shared" si="167"/>
        <v>42131.828194444446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42559.605844907404</v>
      </c>
      <c r="T1737" s="11">
        <f t="shared" si="167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42316.694826388892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42175.740648148145</v>
      </c>
      <c r="T1739" s="11">
        <f t="shared" si="167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42435.665879629625</v>
      </c>
      <c r="T1741" s="11">
        <f t="shared" si="167"/>
        <v>42494.624212962968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42171.609050925923</v>
      </c>
      <c r="T1742" s="11">
        <f t="shared" si="167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42120.419803240744</v>
      </c>
      <c r="T1743" s="11">
        <f t="shared" si="167"/>
        <v>42165.419803240744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42710.668634259258</v>
      </c>
      <c r="T1744" s="11">
        <f t="shared" si="167"/>
        <v>42742.666666666672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42586.717303240745</v>
      </c>
      <c r="T1745" s="11">
        <f t="shared" si="167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42071.355057870373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42690.051365740743</v>
      </c>
      <c r="T1747" s="11">
        <f t="shared" si="167"/>
        <v>42725.875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42667.968368055561</v>
      </c>
      <c r="T1748" s="11">
        <f t="shared" si="167"/>
        <v>42697.875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</v>
      </c>
      <c r="T1749" s="11">
        <f t="shared" si="167"/>
        <v>42321.416666666672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42219.742395833338</v>
      </c>
      <c r="T1750" s="11">
        <f t="shared" si="167"/>
        <v>42249.742395833338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42758.767604166671</v>
      </c>
      <c r="T1751" s="11">
        <f t="shared" si="167"/>
        <v>42795.583333333328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42052.573182870372</v>
      </c>
      <c r="T1753" s="11">
        <f t="shared" si="167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42067.668437500004</v>
      </c>
      <c r="T1756" s="11">
        <f t="shared" si="167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42570.959131944444</v>
      </c>
      <c r="T1758" s="11">
        <f t="shared" si="167"/>
        <v>42610.959131944444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42763.603472222225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42505.747592592597</v>
      </c>
      <c r="T1760" s="11">
        <f t="shared" si="167"/>
        <v>42565.747592592597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42088.579039351855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42636.660185185188</v>
      </c>
      <c r="T1765" s="11">
        <f t="shared" si="167"/>
        <v>42666.660185185188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41978.552060185189</v>
      </c>
      <c r="T1775" s="11">
        <f t="shared" si="167"/>
        <v>42023.552060185189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41972.415972222225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42025.148761574077</v>
      </c>
      <c r="T1779" s="11">
        <f t="shared" si="167"/>
        <v>42055.148761574077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42045.655034722222</v>
      </c>
      <c r="T1780" s="11">
        <f t="shared" si="167"/>
        <v>42090.61336805555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42585.483564814815</v>
      </c>
      <c r="T1781" s="11">
        <f t="shared" si="167"/>
        <v>42615.483564814815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42493.392476851848</v>
      </c>
      <c r="T1782" s="11">
        <f t="shared" si="167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42597.409085648149</v>
      </c>
      <c r="T1783" s="11">
        <f t="shared" si="167"/>
        <v>42628.409085648149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42388.366770833338</v>
      </c>
      <c r="T1784" s="11">
        <f t="shared" si="167"/>
        <v>42421.366770833338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42003.447222222225</v>
      </c>
      <c r="T1786" s="11">
        <f t="shared" si="167"/>
        <v>42034.934027777781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41958.342326388884</v>
      </c>
      <c r="T1788" s="11">
        <f t="shared" si="167"/>
        <v>41988.342326388884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42068.447187500002</v>
      </c>
      <c r="T1789" s="11">
        <f t="shared" si="167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42010.466180555552</v>
      </c>
      <c r="T1792" s="11">
        <f t="shared" si="167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42188.822708333333</v>
      </c>
      <c r="T1794" s="11">
        <f t="shared" si="167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100*(E1795/D1795)</f>
        <v>1.3333333333333335</v>
      </c>
      <c r="P1795" s="6">
        <f t="shared" ref="P1795:P1858" si="169">E1795/L1795</f>
        <v>20</v>
      </c>
      <c r="Q1795" t="str">
        <f t="shared" ref="Q1795:Q1858" si="170">LEFT($N1795, SEARCH("/",$N1795,1)-1)</f>
        <v>photography</v>
      </c>
      <c r="R1795" t="str">
        <f t="shared" ref="R1795:R1858" si="171">RIGHT($N1795,LEN($N1795)-FIND("/",$N1795))</f>
        <v>photobooks</v>
      </c>
      <c r="S1795" s="11">
        <f t="shared" ref="S1795:S1858" si="172">((J1795-18000)/86400)+25569</f>
        <v>41940.683333333334</v>
      </c>
      <c r="T1795" s="11">
        <f t="shared" ref="T1795:T1858" si="173">((I1795-18000)/86400)+25569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42628.080335648148</v>
      </c>
      <c r="T1797" s="11">
        <f t="shared" si="173"/>
        <v>42657.458333333328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42515.231087962966</v>
      </c>
      <c r="T1798" s="11">
        <f t="shared" si="173"/>
        <v>42575.231087962966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42689.360983796301</v>
      </c>
      <c r="T1799" s="11">
        <f t="shared" si="173"/>
        <v>42719.360983796301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42344.118437500001</v>
      </c>
      <c r="T1800" s="11">
        <f t="shared" si="173"/>
        <v>42404.118437500001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41934.634351851855</v>
      </c>
      <c r="T1801" s="11">
        <f t="shared" si="173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42623.39780092593</v>
      </c>
      <c r="T1802" s="11">
        <f t="shared" si="173"/>
        <v>42653.39780092593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42159.264236111107</v>
      </c>
      <c r="T1804" s="11">
        <f t="shared" si="173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42017.863217592589</v>
      </c>
      <c r="T1805" s="11">
        <f t="shared" si="173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42282.469953703709</v>
      </c>
      <c r="T1806" s="11">
        <f t="shared" si="173"/>
        <v>42322.511620370366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42279.541666666672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41879.86010416667</v>
      </c>
      <c r="T1809" s="11">
        <f t="shared" si="173"/>
        <v>41909.86010416667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42742.47256944445</v>
      </c>
      <c r="T1810" s="11">
        <f t="shared" si="173"/>
        <v>42777.47256944445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42029.699525462958</v>
      </c>
      <c r="T1811" s="11">
        <f t="shared" si="173"/>
        <v>42064.699525462958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41935.958333333336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42524.11037037037</v>
      </c>
      <c r="T1814" s="11">
        <f t="shared" si="173"/>
        <v>42554.11037037037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41829.680694444447</v>
      </c>
      <c r="T1815" s="11">
        <f t="shared" si="173"/>
        <v>41859.680694444447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42172.698344907403</v>
      </c>
      <c r="T1817" s="11">
        <f t="shared" si="173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42548.667858796296</v>
      </c>
      <c r="T1818" s="11">
        <f t="shared" si="173"/>
        <v>42576.583333333328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42705.453784722224</v>
      </c>
      <c r="T1819" s="11">
        <f t="shared" si="173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42067.026041666672</v>
      </c>
      <c r="T1820" s="11">
        <f t="shared" si="173"/>
        <v>42096.984375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42064.876041666663</v>
      </c>
      <c r="T1822" s="11">
        <f t="shared" si="173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40926.11072916667</v>
      </c>
      <c r="T1823" s="11">
        <f t="shared" si="173"/>
        <v>40971.11072916667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41634.588680555556</v>
      </c>
      <c r="T1824" s="11">
        <f t="shared" si="173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41176.476574074077</v>
      </c>
      <c r="T1825" s="11">
        <f t="shared" si="173"/>
        <v>41206.476574074077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41646.880555555559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41443.626192129632</v>
      </c>
      <c r="T1827" s="11">
        <f t="shared" si="173"/>
        <v>41466.626192129632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41768.708333333336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40564.708333333336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41026.787766203706</v>
      </c>
      <c r="T1833" s="11">
        <f t="shared" si="173"/>
        <v>41041.787766203706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42430.493877314817</v>
      </c>
      <c r="T1837" s="11">
        <f t="shared" si="173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40985.797858796301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42065.040972222225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40666.765208333338</v>
      </c>
      <c r="T1846" s="11">
        <f t="shared" si="173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42523.124976851846</v>
      </c>
      <c r="T1847" s="11">
        <f t="shared" si="173"/>
        <v>42537.996527777781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42094.028148148151</v>
      </c>
      <c r="T1849" s="11">
        <f t="shared" si="173"/>
        <v>42115.028148148151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40691.579722222225</v>
      </c>
      <c r="T1850" s="11">
        <f t="shared" si="173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41847.833333333336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42081.563101851847</v>
      </c>
      <c r="T1854" s="11">
        <f t="shared" si="173"/>
        <v>42118.791666666672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41817.646666666667</v>
      </c>
      <c r="T1858" s="11">
        <f t="shared" si="173"/>
        <v>41838.646666666667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100*(E1859/D1859)</f>
        <v>100</v>
      </c>
      <c r="P1859" s="6">
        <f t="shared" ref="P1859:P1922" si="175">E1859/L1859</f>
        <v>136.36363636363637</v>
      </c>
      <c r="Q1859" t="str">
        <f t="shared" ref="Q1859:Q1922" si="176">LEFT($N1859, SEARCH("/",$N1859,1)-1)</f>
        <v>music</v>
      </c>
      <c r="R1859" t="str">
        <f t="shared" ref="R1859:R1922" si="177">RIGHT($N1859,LEN($N1859)-FIND("/",$N1859))</f>
        <v>rock</v>
      </c>
      <c r="S1859" s="11">
        <f t="shared" ref="S1859:S1922" si="178">((J1859-18000)/86400)+25569</f>
        <v>41864.560335648144</v>
      </c>
      <c r="T1859" s="11">
        <f t="shared" ref="T1859:T1922" si="179">((I1859-18000)/86400)+25569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40832.992141203707</v>
      </c>
      <c r="T1860" s="11">
        <f t="shared" si="17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40778.561678240745</v>
      </c>
      <c r="T1861" s="11">
        <f t="shared" si="179"/>
        <v>40808.561678240745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41655.500972222224</v>
      </c>
      <c r="T1862" s="11">
        <f t="shared" si="179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42755.284421296295</v>
      </c>
      <c r="T1864" s="11">
        <f t="shared" si="179"/>
        <v>42802.104166666672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41733.508101851854</v>
      </c>
      <c r="T1866" s="11">
        <f t="shared" si="179"/>
        <v>41763.508101851854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42794.958333333328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42649.716574074075</v>
      </c>
      <c r="T1869" s="11">
        <f t="shared" si="179"/>
        <v>42679.716574074075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42328.570891203708</v>
      </c>
      <c r="T1870" s="11">
        <f t="shared" si="17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42708.794548611113</v>
      </c>
      <c r="T1871" s="11">
        <f t="shared" si="179"/>
        <v>42738.794548611113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42371.147395833337</v>
      </c>
      <c r="T1872" s="11">
        <f t="shared" si="179"/>
        <v>42399.970138888893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41923.575243055559</v>
      </c>
      <c r="T1873" s="11">
        <f t="shared" si="17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42154.921319444446</v>
      </c>
      <c r="T1874" s="11">
        <f t="shared" si="179"/>
        <v>42184.921319444446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42193.489583333328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42529.760798611111</v>
      </c>
      <c r="T1876" s="11">
        <f t="shared" si="179"/>
        <v>42549.760798611111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42528.691064814819</v>
      </c>
      <c r="T1877" s="11">
        <f t="shared" si="179"/>
        <v>42588.691064814819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41776.07644675926</v>
      </c>
      <c r="T1878" s="11">
        <f t="shared" si="179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42034.820891203708</v>
      </c>
      <c r="T1879" s="11">
        <f t="shared" si="179"/>
        <v>42063.820891203708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41772.800405092596</v>
      </c>
      <c r="T1880" s="11">
        <f t="shared" si="179"/>
        <v>41802.800405092596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42413.441307870366</v>
      </c>
      <c r="T1881" s="11">
        <f t="shared" si="179"/>
        <v>42443.399641203709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42430.358564814815</v>
      </c>
      <c r="T1882" s="11">
        <f t="shared" si="179"/>
        <v>42459.316898148143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42042.94431712963</v>
      </c>
      <c r="T1883" s="11">
        <f t="shared" si="179"/>
        <v>42072.902650462958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40977.739675925928</v>
      </c>
      <c r="T1885" s="11">
        <f t="shared" si="17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41204.989988425928</v>
      </c>
      <c r="T1886" s="11">
        <f t="shared" si="17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41098.88553240741</v>
      </c>
      <c r="T1887" s="11">
        <f t="shared" si="179"/>
        <v>41131.708333333336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42341.6875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40335.589745370373</v>
      </c>
      <c r="T1893" s="11">
        <f t="shared" si="17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42267.538449074069</v>
      </c>
      <c r="T1897" s="11">
        <f t="shared" si="179"/>
        <v>42297.538449074069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40981.501909722225</v>
      </c>
      <c r="T1898" s="11">
        <f t="shared" si="179"/>
        <v>41011.501909722225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42401.541666666672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42088.691736111112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42116.334826388891</v>
      </c>
      <c r="T1903" s="11">
        <f t="shared" si="179"/>
        <v>42146.333333333328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41859.717523148152</v>
      </c>
      <c r="T1907" s="11">
        <f t="shared" si="179"/>
        <v>41889.717523148152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42703.709490740745</v>
      </c>
      <c r="T1910" s="11">
        <f t="shared" si="179"/>
        <v>42733.709490740745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42264.754826388889</v>
      </c>
      <c r="T1912" s="11">
        <f t="shared" si="179"/>
        <v>42308.739583333328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42129.018055555556</v>
      </c>
      <c r="T1914" s="11">
        <f t="shared" si="179"/>
        <v>42159.018055555556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41890.302986111114</v>
      </c>
      <c r="T1915" s="11">
        <f t="shared" si="179"/>
        <v>41920.302986111114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41928.966122685189</v>
      </c>
      <c r="T1916" s="11">
        <f t="shared" si="17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42746.061724537038</v>
      </c>
      <c r="T1919" s="11">
        <f t="shared" si="179"/>
        <v>42776.061724537038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42113.667233796295</v>
      </c>
      <c r="T1921" s="11">
        <f t="shared" si="179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42270.667372685188</v>
      </c>
      <c r="T1922" s="11">
        <f t="shared" si="179"/>
        <v>42298.75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100*(E1923/D1923)</f>
        <v>136.80000000000001</v>
      </c>
      <c r="P1923" s="6">
        <f t="shared" ref="P1923:P1986" si="181">E1923/L1923</f>
        <v>54</v>
      </c>
      <c r="Q1923" t="str">
        <f t="shared" ref="Q1923:Q1986" si="182">LEFT($N1923, SEARCH("/",$N1923,1)-1)</f>
        <v>music</v>
      </c>
      <c r="R1923" t="str">
        <f t="shared" ref="R1923:R1986" si="183">RIGHT($N1923,LEN($N1923)-FIND("/",$N1923))</f>
        <v>indie rock</v>
      </c>
      <c r="S1923" s="11">
        <f t="shared" ref="S1923:S1986" si="184">((J1923-18000)/86400)+25569</f>
        <v>41074.013229166667</v>
      </c>
      <c r="T1923" s="11">
        <f t="shared" ref="T1923:T1986" si="185">((I1923-18000)/86400)+25569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41590.047534722224</v>
      </c>
      <c r="T1924" s="11">
        <f t="shared" si="185"/>
        <v>41620.047534722224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40772.640416666669</v>
      </c>
      <c r="T1925" s="11">
        <f t="shared" si="185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40456.746018518519</v>
      </c>
      <c r="T1928" s="11">
        <f t="shared" si="185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40686.813263888893</v>
      </c>
      <c r="T1931" s="11">
        <f t="shared" si="185"/>
        <v>40728.813263888893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41402.350486111114</v>
      </c>
      <c r="T1932" s="11">
        <f t="shared" si="185"/>
        <v>41462.350486111114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40911.601539351854</v>
      </c>
      <c r="T1934" s="11">
        <f t="shared" si="185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41878.922534722224</v>
      </c>
      <c r="T1935" s="11">
        <f t="shared" si="185"/>
        <v>41908.922534722224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40883.040972222225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41313.776712962965</v>
      </c>
      <c r="T1941" s="11">
        <f t="shared" si="185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42157.043495370366</v>
      </c>
      <c r="T1947" s="11">
        <f t="shared" si="185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41688.941678240742</v>
      </c>
      <c r="T1948" s="11">
        <f t="shared" si="185"/>
        <v>41748.900011574078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40140.040972222225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42527.501388888893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41800.21471064815</v>
      </c>
      <c r="T1951" s="11">
        <f t="shared" si="185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42681.253900462965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41526.398321759261</v>
      </c>
      <c r="T1954" s="11">
        <f t="shared" si="185"/>
        <v>41563.398321759261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42394.372407407413</v>
      </c>
      <c r="T1956" s="11">
        <f t="shared" si="185"/>
        <v>42441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41052.583333333336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42067.715335648143</v>
      </c>
      <c r="T1958" s="11">
        <f t="shared" si="185"/>
        <v>42112.673668981486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41178.890196759261</v>
      </c>
      <c r="T1959" s="11">
        <f t="shared" si="185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41326.779641203706</v>
      </c>
      <c r="T1960" s="11">
        <f t="shared" si="185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42452.06449074074</v>
      </c>
      <c r="T1966" s="11">
        <f t="shared" si="185"/>
        <v>42482.06449074074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40919.833333333336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42676.378645833334</v>
      </c>
      <c r="T1970" s="11">
        <f t="shared" si="185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42557.584120370375</v>
      </c>
      <c r="T1971" s="11">
        <f t="shared" si="185"/>
        <v>42587.584120370375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41561.292372685188</v>
      </c>
      <c r="T1973" s="11">
        <f t="shared" si="185"/>
        <v>41592.958333333336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42549.51462962963</v>
      </c>
      <c r="T1975" s="11">
        <f t="shared" si="185"/>
        <v>42588.083333333328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41313.546886574077</v>
      </c>
      <c r="T1977" s="11">
        <f t="shared" si="185"/>
        <v>41343.546886574077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41072.083333333336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42290.251689814817</v>
      </c>
      <c r="T1981" s="11">
        <f t="shared" si="185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42423.334050925929</v>
      </c>
      <c r="T1982" s="11">
        <f t="shared" si="185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42708.419988425929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42615.083333333328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41913.581956018519</v>
      </c>
      <c r="T1986" s="11">
        <f t="shared" si="185"/>
        <v>41973.623622685191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100*(E1987/D1987)</f>
        <v>3.1875</v>
      </c>
      <c r="P1987" s="6">
        <f t="shared" ref="P1987:P2050" si="187">E1987/L1987</f>
        <v>12.75</v>
      </c>
      <c r="Q1987" t="str">
        <f t="shared" ref="Q1987:Q2050" si="188">LEFT($N1987, SEARCH("/",$N1987,1)-1)</f>
        <v>photography</v>
      </c>
      <c r="R1987" t="str">
        <f t="shared" ref="R1987:R2050" si="189">RIGHT($N1987,LEN($N1987)-FIND("/",$N1987))</f>
        <v>people</v>
      </c>
      <c r="S1987" s="11">
        <f t="shared" ref="S1987:S2050" si="190">((J1987-18000)/86400)+25569</f>
        <v>42555.490405092598</v>
      </c>
      <c r="T1987" s="11">
        <f t="shared" ref="T1987:T2050" si="191">((I1987-18000)/86400)+25569</f>
        <v>42584.75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42413.225497685184</v>
      </c>
      <c r="T1988" s="11">
        <f t="shared" si="191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42206.554884259254</v>
      </c>
      <c r="T1990" s="11">
        <f t="shared" si="191"/>
        <v>42236.554884259254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42685.472314814819</v>
      </c>
      <c r="T1991" s="11">
        <f t="shared" si="191"/>
        <v>42715.472314814819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42167.685023148151</v>
      </c>
      <c r="T1993" s="11">
        <f t="shared" si="191"/>
        <v>42188.685023148151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42022.935081018513</v>
      </c>
      <c r="T1994" s="11">
        <f t="shared" si="191"/>
        <v>42052.935081018513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42329.380057870367</v>
      </c>
      <c r="T1995" s="11">
        <f t="shared" si="191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42650.797939814816</v>
      </c>
      <c r="T1996" s="11">
        <f t="shared" si="191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42181.693703703699</v>
      </c>
      <c r="T1997" s="11">
        <f t="shared" si="191"/>
        <v>42201.693703703699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41956.316064814819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42345.743206018524</v>
      </c>
      <c r="T2002" s="11">
        <f t="shared" si="191"/>
        <v>42375.743206018524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42167.625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42728.503969907411</v>
      </c>
      <c r="T2004" s="11">
        <f t="shared" si="191"/>
        <v>42758.503969907411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41535.604375000003</v>
      </c>
      <c r="T2007" s="11">
        <f t="shared" si="191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41941.292187500003</v>
      </c>
      <c r="T2008" s="11">
        <f t="shared" si="191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40413.958333333336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42661.115081018521</v>
      </c>
      <c r="T2011" s="11">
        <f t="shared" si="191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42380.75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42010.613900462966</v>
      </c>
      <c r="T2014" s="11">
        <f t="shared" si="191"/>
        <v>42040.613900462966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40765.668553240743</v>
      </c>
      <c r="T2017" s="11">
        <f t="shared" si="191"/>
        <v>40795.668553240743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41312.672442129631</v>
      </c>
      <c r="T2018" s="11">
        <f t="shared" si="191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40960.849016203705</v>
      </c>
      <c r="T2019" s="11">
        <f t="shared" si="191"/>
        <v>40991.958333333336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41736.889166666668</v>
      </c>
      <c r="T2022" s="11">
        <f t="shared" si="191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42502.360787037032</v>
      </c>
      <c r="T2024" s="11">
        <f t="shared" si="191"/>
        <v>42532.360787037032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42135.976226851853</v>
      </c>
      <c r="T2027" s="11">
        <f t="shared" si="191"/>
        <v>42165.976226851853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42093.563877314809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41975.120983796296</v>
      </c>
      <c r="T2033" s="11">
        <f t="shared" si="191"/>
        <v>42012.833333333328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42689.357337962967</v>
      </c>
      <c r="T2034" s="11">
        <f t="shared" si="191"/>
        <v>42719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42075.921678240746</v>
      </c>
      <c r="T2036" s="11">
        <f t="shared" si="191"/>
        <v>42131.08194444445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42311.416747685187</v>
      </c>
      <c r="T2037" s="11">
        <f t="shared" si="191"/>
        <v>42356.833333333328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41638.043437500004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42675.230613425927</v>
      </c>
      <c r="T2041" s="11">
        <f t="shared" si="191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42684.3591087963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42331.499699074076</v>
      </c>
      <c r="T2044" s="11">
        <f t="shared" si="191"/>
        <v>42391.499699074076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42660.9684837963</v>
      </c>
      <c r="T2045" s="11">
        <f t="shared" si="191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42138.475856481484</v>
      </c>
      <c r="T2046" s="11">
        <f t="shared" si="191"/>
        <v>42168.475856481484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41068.880173611113</v>
      </c>
      <c r="T2047" s="11">
        <f t="shared" si="191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41386.963472222225</v>
      </c>
      <c r="T2048" s="11">
        <f t="shared" si="191"/>
        <v>41416.963472222225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42110.791666666672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100*(E2051/D2051)</f>
        <v>120.19070000000001</v>
      </c>
      <c r="P2051" s="6">
        <f t="shared" ref="P2051:P2114" si="193">E2051/L2051</f>
        <v>80.991037735849048</v>
      </c>
      <c r="Q2051" t="str">
        <f t="shared" ref="Q2051:Q2114" si="194">LEFT($N2051, SEARCH("/",$N2051,1)-1)</f>
        <v>technology</v>
      </c>
      <c r="R2051" t="str">
        <f t="shared" ref="R2051:R2114" si="195">RIGHT($N2051,LEN($N2051)-FIND("/",$N2051))</f>
        <v>hardware</v>
      </c>
      <c r="S2051" s="11">
        <f t="shared" ref="S2051:S2114" si="196">((J2051-18000)/86400)+25569</f>
        <v>41575.319016203706</v>
      </c>
      <c r="T2051" s="11">
        <f t="shared" ref="T2051:T2114" si="197">((I2051-18000)/86400)+25569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42114.863171296296</v>
      </c>
      <c r="T2052" s="11">
        <f t="shared" si="197"/>
        <v>42154.863171296296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42374.875613425931</v>
      </c>
      <c r="T2054" s="11">
        <f t="shared" si="197"/>
        <v>42419.875613425931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42303.409155092595</v>
      </c>
      <c r="T2055" s="11">
        <f t="shared" si="197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41975.958333333328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42396.286250000005</v>
      </c>
      <c r="T2059" s="11">
        <f t="shared" si="197"/>
        <v>42426.286250000005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42065.625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42423.174745370372</v>
      </c>
      <c r="T2064" s="11">
        <f t="shared" si="197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42472.524317129632</v>
      </c>
      <c r="T2065" s="11">
        <f t="shared" si="197"/>
        <v>42505.524317129632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42115.645555555559</v>
      </c>
      <c r="T2069" s="11">
        <f t="shared" si="197"/>
        <v>42148.645555555559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42519.448182870372</v>
      </c>
      <c r="T2072" s="11">
        <f t="shared" si="197"/>
        <v>42549.448182870372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42600.070416666669</v>
      </c>
      <c r="T2073" s="11">
        <f t="shared" si="197"/>
        <v>42645.070416666669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42466.617847222224</v>
      </c>
      <c r="T2076" s="11">
        <f t="shared" si="197"/>
        <v>42496.617847222224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41450.473240740743</v>
      </c>
      <c r="T2077" s="11">
        <f t="shared" si="197"/>
        <v>41480.473240740743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42160.666666666672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42692.563159722224</v>
      </c>
      <c r="T2080" s="11">
        <f t="shared" si="197"/>
        <v>42722.563159722224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42180.583333333328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40810.911990740744</v>
      </c>
      <c r="T2084" s="11">
        <f t="shared" si="197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41034.513831018521</v>
      </c>
      <c r="T2085" s="11">
        <f t="shared" si="197"/>
        <v>41064.513831018521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41731.624791666669</v>
      </c>
      <c r="T2086" s="11">
        <f t="shared" si="197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41075.627164351856</v>
      </c>
      <c r="T2087" s="11">
        <f t="shared" si="197"/>
        <v>41105.627164351856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40395.506388888891</v>
      </c>
      <c r="T2090" s="11">
        <f t="shared" si="197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40555.114328703705</v>
      </c>
      <c r="T2093" s="11">
        <f t="shared" si="197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40758.525150462963</v>
      </c>
      <c r="T2097" s="11">
        <f t="shared" si="197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40818.376562500001</v>
      </c>
      <c r="T2099" s="11">
        <f t="shared" si="197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41192.5466087963</v>
      </c>
      <c r="T2105" s="11">
        <f t="shared" si="197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41951.580474537041</v>
      </c>
      <c r="T2107" s="11">
        <f t="shared" si="197"/>
        <v>41963.958333333328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42160.500196759254</v>
      </c>
      <c r="T2111" s="11">
        <f t="shared" si="197"/>
        <v>42190.500196759254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40702.988715277781</v>
      </c>
      <c r="T2113" s="11">
        <f t="shared" si="197"/>
        <v>40769.833333333336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100*(E2115/D2115)</f>
        <v>104.85714285714285</v>
      </c>
      <c r="P2115" s="6">
        <f t="shared" ref="P2115:P2178" si="199">E2115/L2115</f>
        <v>68.598130841121488</v>
      </c>
      <c r="Q2115" t="str">
        <f t="shared" ref="Q2115:Q2178" si="200">LEFT($N2115, SEARCH("/",$N2115,1)-1)</f>
        <v>music</v>
      </c>
      <c r="R2115" t="str">
        <f t="shared" ref="R2115:R2178" si="201">RIGHT($N2115,LEN($N2115)-FIND("/",$N2115))</f>
        <v>indie rock</v>
      </c>
      <c r="S2115" s="11">
        <f t="shared" ref="S2115:S2178" si="202">((J2115-18000)/86400)+25569</f>
        <v>41870.657129629632</v>
      </c>
      <c r="T2115" s="11">
        <f t="shared" ref="T2115:T2178" si="203">((I2115-18000)/86400)+25569</f>
        <v>41905.657129629632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42289.851261574076</v>
      </c>
      <c r="T2119" s="11">
        <f t="shared" si="203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40718.631203703706</v>
      </c>
      <c r="T2120" s="11">
        <f t="shared" si="203"/>
        <v>40748.631203703706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41591.756203703706</v>
      </c>
      <c r="T2122" s="11">
        <f t="shared" si="203"/>
        <v>41640.756203703706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42716.534120370372</v>
      </c>
      <c r="T2123" s="11">
        <f t="shared" si="203"/>
        <v>42746.534120370372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42712.092233796298</v>
      </c>
      <c r="T2124" s="11">
        <f t="shared" si="203"/>
        <v>42742.092233796298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40463.819849537038</v>
      </c>
      <c r="T2126" s="11">
        <f t="shared" si="203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42045.297025462962</v>
      </c>
      <c r="T2129" s="11">
        <f t="shared" si="203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42166.998738425929</v>
      </c>
      <c r="T2133" s="11">
        <f t="shared" si="203"/>
        <v>42196.998738425929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41361.678136574075</v>
      </c>
      <c r="T2136" s="11">
        <f t="shared" si="203"/>
        <v>41391.678136574075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41156.755011574074</v>
      </c>
      <c r="T2137" s="11">
        <f t="shared" si="203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41927.027303240742</v>
      </c>
      <c r="T2143" s="11">
        <f t="shared" si="203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42340.493171296301</v>
      </c>
      <c r="T2144" s="11">
        <f t="shared" si="203"/>
        <v>42368.493171296301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40380.583333333336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42397.471180555556</v>
      </c>
      <c r="T2148" s="11">
        <f t="shared" si="203"/>
        <v>42411.471180555556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41959.129027777773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42066.525254629625</v>
      </c>
      <c r="T2150" s="11">
        <f t="shared" si="203"/>
        <v>42096.483587962968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40354.816620370373</v>
      </c>
      <c r="T2151" s="11">
        <f t="shared" si="203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42520.639050925922</v>
      </c>
      <c r="T2153" s="11">
        <f t="shared" si="203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41713.582280092596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41974.70275462963</v>
      </c>
      <c r="T2155" s="11">
        <f t="shared" si="203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42694.772951388892</v>
      </c>
      <c r="T2159" s="11">
        <f t="shared" si="203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40710.522847222222</v>
      </c>
      <c r="T2161" s="11">
        <f t="shared" si="203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41018.503530092596</v>
      </c>
      <c r="T2162" s="11">
        <f t="shared" si="203"/>
        <v>41048.503530092596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42240.644201388888</v>
      </c>
      <c r="T2163" s="11">
        <f t="shared" si="203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42162.951388888891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42515.509421296301</v>
      </c>
      <c r="T2166" s="11">
        <f t="shared" si="203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42438.458738425921</v>
      </c>
      <c r="T2167" s="11">
        <f t="shared" si="203"/>
        <v>42468.417071759264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42745.391909722224</v>
      </c>
      <c r="T2170" s="11">
        <f t="shared" si="203"/>
        <v>42776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42141.748784722222</v>
      </c>
      <c r="T2173" s="11">
        <f t="shared" si="203"/>
        <v>42177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42082.371759259258</v>
      </c>
      <c r="T2174" s="11">
        <f t="shared" si="203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41495.484293981484</v>
      </c>
      <c r="T2175" s="11">
        <f t="shared" si="203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42465.33457175926</v>
      </c>
      <c r="T2176" s="11">
        <f t="shared" si="203"/>
        <v>42495.33457175926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</v>
      </c>
      <c r="T2178" s="11">
        <f t="shared" si="203"/>
        <v>42126.42487268518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100*(E2179/D2179)</f>
        <v>100.12</v>
      </c>
      <c r="P2179" s="6">
        <f t="shared" ref="P2179:P2242" si="205">E2179/L2179</f>
        <v>65.868421052631575</v>
      </c>
      <c r="Q2179" t="str">
        <f t="shared" ref="Q2179:Q2242" si="206">LEFT($N2179, SEARCH("/",$N2179,1)-1)</f>
        <v>music</v>
      </c>
      <c r="R2179" t="str">
        <f t="shared" ref="R2179:R2242" si="207">RIGHT($N2179,LEN($N2179)-FIND("/",$N2179))</f>
        <v>rock</v>
      </c>
      <c r="S2179" s="11">
        <f t="shared" ref="S2179:S2242" si="208">((J2179-18000)/86400)+25569</f>
        <v>42502.042442129634</v>
      </c>
      <c r="T2179" s="11">
        <f t="shared" ref="T2179:T2242" si="209">((I2179-18000)/86400)+25569</f>
        <v>42527.042442129634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42723.428206018521</v>
      </c>
      <c r="T2180" s="11">
        <f t="shared" si="209"/>
        <v>42753.428206018521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42772.796909722223</v>
      </c>
      <c r="T2183" s="11">
        <f t="shared" si="209"/>
        <v>42786.796909722223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42745.157141203701</v>
      </c>
      <c r="T2185" s="11">
        <f t="shared" si="209"/>
        <v>42775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42380.481956018513</v>
      </c>
      <c r="T2186" s="11">
        <f t="shared" si="209"/>
        <v>42394.458333333328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42619.875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42068.000763888893</v>
      </c>
      <c r="T2189" s="11">
        <f t="shared" si="20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42633.377789351856</v>
      </c>
      <c r="T2190" s="11">
        <f t="shared" si="209"/>
        <v>42668.5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42481.708333333328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42417.416712962964</v>
      </c>
      <c r="T2192" s="11">
        <f t="shared" si="20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42691.642870370371</v>
      </c>
      <c r="T2194" s="11">
        <f t="shared" si="209"/>
        <v>42719.75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42664.197592592594</v>
      </c>
      <c r="T2195" s="11">
        <f t="shared" si="20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42455.507986111115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42675.278958333336</v>
      </c>
      <c r="T2198" s="11">
        <f t="shared" si="209"/>
        <v>42706.083333333328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42262.208310185189</v>
      </c>
      <c r="T2201" s="11">
        <f t="shared" si="209"/>
        <v>42292.208310185189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42163.417453703703</v>
      </c>
      <c r="T2202" s="11">
        <f t="shared" si="209"/>
        <v>42190.916666666672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42241.651412037041</v>
      </c>
      <c r="T2205" s="11">
        <f t="shared" si="209"/>
        <v>42271.651412037041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41031.613298611112</v>
      </c>
      <c r="T2207" s="11">
        <f t="shared" si="209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41005.958333333336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41716.576678240745</v>
      </c>
      <c r="T2213" s="11">
        <f t="shared" si="20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41581.833333333336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42109.617812500001</v>
      </c>
      <c r="T2215" s="11">
        <f t="shared" si="209"/>
        <v>42139.617812500001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42194.543344907404</v>
      </c>
      <c r="T2218" s="11">
        <f t="shared" si="209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42310.125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41127.60396990741</v>
      </c>
      <c r="T2220" s="11">
        <f t="shared" si="20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42482.791666666672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42152.432499999995</v>
      </c>
      <c r="T2225" s="11">
        <f t="shared" si="209"/>
        <v>42182.432499999995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42644.459201388891</v>
      </c>
      <c r="T2226" s="11">
        <f t="shared" si="209"/>
        <v>42672.583333333328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42381.590532407412</v>
      </c>
      <c r="T2228" s="11">
        <f t="shared" si="20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41561.599016203705</v>
      </c>
      <c r="T2229" s="11">
        <f t="shared" si="20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42202.069861111115</v>
      </c>
      <c r="T2230" s="11">
        <f t="shared" si="209"/>
        <v>42232.069861111115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41484.455914351856</v>
      </c>
      <c r="T2231" s="11">
        <f t="shared" si="209"/>
        <v>41519.958333333336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42331.170590277776</v>
      </c>
      <c r="T2235" s="11">
        <f t="shared" si="209"/>
        <v>42351.791666666672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42061.813784722224</v>
      </c>
      <c r="T2237" s="11">
        <f t="shared" si="209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42371.408831018518</v>
      </c>
      <c r="T2238" s="11">
        <f t="shared" si="209"/>
        <v>42401.408831018518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42452.617407407408</v>
      </c>
      <c r="T2242" s="11">
        <f t="shared" si="209"/>
        <v>42482.617407407408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100*(E2243/D2243)</f>
        <v>806.4</v>
      </c>
      <c r="P2243" s="6">
        <f t="shared" ref="P2243:P2306" si="211">E2243/L2243</f>
        <v>49.472392638036808</v>
      </c>
      <c r="Q2243" t="str">
        <f t="shared" ref="Q2243:Q2306" si="212">LEFT($N2243, SEARCH("/",$N2243,1)-1)</f>
        <v>games</v>
      </c>
      <c r="R2243" t="str">
        <f t="shared" ref="R2243:R2306" si="213">RIGHT($N2243,LEN($N2243)-FIND("/",$N2243))</f>
        <v>tabletop games</v>
      </c>
      <c r="S2243" s="11">
        <f t="shared" ref="S2243:S2306" si="214">((J2243-18000)/86400)+25569</f>
        <v>42766.619212962964</v>
      </c>
      <c r="T2243" s="11">
        <f t="shared" ref="T2243:T2306" si="215">((I2243-18000)/86400)+25569</f>
        <v>42796.619212962964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42800.542708333334</v>
      </c>
      <c r="T2245" s="11">
        <f t="shared" si="215"/>
        <v>42806.916666666672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42659.645833333328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42200.457928240736</v>
      </c>
      <c r="T2249" s="11">
        <f t="shared" si="215"/>
        <v>42214.457928240736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41336.49496527778</v>
      </c>
      <c r="T2251" s="11">
        <f t="shared" si="215"/>
        <v>41366.453298611115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42706.838807870372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42573.119652777779</v>
      </c>
      <c r="T2254" s="11">
        <f t="shared" si="215"/>
        <v>42588.119652777779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42752.439444444448</v>
      </c>
      <c r="T2256" s="11">
        <f t="shared" si="215"/>
        <v>42759.439444444448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42682.243587962963</v>
      </c>
      <c r="T2258" s="11">
        <f t="shared" si="215"/>
        <v>42696.243587962963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42505.728344907402</v>
      </c>
      <c r="T2259" s="11">
        <f t="shared" si="215"/>
        <v>42540.75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42136.542673611111</v>
      </c>
      <c r="T2260" s="11">
        <f t="shared" si="215"/>
        <v>42166.542673611111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42759.516435185185</v>
      </c>
      <c r="T2263" s="11">
        <f t="shared" si="215"/>
        <v>42780.516435185185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41960.791666666672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42014.62399305556</v>
      </c>
      <c r="T2265" s="11">
        <f t="shared" si="215"/>
        <v>42035.62399305556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42496.37400462963</v>
      </c>
      <c r="T2266" s="11">
        <f t="shared" si="215"/>
        <v>42512.916666666672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42486.875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41968.621493055558</v>
      </c>
      <c r="T2269" s="11">
        <f t="shared" si="215"/>
        <v>41993.833333333328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42801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42725.661030092597</v>
      </c>
      <c r="T2272" s="11">
        <f t="shared" si="215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42683.791712962964</v>
      </c>
      <c r="T2273" s="11">
        <f t="shared" si="215"/>
        <v>42713.791712962964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42315.491157407407</v>
      </c>
      <c r="T2274" s="11">
        <f t="shared" si="215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42781.340763888889</v>
      </c>
      <c r="T2275" s="11">
        <f t="shared" si="215"/>
        <v>42806.299097222218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41965.408321759256</v>
      </c>
      <c r="T2277" s="11">
        <f t="shared" si="215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42338.500775462962</v>
      </c>
      <c r="T2280" s="11">
        <f t="shared" si="215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42038.958333333328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42234.416562500002</v>
      </c>
      <c r="T2282" s="11">
        <f t="shared" si="215"/>
        <v>42264.416562500002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40687.077511574076</v>
      </c>
      <c r="T2283" s="11">
        <f t="shared" si="215"/>
        <v>40749.076388888891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42322.966273148151</v>
      </c>
      <c r="T2284" s="11">
        <f t="shared" si="215"/>
        <v>42382.966273148151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40977.916712962964</v>
      </c>
      <c r="T2285" s="11">
        <f t="shared" si="215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40613.958333333336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41058.977349537039</v>
      </c>
      <c r="T2287" s="11">
        <f t="shared" si="215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41571.790046296301</v>
      </c>
      <c r="T2291" s="11">
        <f t="shared" si="215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41021.958333333336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40987.489305555559</v>
      </c>
      <c r="T2294" s="11">
        <f t="shared" si="215"/>
        <v>41017.489305555559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41270.746018518519</v>
      </c>
      <c r="T2297" s="11">
        <f t="shared" si="215"/>
        <v>41300.746018518519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40927.523449074077</v>
      </c>
      <c r="T2298" s="11">
        <f t="shared" si="215"/>
        <v>40962.523449074077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40947.833900462967</v>
      </c>
      <c r="T2299" s="11">
        <f t="shared" si="215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41694.632326388892</v>
      </c>
      <c r="T2300" s="11">
        <f t="shared" si="215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40564.824178240742</v>
      </c>
      <c r="T2301" s="11">
        <f t="shared" si="215"/>
        <v>40579.824178240742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41605.660115740742</v>
      </c>
      <c r="T2304" s="11">
        <f t="shared" si="215"/>
        <v>41639.083333333336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100*(E2307/D2307)</f>
        <v>101.22777777777779</v>
      </c>
      <c r="P2307" s="6">
        <f t="shared" ref="P2307:P2370" si="217">E2307/L2307</f>
        <v>109.10778443113773</v>
      </c>
      <c r="Q2307" t="str">
        <f t="shared" ref="Q2307:Q2370" si="218">LEFT($N2307, SEARCH("/",$N2307,1)-1)</f>
        <v>music</v>
      </c>
      <c r="R2307" t="str">
        <f t="shared" ref="R2307:R2370" si="219">RIGHT($N2307,LEN($N2307)-FIND("/",$N2307))</f>
        <v>indie rock</v>
      </c>
      <c r="S2307" s="11">
        <f t="shared" ref="S2307:S2370" si="220">((J2307-18000)/86400)+25569</f>
        <v>41834.486944444448</v>
      </c>
      <c r="T2307" s="11">
        <f t="shared" ref="T2307:T2370" si="221">((I2307-18000)/86400)+25569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40947.959826388891</v>
      </c>
      <c r="T2308" s="11">
        <f t="shared" si="221"/>
        <v>40977.959826388891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41004.594131944446</v>
      </c>
      <c r="T2309" s="11">
        <f t="shared" si="221"/>
        <v>41034.594074074077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41879.833333333336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41307.779363425929</v>
      </c>
      <c r="T2311" s="11">
        <f t="shared" si="221"/>
        <v>41342.779363425929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41324.585821759261</v>
      </c>
      <c r="T2312" s="11">
        <f t="shared" si="221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41735.796168981484</v>
      </c>
      <c r="T2313" s="11">
        <f t="shared" si="221"/>
        <v>41765.796168981484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40192.333900462967</v>
      </c>
      <c r="T2319" s="11">
        <f t="shared" si="221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41592.873668981483</v>
      </c>
      <c r="T2321" s="11">
        <f t="shared" si="221"/>
        <v>41622.873668981483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42799.052094907413</v>
      </c>
      <c r="T2323" s="11">
        <f t="shared" si="221"/>
        <v>42829.010428240741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</v>
      </c>
      <c r="T2324" s="11">
        <f t="shared" si="221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42807.546840277777</v>
      </c>
      <c r="T2325" s="11">
        <f t="shared" si="221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42820.635243055556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42855.5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42139.573344907403</v>
      </c>
      <c r="T2330" s="11">
        <f t="shared" si="221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41807.416041666671</v>
      </c>
      <c r="T2331" s="11">
        <f t="shared" si="221"/>
        <v>41837.416041666671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42332.691469907411</v>
      </c>
      <c r="T2332" s="11">
        <f t="shared" si="221"/>
        <v>42362.791666666672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42011.419803240744</v>
      </c>
      <c r="T2334" s="11">
        <f t="shared" si="221"/>
        <v>42041.419803240744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41918.461782407408</v>
      </c>
      <c r="T2336" s="11">
        <f t="shared" si="221"/>
        <v>41948.523611111115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41789.688472222224</v>
      </c>
      <c r="T2340" s="11">
        <f t="shared" si="221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42692.591539351852</v>
      </c>
      <c r="T2341" s="11">
        <f t="shared" si="221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42643.434467592597</v>
      </c>
      <c r="T2342" s="11">
        <f t="shared" si="221"/>
        <v>42673.434467592597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42167.605370370366</v>
      </c>
      <c r="T2343" s="11">
        <f t="shared" si="221"/>
        <v>42197.605370370366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42327.616956018523</v>
      </c>
      <c r="T2345" s="11">
        <f t="shared" si="221"/>
        <v>42377.615972222222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42059.793472222227</v>
      </c>
      <c r="T2347" s="11">
        <f t="shared" si="221"/>
        <v>42094.777083333334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42708.633912037039</v>
      </c>
      <c r="T2352" s="11">
        <f t="shared" si="221"/>
        <v>42738.633912037039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42093.892812499995</v>
      </c>
      <c r="T2353" s="11">
        <f t="shared" si="221"/>
        <v>42123.892812499995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42101.425370370373</v>
      </c>
      <c r="T2354" s="11">
        <f t="shared" si="221"/>
        <v>42161.425370370373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41954.514583333337</v>
      </c>
      <c r="T2356" s="11">
        <f t="shared" si="221"/>
        <v>42014.514583333337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42096.709907407407</v>
      </c>
      <c r="T2357" s="11">
        <f t="shared" si="221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42130.575277777782</v>
      </c>
      <c r="T2358" s="11">
        <f t="shared" si="221"/>
        <v>42160.575277777782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42264.411782407406</v>
      </c>
      <c r="T2359" s="11">
        <f t="shared" si="221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42159.441250000003</v>
      </c>
      <c r="T2361" s="11">
        <f t="shared" si="221"/>
        <v>42219.441250000003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42377.498611111107</v>
      </c>
      <c r="T2362" s="11">
        <f t="shared" si="221"/>
        <v>42407.498611111107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42490.708333333328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41954.479976851857</v>
      </c>
      <c r="T2364" s="11">
        <f t="shared" si="221"/>
        <v>41984.479976851857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42321.803240740745</v>
      </c>
      <c r="T2365" s="11">
        <f t="shared" si="221"/>
        <v>42366.803240740745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42248.726342592592</v>
      </c>
      <c r="T2366" s="11">
        <f t="shared" si="221"/>
        <v>42303.726342592592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42346.528067129635</v>
      </c>
      <c r="T2367" s="11">
        <f t="shared" si="221"/>
        <v>42386.75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42268.323298611111</v>
      </c>
      <c r="T2368" s="11">
        <f t="shared" si="221"/>
        <v>42298.323298611111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42063.513483796298</v>
      </c>
      <c r="T2370" s="11">
        <f t="shared" si="221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100*(E2371/D2371)</f>
        <v>0</v>
      </c>
      <c r="P2371" s="6" t="e">
        <f t="shared" ref="P2371:P2434" si="223">E2371/L2371</f>
        <v>#DIV/0!</v>
      </c>
      <c r="Q2371" t="str">
        <f t="shared" ref="Q2371:Q2434" si="224">LEFT($N2371, SEARCH("/",$N2371,1)-1)</f>
        <v>technology</v>
      </c>
      <c r="R2371" t="str">
        <f t="shared" ref="R2371:R2434" si="225">RIGHT($N2371,LEN($N2371)-FIND("/",$N2371))</f>
        <v>web</v>
      </c>
      <c r="S2371" s="11">
        <f t="shared" ref="S2371:S2434" si="226">((J2371-18000)/86400)+25569</f>
        <v>42380.60429398148</v>
      </c>
      <c r="T2371" s="11">
        <f t="shared" ref="T2371:T2434" si="227">((I2371-18000)/86400)+25569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41960.980798611112</v>
      </c>
      <c r="T2372" s="11">
        <f t="shared" si="227"/>
        <v>41990.980798611112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42087.860775462963</v>
      </c>
      <c r="T2374" s="11">
        <f t="shared" si="227"/>
        <v>42117.860775462963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42215.453981481478</v>
      </c>
      <c r="T2375" s="11">
        <f t="shared" si="227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42017.634953703702</v>
      </c>
      <c r="T2376" s="11">
        <f t="shared" si="227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42318.717199074075</v>
      </c>
      <c r="T2378" s="11">
        <f t="shared" si="227"/>
        <v>42348.717199074075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42669.661840277782</v>
      </c>
      <c r="T2379" s="11">
        <f t="shared" si="227"/>
        <v>42699.703506944439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42248.584976851853</v>
      </c>
      <c r="T2382" s="11">
        <f t="shared" si="227"/>
        <v>42278.584976851853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42074.727407407408</v>
      </c>
      <c r="T2383" s="11">
        <f t="shared" si="227"/>
        <v>42104.727407407408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42026.848460648151</v>
      </c>
      <c r="T2385" s="11">
        <f t="shared" si="227"/>
        <v>42056.848460648151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41926.859293981484</v>
      </c>
      <c r="T2386" s="11">
        <f t="shared" si="227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42528.418287037042</v>
      </c>
      <c r="T2389" s="11">
        <f t="shared" si="227"/>
        <v>42573.418287037042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42019.603472222225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42179.4450462963</v>
      </c>
      <c r="T2391" s="11">
        <f t="shared" si="227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41968.053981481484</v>
      </c>
      <c r="T2392" s="11">
        <f t="shared" si="227"/>
        <v>42008.053981481484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42064.586157407408</v>
      </c>
      <c r="T2393" s="11">
        <f t="shared" si="227"/>
        <v>42094.544490740736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42031.153854166667</v>
      </c>
      <c r="T2396" s="11">
        <f t="shared" si="227"/>
        <v>42061.153854166667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42716.913043981476</v>
      </c>
      <c r="T2397" s="11">
        <f t="shared" si="227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42157.708148148144</v>
      </c>
      <c r="T2400" s="11">
        <f t="shared" si="227"/>
        <v>42187.708148148144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41956.644745370373</v>
      </c>
      <c r="T2401" s="11">
        <f t="shared" si="227"/>
        <v>41991.644745370373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42444.05976851852</v>
      </c>
      <c r="T2402" s="11">
        <f t="shared" si="227"/>
        <v>42474.05976851852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42459.632615740746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42341.831099537041</v>
      </c>
      <c r="T2406" s="11">
        <f t="shared" si="227"/>
        <v>42371.831099537041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42595.377025462964</v>
      </c>
      <c r="T2407" s="11">
        <f t="shared" si="227"/>
        <v>42616.377025462964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41982.902662037042</v>
      </c>
      <c r="T2408" s="11">
        <f t="shared" si="227"/>
        <v>42022.902662037042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42082.367222222223</v>
      </c>
      <c r="T2409" s="11">
        <f t="shared" si="227"/>
        <v>42105.041666666672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41918.932372685187</v>
      </c>
      <c r="T2410" s="11">
        <f t="shared" si="227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42224.199942129635</v>
      </c>
      <c r="T2412" s="11">
        <f t="shared" si="227"/>
        <v>42254.199942129635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42211.524097222224</v>
      </c>
      <c r="T2413" s="11">
        <f t="shared" si="227"/>
        <v>42241.524097222224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42655.528622685189</v>
      </c>
      <c r="T2414" s="11">
        <f t="shared" si="227"/>
        <v>42700.570289351846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41759.901412037041</v>
      </c>
      <c r="T2415" s="11">
        <f t="shared" si="227"/>
        <v>41790.770833333336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42198.486805555556</v>
      </c>
      <c r="T2416" s="11">
        <f t="shared" si="227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42536.654467592598</v>
      </c>
      <c r="T2417" s="11">
        <f t="shared" si="227"/>
        <v>42566.654467592598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42019.529432870375</v>
      </c>
      <c r="T2418" s="11">
        <f t="shared" si="227"/>
        <v>42077.416666666672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41831.675775462965</v>
      </c>
      <c r="T2419" s="11">
        <f t="shared" si="227"/>
        <v>41861.675775462965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42027.648657407408</v>
      </c>
      <c r="T2420" s="11">
        <f t="shared" si="227"/>
        <v>42087.606990740736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41993.529965277776</v>
      </c>
      <c r="T2421" s="11">
        <f t="shared" si="227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41952.862210648149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42044.51662037037</v>
      </c>
      <c r="T2424" s="11">
        <f t="shared" si="227"/>
        <v>42074.474953703699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41974.496412037042</v>
      </c>
      <c r="T2425" s="11">
        <f t="shared" si="227"/>
        <v>42004.496412037042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42517.711111111115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42163.961712962962</v>
      </c>
      <c r="T2428" s="11">
        <f t="shared" si="227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42412.110335648147</v>
      </c>
      <c r="T2429" s="11">
        <f t="shared" si="227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42075.534155092595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42381.922500000001</v>
      </c>
      <c r="T2432" s="11">
        <f t="shared" si="227"/>
        <v>42411.922500000001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42488.89135416667</v>
      </c>
      <c r="T2433" s="11">
        <f t="shared" si="227"/>
        <v>42548.89135416667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42041.010381944448</v>
      </c>
      <c r="T2434" s="11">
        <f t="shared" si="227"/>
        <v>42071.010381944448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100*(E2435/D2435)</f>
        <v>0</v>
      </c>
      <c r="P2435" s="6" t="e">
        <f t="shared" ref="P2435:P2498" si="229">E2435/L2435</f>
        <v>#DIV/0!</v>
      </c>
      <c r="Q2435" t="str">
        <f t="shared" ref="Q2435:Q2498" si="230">LEFT($N2435, SEARCH("/",$N2435,1)-1)</f>
        <v>food</v>
      </c>
      <c r="R2435" t="str">
        <f t="shared" ref="R2435:R2498" si="231">RIGHT($N2435,LEN($N2435)-FIND("/",$N2435))</f>
        <v>food trucks</v>
      </c>
      <c r="S2435" s="11">
        <f t="shared" ref="S2435:S2498" si="232">((J2435-18000)/86400)+25569</f>
        <v>42397.691469907411</v>
      </c>
      <c r="T2435" s="11">
        <f t="shared" ref="T2435:T2498" si="233">((I2435-18000)/86400)+25569</f>
        <v>42427.691469907411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42179.977708333332</v>
      </c>
      <c r="T2436" s="11">
        <f t="shared" si="233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42252.069282407407</v>
      </c>
      <c r="T2437" s="11">
        <f t="shared" si="233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42338.407060185185</v>
      </c>
      <c r="T2438" s="11">
        <f t="shared" si="233"/>
        <v>42398.407060185185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42031.75680555556</v>
      </c>
      <c r="T2439" s="11">
        <f t="shared" si="233"/>
        <v>42080.541666666672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42285.706736111111</v>
      </c>
      <c r="T2440" s="11">
        <f t="shared" si="233"/>
        <v>42345.748402777783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42265.610289351855</v>
      </c>
      <c r="T2441" s="11">
        <f t="shared" si="233"/>
        <v>42295.610289351855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42186.917291666672</v>
      </c>
      <c r="T2443" s="11">
        <f t="shared" si="233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42052.458657407406</v>
      </c>
      <c r="T2444" s="11">
        <f t="shared" si="233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42670.39434027778</v>
      </c>
      <c r="T2448" s="11">
        <f t="shared" si="233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42654.261493055557</v>
      </c>
      <c r="T2449" s="11">
        <f t="shared" si="233"/>
        <v>42685.958333333328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42607.107789351852</v>
      </c>
      <c r="T2450" s="11">
        <f t="shared" si="233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42779.700115740736</v>
      </c>
      <c r="T2453" s="11">
        <f t="shared" si="233"/>
        <v>42799.700115740736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42338.635416666672</v>
      </c>
      <c r="T2454" s="11">
        <f t="shared" si="233"/>
        <v>42367.75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42769.993148148147</v>
      </c>
      <c r="T2456" s="11">
        <f t="shared" si="233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42452.573495370365</v>
      </c>
      <c r="T2457" s="11">
        <f t="shared" si="233"/>
        <v>42480.573495370365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42530.583333333328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42452.387557870374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42703.978784722218</v>
      </c>
      <c r="T2462" s="11">
        <f t="shared" si="233"/>
        <v>42737.970138888893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41380.583333333336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42248.692094907412</v>
      </c>
      <c r="T2466" s="11">
        <f t="shared" si="233"/>
        <v>42277.603472222225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41145.510972222226</v>
      </c>
      <c r="T2467" s="11">
        <f t="shared" si="233"/>
        <v>41175.510972222226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41173.945844907408</v>
      </c>
      <c r="T2470" s="11">
        <f t="shared" si="233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40557.221400462964</v>
      </c>
      <c r="T2471" s="11">
        <f t="shared" si="233"/>
        <v>40582.221400462964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40893.784629629634</v>
      </c>
      <c r="T2473" s="11">
        <f t="shared" si="233"/>
        <v>40933.784629629634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40424.835416666669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40369.708333333336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41913.120023148149</v>
      </c>
      <c r="T2478" s="11">
        <f t="shared" si="233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40711.573877314819</v>
      </c>
      <c r="T2484" s="11">
        <f t="shared" si="233"/>
        <v>40756.573877314819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40863.466527777782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41373.481932870374</v>
      </c>
      <c r="T2491" s="11">
        <f t="shared" si="233"/>
        <v>41403.481932870374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41023.01939814815</v>
      </c>
      <c r="T2492" s="11">
        <f t="shared" si="233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41022.436851851853</v>
      </c>
      <c r="T2496" s="11">
        <f t="shared" si="233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100*(E2499/D2499)</f>
        <v>112.7715</v>
      </c>
      <c r="P2499" s="6">
        <f t="shared" ref="P2499:P2562" si="235">E2499/L2499</f>
        <v>80.551071428571419</v>
      </c>
      <c r="Q2499" t="str">
        <f t="shared" ref="Q2499:Q2562" si="236">LEFT($N2499, SEARCH("/",$N2499,1)-1)</f>
        <v>music</v>
      </c>
      <c r="R2499" t="str">
        <f t="shared" ref="R2499:R2562" si="237">RIGHT($N2499,LEN($N2499)-FIND("/",$N2499))</f>
        <v>indie rock</v>
      </c>
      <c r="S2499" s="11">
        <f t="shared" ref="S2499:S2562" si="238">((J2499-18000)/86400)+25569</f>
        <v>40730.670578703706</v>
      </c>
      <c r="T2499" s="11">
        <f t="shared" ref="T2499:T2562" si="239">((I2499-18000)/86400)+25569</f>
        <v>40760.670578703706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41226.440243055556</v>
      </c>
      <c r="T2501" s="11">
        <f t="shared" si="23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41858.617106481484</v>
      </c>
      <c r="T2504" s="11">
        <f t="shared" si="239"/>
        <v>41903.617106481484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42498.691064814819</v>
      </c>
      <c r="T2505" s="11">
        <f t="shared" si="239"/>
        <v>42528.670833333337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41957.848773148144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42258.088761574079</v>
      </c>
      <c r="T2508" s="11">
        <f t="shared" si="239"/>
        <v>42280.666666666672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42058.601261574076</v>
      </c>
      <c r="T2511" s="11">
        <f t="shared" si="23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42078.789027777777</v>
      </c>
      <c r="T2512" s="11">
        <f t="shared" si="239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42371.238576388889</v>
      </c>
      <c r="T2513" s="11">
        <f t="shared" si="239"/>
        <v>42401.238576388889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42731.798483796301</v>
      </c>
      <c r="T2515" s="11">
        <f t="shared" si="239"/>
        <v>42791.798483796301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41854.181446759263</v>
      </c>
      <c r="T2516" s="11">
        <f t="shared" si="239"/>
        <v>41871.181446759263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42027.631400462968</v>
      </c>
      <c r="T2517" s="11">
        <f t="shared" si="239"/>
        <v>42057.631400462968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41942.4450462963</v>
      </c>
      <c r="T2518" s="11">
        <f t="shared" si="23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42082.552430555559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41956.514212962968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42269.759502314817</v>
      </c>
      <c r="T2523" s="11">
        <f t="shared" si="239"/>
        <v>42290.759502314817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42482.411111111112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41993.979166666672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42217.626192129625</v>
      </c>
      <c r="T2530" s="11">
        <f t="shared" si="239"/>
        <v>42236.25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40947.872395833336</v>
      </c>
      <c r="T2531" s="11">
        <f t="shared" si="23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42208.471689814818</v>
      </c>
      <c r="T2533" s="11">
        <f t="shared" si="23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41977.693888888884</v>
      </c>
      <c r="T2541" s="11">
        <f t="shared" si="239"/>
        <v>42037.693888888884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40785.466678240744</v>
      </c>
      <c r="T2542" s="11">
        <f t="shared" si="239"/>
        <v>40845.466678240744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41483.240949074076</v>
      </c>
      <c r="T2543" s="11">
        <f t="shared" si="239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40513.899282407408</v>
      </c>
      <c r="T2545" s="11">
        <f t="shared" si="23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42026.929837962962</v>
      </c>
      <c r="T2547" s="11">
        <f t="shared" si="239"/>
        <v>42061.8125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41524.650219907409</v>
      </c>
      <c r="T2548" s="11">
        <f t="shared" si="23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40973.564849537041</v>
      </c>
      <c r="T2549" s="11">
        <f t="shared" si="23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42618.417094907403</v>
      </c>
      <c r="T2550" s="11">
        <f t="shared" si="23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42228.425995370373</v>
      </c>
      <c r="T2552" s="11">
        <f t="shared" si="23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40961.043807870374</v>
      </c>
      <c r="T2553" s="11">
        <f t="shared" si="23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42769.601631944446</v>
      </c>
      <c r="T2554" s="11">
        <f t="shared" si="239"/>
        <v>42799.601631944446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42124.869942129633</v>
      </c>
      <c r="T2556" s="11">
        <f t="shared" si="23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42093.651689814811</v>
      </c>
      <c r="T2560" s="11">
        <f t="shared" si="23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100*(E2563/D2563)</f>
        <v>0</v>
      </c>
      <c r="P2563" s="6" t="e">
        <f t="shared" ref="P2563:P2626" si="241">E2563/L2563</f>
        <v>#DIV/0!</v>
      </c>
      <c r="Q2563" t="str">
        <f t="shared" ref="Q2563:Q2626" si="242">LEFT($N2563, SEARCH("/",$N2563,1)-1)</f>
        <v>food</v>
      </c>
      <c r="R2563" t="str">
        <f t="shared" ref="R2563:R2626" si="243">RIGHT($N2563,LEN($N2563)-FIND("/",$N2563))</f>
        <v>food trucks</v>
      </c>
      <c r="S2563" s="11">
        <f t="shared" ref="S2563:S2626" si="244">((J2563-18000)/86400)+25569</f>
        <v>42260.320474537039</v>
      </c>
      <c r="T2563" s="11">
        <f t="shared" ref="T2563:T2626" si="245">((I2563-18000)/86400)+25569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41842.772546296299</v>
      </c>
      <c r="T2568" s="11">
        <f t="shared" si="245"/>
        <v>41872.772546296299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42087.670578703706</v>
      </c>
      <c r="T2569" s="11">
        <f t="shared" si="245"/>
        <v>42117.670578703706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42076.911076388889</v>
      </c>
      <c r="T2574" s="11">
        <f t="shared" si="245"/>
        <v>42106.911076388889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41985.900393518517</v>
      </c>
      <c r="T2577" s="11">
        <f t="shared" si="245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42059.801469907412</v>
      </c>
      <c r="T2578" s="11">
        <f t="shared" si="245"/>
        <v>42104.75980324074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42237.814571759256</v>
      </c>
      <c r="T2580" s="11">
        <f t="shared" si="245"/>
        <v>42286.5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41837.621562500004</v>
      </c>
      <c r="T2581" s="11">
        <f t="shared" si="245"/>
        <v>41897.621562500004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42139.916666666672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42324.461782407408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42019.561111111107</v>
      </c>
      <c r="T2585" s="11">
        <f t="shared" si="245"/>
        <v>42079.51944444445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42338.467048611114</v>
      </c>
      <c r="T2589" s="11">
        <f t="shared" si="245"/>
        <v>42368.467048611114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42042.467893518522</v>
      </c>
      <c r="T2590" s="11">
        <f t="shared" si="245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42422.3278587963</v>
      </c>
      <c r="T2591" s="11">
        <f t="shared" si="245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42089.636874999997</v>
      </c>
      <c r="T2595" s="11">
        <f t="shared" si="245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42760.035879629635</v>
      </c>
      <c r="T2597" s="11">
        <f t="shared" si="245"/>
        <v>42790.035879629635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41828.456122685187</v>
      </c>
      <c r="T2598" s="11">
        <f t="shared" si="245"/>
        <v>41858.456122685187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42240.631956018522</v>
      </c>
      <c r="T2600" s="11">
        <f t="shared" si="245"/>
        <v>42270.631956018522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42394.692129629635</v>
      </c>
      <c r="T2602" s="11">
        <f t="shared" si="245"/>
        <v>42454.650462962964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41150.693854166668</v>
      </c>
      <c r="T2603" s="11">
        <f t="shared" si="245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41915.538981481484</v>
      </c>
      <c r="T2604" s="11">
        <f t="shared" si="245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40997.842858796299</v>
      </c>
      <c r="T2606" s="11">
        <f t="shared" si="245"/>
        <v>41027.842858796299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42184.666342592594</v>
      </c>
      <c r="T2609" s="11">
        <f t="shared" si="245"/>
        <v>42227.875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42767.59337962963</v>
      </c>
      <c r="T2610" s="11">
        <f t="shared" si="245"/>
        <v>42808.791666666672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41981.934837962966</v>
      </c>
      <c r="T2614" s="11">
        <f t="shared" si="245"/>
        <v>42012.934837962966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41143.609884259262</v>
      </c>
      <c r="T2615" s="11">
        <f t="shared" si="245"/>
        <v>41173.609884259262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41730.500138888892</v>
      </c>
      <c r="T2616" s="11">
        <f t="shared" si="245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42490.291666666672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42211.786215277782</v>
      </c>
      <c r="T2618" s="11">
        <f t="shared" si="245"/>
        <v>42241.786215277782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42300.25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42287.833333333328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42115.539212962962</v>
      </c>
      <c r="T2623" s="11">
        <f t="shared" si="245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100*(E2627/D2627)</f>
        <v>956</v>
      </c>
      <c r="P2627" s="6">
        <f t="shared" ref="P2627:P2690" si="247">E2627/L2627</f>
        <v>27.576923076923077</v>
      </c>
      <c r="Q2627" t="str">
        <f t="shared" ref="Q2627:Q2690" si="248">LEFT($N2627, SEARCH("/",$N2627,1)-1)</f>
        <v>technology</v>
      </c>
      <c r="R2627" t="str">
        <f t="shared" ref="R2627:R2690" si="249">RIGHT($N2627,LEN($N2627)-FIND("/",$N2627))</f>
        <v>space exploration</v>
      </c>
      <c r="S2627" s="11">
        <f t="shared" ref="S2627:S2690" si="250">((J2627-18000)/86400)+25569</f>
        <v>42658.601944444439</v>
      </c>
      <c r="T2627" s="11">
        <f t="shared" ref="T2627:T2690" si="251">((I2627-18000)/86400)+25569</f>
        <v>42683.643611111111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42108.33011574074</v>
      </c>
      <c r="T2631" s="11">
        <f t="shared" si="251"/>
        <v>42138.33011574074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42551.208333333328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42217.960960648154</v>
      </c>
      <c r="T2633" s="11">
        <f t="shared" si="251"/>
        <v>42245.960960648154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42612.448159722218</v>
      </c>
      <c r="T2636" s="11">
        <f t="shared" si="251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42037.742604166662</v>
      </c>
      <c r="T2637" s="11">
        <f t="shared" si="251"/>
        <v>42072.700937500005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42658.833333333328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42639.341145833328</v>
      </c>
      <c r="T2639" s="11">
        <f t="shared" si="251"/>
        <v>42655.341145833328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41880.618784722225</v>
      </c>
      <c r="T2643" s="11">
        <f t="shared" si="251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42536.038287037038</v>
      </c>
      <c r="T2644" s="11">
        <f t="shared" si="251"/>
        <v>42566.081250000003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42774.583738425921</v>
      </c>
      <c r="T2646" s="11">
        <f t="shared" si="251"/>
        <v>42804.583738425921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41951.67596064815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42226.104965277773</v>
      </c>
      <c r="T2648" s="11">
        <f t="shared" si="251"/>
        <v>42256.104965277773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42200.053460648152</v>
      </c>
      <c r="T2649" s="11">
        <f t="shared" si="251"/>
        <v>42230.053460648152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42408.506481481483</v>
      </c>
      <c r="T2650" s="11">
        <f t="shared" si="251"/>
        <v>42438.506481481483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42341.788668981477</v>
      </c>
      <c r="T2651" s="11">
        <f t="shared" si="251"/>
        <v>42401.788668981477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42695.416006944448</v>
      </c>
      <c r="T2652" s="11">
        <f t="shared" si="251"/>
        <v>42725.416006944448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42327.597326388888</v>
      </c>
      <c r="T2653" s="11">
        <f t="shared" si="251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41982.950520833328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41802.958333333336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42055.392662037033</v>
      </c>
      <c r="T2656" s="11">
        <f t="shared" si="251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42409.625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42806.583333333328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42584.854166666672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42081.861226851848</v>
      </c>
      <c r="T2661" s="11">
        <f t="shared" si="251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42251.416666666672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42312.817094907412</v>
      </c>
      <c r="T2666" s="11">
        <f t="shared" si="251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42083.687199074076</v>
      </c>
      <c r="T2667" s="11">
        <f t="shared" si="251"/>
        <v>42128.687199074076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42235.556006944447</v>
      </c>
      <c r="T2668" s="11">
        <f t="shared" si="251"/>
        <v>42272.666666666672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42275.380381944444</v>
      </c>
      <c r="T2670" s="11">
        <f t="shared" si="251"/>
        <v>42317.397222222222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41820.812268518523</v>
      </c>
      <c r="T2672" s="11">
        <f t="shared" si="251"/>
        <v>41848.812268518523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</v>
      </c>
      <c r="T2673" s="11">
        <f t="shared" si="251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42344.675810185188</v>
      </c>
      <c r="T2674" s="11">
        <f t="shared" si="251"/>
        <v>42366.041666666672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41941.739583333336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41953.690844907411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41792.821099537039</v>
      </c>
      <c r="T2679" s="11">
        <f t="shared" si="251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42241.589872685188</v>
      </c>
      <c r="T2680" s="11">
        <f t="shared" si="251"/>
        <v>42271.589872685188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42465.961701388893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41965.040972222225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42034.546759259261</v>
      </c>
      <c r="T2685" s="11">
        <f t="shared" si="251"/>
        <v>42064.546759259261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41820.706307870372</v>
      </c>
      <c r="T2686" s="11">
        <f t="shared" si="251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42061.487615740742</v>
      </c>
      <c r="T2687" s="11">
        <f t="shared" si="251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41892.766469907408</v>
      </c>
      <c r="T2688" s="11">
        <f t="shared" si="251"/>
        <v>41912.766469907408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42027.910532407404</v>
      </c>
      <c r="T2690" s="11">
        <f t="shared" si="251"/>
        <v>42058.916666666672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100*(E2691/D2691)</f>
        <v>2.8571428571428571E-3</v>
      </c>
      <c r="P2691" s="6">
        <f t="shared" ref="P2691:P2754" si="253">E2691/L2691</f>
        <v>1</v>
      </c>
      <c r="Q2691" t="str">
        <f t="shared" ref="Q2691:Q2754" si="254">LEFT($N2691, SEARCH("/",$N2691,1)-1)</f>
        <v>food</v>
      </c>
      <c r="R2691" t="str">
        <f t="shared" ref="R2691:R2754" si="255">RIGHT($N2691,LEN($N2691)-FIND("/",$N2691))</f>
        <v>food trucks</v>
      </c>
      <c r="S2691" s="11">
        <f t="shared" ref="S2691:S2754" si="256">((J2691-18000)/86400)+25569</f>
        <v>42551.75335648148</v>
      </c>
      <c r="T2691" s="11">
        <f t="shared" ref="T2691:T2754" si="257">((I2691-18000)/86400)+25569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42058.125694444447</v>
      </c>
      <c r="T2694" s="11">
        <f t="shared" si="257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41833.930162037039</v>
      </c>
      <c r="T2695" s="11">
        <f t="shared" si="257"/>
        <v>41863.930162037039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42187.731747685189</v>
      </c>
      <c r="T2699" s="11">
        <f t="shared" si="257"/>
        <v>42218.708333333328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41787.68990740741</v>
      </c>
      <c r="T2700" s="11">
        <f t="shared" si="257"/>
        <v>41817.68990740741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41829.68822916667</v>
      </c>
      <c r="T2701" s="11">
        <f t="shared" si="257"/>
        <v>41859.68822916667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42801.566365740742</v>
      </c>
      <c r="T2703" s="11">
        <f t="shared" si="257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42800.5934837963</v>
      </c>
      <c r="T2704" s="11">
        <f t="shared" si="257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42756.481828703705</v>
      </c>
      <c r="T2705" s="11">
        <f t="shared" si="257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42830.612430555557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42322.445416666669</v>
      </c>
      <c r="T2715" s="11">
        <f t="shared" si="257"/>
        <v>42362.445416666669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42629.446712962963</v>
      </c>
      <c r="T2716" s="11">
        <f t="shared" si="257"/>
        <v>42657.75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42255.124918981484</v>
      </c>
      <c r="T2718" s="11">
        <f t="shared" si="257"/>
        <v>42285.124918981484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42493.75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42417.822847222225</v>
      </c>
      <c r="T2721" s="11">
        <f t="shared" si="257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42655.257557870369</v>
      </c>
      <c r="T2722" s="11">
        <f t="shared" si="257"/>
        <v>42685.299224537041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41523.583333333336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42704.648761574077</v>
      </c>
      <c r="T2724" s="11">
        <f t="shared" si="257"/>
        <v>42764.648761574077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42004.672314814816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41929.958333333336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41389.599861111114</v>
      </c>
      <c r="T2734" s="11">
        <f t="shared" si="257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42044.064513888894</v>
      </c>
      <c r="T2735" s="11">
        <f t="shared" si="257"/>
        <v>42104.022847222222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42626.460555555561</v>
      </c>
      <c r="T2736" s="11">
        <f t="shared" si="257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41315.912615740745</v>
      </c>
      <c r="T2737" s="11">
        <f t="shared" si="257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41722.458020833335</v>
      </c>
      <c r="T2738" s="11">
        <f t="shared" si="257"/>
        <v>41752.458020833335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41654.583333333336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42044.823518518519</v>
      </c>
      <c r="T2742" s="11">
        <f t="shared" si="257"/>
        <v>42074.781851851847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41911.449097222227</v>
      </c>
      <c r="T2743" s="11">
        <f t="shared" si="257"/>
        <v>41931.879861111112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42098.549039351856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41078.691493055558</v>
      </c>
      <c r="T2752" s="11">
        <f t="shared" si="257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100*(E2755/D2755)</f>
        <v>19</v>
      </c>
      <c r="P2755" s="6">
        <f t="shared" ref="P2755:P2818" si="259">E2755/L2755</f>
        <v>47.5</v>
      </c>
      <c r="Q2755" t="str">
        <f t="shared" ref="Q2755:Q2818" si="260">LEFT($N2755, SEARCH("/",$N2755,1)-1)</f>
        <v>publishing</v>
      </c>
      <c r="R2755" t="str">
        <f t="shared" ref="R2755:R2818" si="261">RIGHT($N2755,LEN($N2755)-FIND("/",$N2755))</f>
        <v>children's books</v>
      </c>
      <c r="S2755" s="11">
        <f t="shared" ref="S2755:S2818" si="262">((J2755-18000)/86400)+25569</f>
        <v>41117.692395833335</v>
      </c>
      <c r="T2755" s="11">
        <f t="shared" ref="T2755:T2818" si="263">((I2755-18000)/86400)+25569</f>
        <v>41147.692395833335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42573.448287037041</v>
      </c>
      <c r="T2759" s="11">
        <f t="shared" si="263"/>
        <v>42588.448287037041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42639.233599537038</v>
      </c>
      <c r="T2760" s="11">
        <f t="shared" si="263"/>
        <v>42653.233599537038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41246.855243055557</v>
      </c>
      <c r="T2763" s="11">
        <f t="shared" si="263"/>
        <v>41276.855243055557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41373.371342592596</v>
      </c>
      <c r="T2765" s="11">
        <f t="shared" si="263"/>
        <v>41418.371342592596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41059.583333333336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40736.459699074076</v>
      </c>
      <c r="T2768" s="11">
        <f t="shared" si="263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42172.750578703708</v>
      </c>
      <c r="T2769" s="11">
        <f t="shared" si="263"/>
        <v>42232.750578703708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41745.617939814816</v>
      </c>
      <c r="T2771" s="11">
        <f t="shared" si="263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41537.660810185189</v>
      </c>
      <c r="T2774" s="11">
        <f t="shared" si="263"/>
        <v>41552.660810185189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41310.91814814815</v>
      </c>
      <c r="T2776" s="11">
        <f t="shared" si="263"/>
        <v>41340.91814814815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42136.088842592595</v>
      </c>
      <c r="T2778" s="11">
        <f t="shared" si="263"/>
        <v>42167.088842592595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41846.769745370373</v>
      </c>
      <c r="T2780" s="11">
        <f t="shared" si="263"/>
        <v>41876.769745370373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42018.733263888891</v>
      </c>
      <c r="T2783" s="11">
        <f t="shared" si="263"/>
        <v>42047.083333333328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42026.716643518521</v>
      </c>
      <c r="T2784" s="11">
        <f t="shared" si="263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42103.326921296291</v>
      </c>
      <c r="T2785" s="11">
        <f t="shared" si="263"/>
        <v>42117.326921296291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42587.666666666672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41815.360879629632</v>
      </c>
      <c r="T2788" s="11">
        <f t="shared" si="263"/>
        <v>41829.360879629632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42550.49355324074</v>
      </c>
      <c r="T2790" s="11">
        <f t="shared" si="263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42055.804791666669</v>
      </c>
      <c r="T2791" s="11">
        <f t="shared" si="263"/>
        <v>42074.958333333328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42016.730358796296</v>
      </c>
      <c r="T2792" s="11">
        <f t="shared" si="263"/>
        <v>42046.730358796296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42591.691655092596</v>
      </c>
      <c r="T2793" s="11">
        <f t="shared" si="263"/>
        <v>42621.958333333328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42176.210706018523</v>
      </c>
      <c r="T2795" s="11">
        <f t="shared" si="263"/>
        <v>42206.210706018523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42432.583333333328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42201.466678240744</v>
      </c>
      <c r="T2800" s="11">
        <f t="shared" si="263"/>
        <v>42216.458333333328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42538.458333333328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41948.344513888893</v>
      </c>
      <c r="T2802" s="11">
        <f t="shared" si="263"/>
        <v>42008.344513888893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42157.857361111106</v>
      </c>
      <c r="T2805" s="11">
        <f t="shared" si="263"/>
        <v>42200.791666666672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42185.058912037042</v>
      </c>
      <c r="T2808" s="11">
        <f t="shared" si="263"/>
        <v>42221.25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42154.66479166667</v>
      </c>
      <c r="T2809" s="11">
        <f t="shared" si="263"/>
        <v>42184.66479166667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42451.288483796292</v>
      </c>
      <c r="T2811" s="11">
        <f t="shared" si="263"/>
        <v>42459.402083333334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42054.535856481481</v>
      </c>
      <c r="T2814" s="11">
        <f t="shared" si="263"/>
        <v>42099.958333333328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42693.534270833334</v>
      </c>
      <c r="T2815" s="11">
        <f t="shared" si="263"/>
        <v>42718.534270833334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42103.191145833334</v>
      </c>
      <c r="T2816" s="11">
        <f t="shared" si="263"/>
        <v>42133.191145833334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42559.568391203706</v>
      </c>
      <c r="T2817" s="11">
        <f t="shared" si="263"/>
        <v>42589.568391203706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42188.25916666667</v>
      </c>
      <c r="T2818" s="11">
        <f t="shared" si="263"/>
        <v>42218.458333333328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100*(E2819/D2819)</f>
        <v>130</v>
      </c>
      <c r="P2819" s="6">
        <f t="shared" ref="P2819:P2882" si="265">E2819/L2819</f>
        <v>23.636363636363637</v>
      </c>
      <c r="Q2819" t="str">
        <f t="shared" ref="Q2819:Q2882" si="266">LEFT($N2819, SEARCH("/",$N2819,1)-1)</f>
        <v>theater</v>
      </c>
      <c r="R2819" t="str">
        <f t="shared" ref="R2819:R2882" si="267">RIGHT($N2819,LEN($N2819)-FIND("/",$N2819))</f>
        <v>plays</v>
      </c>
      <c r="S2819" s="11">
        <f t="shared" ref="S2819:S2882" si="268">((J2819-18000)/86400)+25569</f>
        <v>42023.42664351852</v>
      </c>
      <c r="T2819" s="11">
        <f t="shared" ref="T2819:T2882" si="269">((I2819-18000)/86400)+25569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42250.389884259261</v>
      </c>
      <c r="T2820" s="11">
        <f t="shared" si="269"/>
        <v>42270.389884259261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42401.402650462958</v>
      </c>
      <c r="T2822" s="11">
        <f t="shared" si="269"/>
        <v>42425.791666666672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42060.475601851853</v>
      </c>
      <c r="T2824" s="11">
        <f t="shared" si="269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42066.803310185191</v>
      </c>
      <c r="T2825" s="11">
        <f t="shared" si="26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42136.062453703707</v>
      </c>
      <c r="T2826" s="11">
        <f t="shared" si="269"/>
        <v>42167.86319444445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42312.584328703699</v>
      </c>
      <c r="T2827" s="11">
        <f t="shared" si="269"/>
        <v>42342.584328703699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42170.826527777783</v>
      </c>
      <c r="T2828" s="11">
        <f t="shared" si="269"/>
        <v>42195.083333333328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42494.475300925929</v>
      </c>
      <c r="T2829" s="11">
        <f t="shared" si="269"/>
        <v>42524.479166666672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42279.75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42171.61655092593</v>
      </c>
      <c r="T2833" s="11">
        <f t="shared" si="269"/>
        <v>42201.61655092593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41966.708333333328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42267.919363425928</v>
      </c>
      <c r="T2835" s="11">
        <f t="shared" si="269"/>
        <v>42287.875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42019.751504629632</v>
      </c>
      <c r="T2836" s="11">
        <f t="shared" si="269"/>
        <v>42034.751504629632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42313.495567129634</v>
      </c>
      <c r="T2837" s="11">
        <f t="shared" si="269"/>
        <v>42342.791666666672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41864.708333333336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41853.031875000001</v>
      </c>
      <c r="T2841" s="11">
        <f t="shared" si="26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42059.827303240745</v>
      </c>
      <c r="T2842" s="11">
        <f t="shared" si="269"/>
        <v>42081.5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42291.531215277777</v>
      </c>
      <c r="T2843" s="11">
        <f t="shared" si="269"/>
        <v>42351.572881944448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41784.744155092594</v>
      </c>
      <c r="T2844" s="11">
        <f t="shared" si="26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42492.529513888891</v>
      </c>
      <c r="T2845" s="11">
        <f t="shared" si="269"/>
        <v>42533.958333333328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42709.337731481486</v>
      </c>
      <c r="T2846" s="11">
        <f t="shared" si="269"/>
        <v>42739.337731481486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42102.808252314819</v>
      </c>
      <c r="T2847" s="11">
        <f t="shared" si="269"/>
        <v>42162.808252314819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42453.597974537042</v>
      </c>
      <c r="T2849" s="11">
        <f t="shared" si="269"/>
        <v>42513.597974537042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</v>
      </c>
      <c r="T2850" s="11">
        <f t="shared" si="269"/>
        <v>42153.44049768518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41835.982604166667</v>
      </c>
      <c r="T2855" s="11">
        <f t="shared" si="269"/>
        <v>41895.982604166667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42111.508321759262</v>
      </c>
      <c r="T2856" s="11">
        <f t="shared" si="269"/>
        <v>42131.508321759262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42398.773611111115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42726.711747685185</v>
      </c>
      <c r="T2859" s="11">
        <f t="shared" si="269"/>
        <v>42786.541666666672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41954.336747685185</v>
      </c>
      <c r="T2860" s="11">
        <f t="shared" si="269"/>
        <v>41978.26944444445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42480.592314814814</v>
      </c>
      <c r="T2862" s="11">
        <f t="shared" si="269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42172.405173611114</v>
      </c>
      <c r="T2866" s="11">
        <f t="shared" si="26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42627.746770833328</v>
      </c>
      <c r="T2868" s="11">
        <f t="shared" si="269"/>
        <v>42657.708333333328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42530.986944444448</v>
      </c>
      <c r="T2869" s="11">
        <f t="shared" si="269"/>
        <v>42554.958333333328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42540.385196759264</v>
      </c>
      <c r="T2871" s="11">
        <f t="shared" si="269"/>
        <v>42570.385196759264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41974.53024305556</v>
      </c>
      <c r="T2873" s="11">
        <f t="shared" si="269"/>
        <v>41994.53024305556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42114.907847222217</v>
      </c>
      <c r="T2874" s="11">
        <f t="shared" si="269"/>
        <v>42174.907847222217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42002.609155092592</v>
      </c>
      <c r="T2875" s="11">
        <f t="shared" si="269"/>
        <v>42032.609155092592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42722.636412037042</v>
      </c>
      <c r="T2876" s="11">
        <f t="shared" si="269"/>
        <v>42752.636412037042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42464.920057870375</v>
      </c>
      <c r="T2877" s="11">
        <f t="shared" si="269"/>
        <v>42494.920057870375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42171.535636574074</v>
      </c>
      <c r="T2878" s="11">
        <f t="shared" si="269"/>
        <v>42201.535636574074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42704.5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42128.407349537039</v>
      </c>
      <c r="T2880" s="11">
        <f t="shared" si="269"/>
        <v>42188.407349537039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42359.516909722224</v>
      </c>
      <c r="T2881" s="11">
        <f t="shared" si="269"/>
        <v>42389.516909722224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100*(E2883/D2883)</f>
        <v>0</v>
      </c>
      <c r="P2883" s="6" t="e">
        <f t="shared" ref="P2883:P2946" si="271">E2883/L2883</f>
        <v>#DIV/0!</v>
      </c>
      <c r="Q2883" t="str">
        <f t="shared" ref="Q2883:Q2946" si="272">LEFT($N2883, SEARCH("/",$N2883,1)-1)</f>
        <v>theater</v>
      </c>
      <c r="R2883" t="str">
        <f t="shared" ref="R2883:R2946" si="273">RIGHT($N2883,LEN($N2883)-FIND("/",$N2883))</f>
        <v>plays</v>
      </c>
      <c r="S2883" s="11">
        <f t="shared" ref="S2883:S2946" si="274">((J2883-18000)/86400)+25569</f>
        <v>41916.389305555553</v>
      </c>
      <c r="T2883" s="11">
        <f t="shared" ref="T2883:T2946" si="275">((I2883-18000)/86400)+25569</f>
        <v>41976.430972222224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42046.868067129632</v>
      </c>
      <c r="T2887" s="11">
        <f t="shared" si="275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41850.654918981483</v>
      </c>
      <c r="T2891" s="11">
        <f t="shared" si="275"/>
        <v>41880.654918981483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41831.534629629634</v>
      </c>
      <c r="T2892" s="11">
        <f t="shared" si="275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42415.675092592588</v>
      </c>
      <c r="T2893" s="11">
        <f t="shared" si="275"/>
        <v>42475.633425925931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42012.875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42097.736284722225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41811.347129629634</v>
      </c>
      <c r="T2897" s="11">
        <f t="shared" si="275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42716.041666666672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42195.958541666667</v>
      </c>
      <c r="T2905" s="11">
        <f t="shared" si="275"/>
        <v>42255.958541666667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42605.848530092597</v>
      </c>
      <c r="T2907" s="11">
        <f t="shared" si="275"/>
        <v>42619.848530092597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42216.833333333328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42444.669409722221</v>
      </c>
      <c r="T2909" s="11">
        <f t="shared" si="275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42499.523368055554</v>
      </c>
      <c r="T2910" s="11">
        <f t="shared" si="275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42107.632951388892</v>
      </c>
      <c r="T2912" s="11">
        <f t="shared" si="275"/>
        <v>42167.632951388892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42142.560486111106</v>
      </c>
      <c r="T2913" s="11">
        <f t="shared" si="275"/>
        <v>42182.560486111106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42353.923310185186</v>
      </c>
      <c r="T2914" s="11">
        <f t="shared" si="275"/>
        <v>42383.923310185186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42415.189699074079</v>
      </c>
      <c r="T2917" s="11">
        <f t="shared" si="275"/>
        <v>42445.148032407407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42245.026006944448</v>
      </c>
      <c r="T2919" s="11">
        <f t="shared" si="275"/>
        <v>42263.026006944448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41826.411215277782</v>
      </c>
      <c r="T2921" s="11">
        <f t="shared" si="275"/>
        <v>41856.411215277782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42058.584143518514</v>
      </c>
      <c r="T2922" s="11">
        <f t="shared" si="275"/>
        <v>42088.542476851857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42097.665821759263</v>
      </c>
      <c r="T2924" s="11">
        <f t="shared" si="275"/>
        <v>42142.665821759263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42012.944201388891</v>
      </c>
      <c r="T2925" s="11">
        <f t="shared" si="275"/>
        <v>42027.916666666672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42103.348495370374</v>
      </c>
      <c r="T2926" s="11">
        <f t="shared" si="275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41863.375787037039</v>
      </c>
      <c r="T2927" s="11">
        <f t="shared" si="275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42044.557627314818</v>
      </c>
      <c r="T2928" s="11">
        <f t="shared" si="275"/>
        <v>42058.557627314818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42403.789884259255</v>
      </c>
      <c r="T2930" s="11">
        <f t="shared" si="275"/>
        <v>42433.789884259255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41872.082905092597</v>
      </c>
      <c r="T2933" s="11">
        <f t="shared" si="275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42056.25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42495.748298611114</v>
      </c>
      <c r="T2935" s="11">
        <f t="shared" si="275"/>
        <v>42525.748298611114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42611.5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41912.442395833335</v>
      </c>
      <c r="T2938" s="11">
        <f t="shared" si="275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42004.495532407411</v>
      </c>
      <c r="T2940" s="11">
        <f t="shared" si="275"/>
        <v>42034.495532407411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41878.833333333336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42034.751793981486</v>
      </c>
      <c r="T2943" s="11">
        <f t="shared" si="275"/>
        <v>42064.751793981486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42334.595590277779</v>
      </c>
      <c r="T2944" s="11">
        <f t="shared" si="275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42076.921064814815</v>
      </c>
      <c r="T2945" s="11">
        <f t="shared" si="275"/>
        <v>42106.921064814815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42132.705995370372</v>
      </c>
      <c r="T2946" s="11">
        <f t="shared" si="275"/>
        <v>42162.705995370372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100*(E2947/D2947)</f>
        <v>0</v>
      </c>
      <c r="P2947" s="6" t="e">
        <f t="shared" ref="P2947:P3010" si="277">E2947/L2947</f>
        <v>#DIV/0!</v>
      </c>
      <c r="Q2947" t="str">
        <f t="shared" ref="Q2947:Q3010" si="278">LEFT($N2947, SEARCH("/",$N2947,1)-1)</f>
        <v>theater</v>
      </c>
      <c r="R2947" t="str">
        <f t="shared" ref="R2947:R3010" si="279">RIGHT($N2947,LEN($N2947)-FIND("/",$N2947))</f>
        <v>spaces</v>
      </c>
      <c r="S2947" s="11">
        <f t="shared" ref="S2947:S3010" si="280">((J2947-18000)/86400)+25569</f>
        <v>42117.931250000001</v>
      </c>
      <c r="T2947" s="11">
        <f t="shared" ref="T2947:T3010" si="281">((I2947-18000)/86400)+25569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42649.353784722218</v>
      </c>
      <c r="T2949" s="11">
        <f t="shared" si="281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42097.440891203703</v>
      </c>
      <c r="T2950" s="11">
        <f t="shared" si="281"/>
        <v>42157.440891203703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42297.614780092597</v>
      </c>
      <c r="T2951" s="11">
        <f t="shared" si="281"/>
        <v>42327.656446759254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42362.156851851847</v>
      </c>
      <c r="T2952" s="11">
        <f t="shared" si="281"/>
        <v>42392.156851851847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41872.594594907408</v>
      </c>
      <c r="T2953" s="11">
        <f t="shared" si="281"/>
        <v>41917.594594907408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42628.481932870374</v>
      </c>
      <c r="T2954" s="11">
        <f t="shared" si="281"/>
        <v>42659.958333333328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42255.58357638889</v>
      </c>
      <c r="T2955" s="11">
        <f t="shared" si="281"/>
        <v>42285.58357638889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42790.375034722223</v>
      </c>
      <c r="T2956" s="11">
        <f t="shared" si="281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42141.53297453704</v>
      </c>
      <c r="T2957" s="11">
        <f t="shared" si="281"/>
        <v>42171.53297453704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42464.750578703708</v>
      </c>
      <c r="T2958" s="11">
        <f t="shared" si="281"/>
        <v>42494.750578703708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42030.802916666667</v>
      </c>
      <c r="T2959" s="11">
        <f t="shared" si="281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42497.800057870365</v>
      </c>
      <c r="T2961" s="11">
        <f t="shared" si="281"/>
        <v>42527.800057870365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41863.548877314817</v>
      </c>
      <c r="T2962" s="11">
        <f t="shared" si="281"/>
        <v>41893.548877314817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42061.004155092596</v>
      </c>
      <c r="T2963" s="11">
        <f t="shared" si="281"/>
        <v>42088.958333333328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41827.701608796298</v>
      </c>
      <c r="T2966" s="11">
        <f t="shared" si="281"/>
        <v>41857.688888888893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42162.521215277782</v>
      </c>
      <c r="T2967" s="11">
        <f t="shared" si="281"/>
        <v>42192.521215277782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42233.530231481476</v>
      </c>
      <c r="T2968" s="11">
        <f t="shared" si="281"/>
        <v>42263.530231481476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42041.989490740743</v>
      </c>
      <c r="T2969" s="11">
        <f t="shared" si="281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42585.315509259264</v>
      </c>
      <c r="T2970" s="11">
        <f t="shared" si="281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42097.578159722223</v>
      </c>
      <c r="T2971" s="11">
        <f t="shared" si="281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42693.901851851857</v>
      </c>
      <c r="T2974" s="11">
        <f t="shared" si="281"/>
        <v>42708.833333333328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42369.958333333328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41907.857638888891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41969.916666666672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42442.291666666672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42085.884722222225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41922.432256944448</v>
      </c>
      <c r="T2980" s="11">
        <f t="shared" si="281"/>
        <v>41932.040972222225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41993.616006944445</v>
      </c>
      <c r="T2981" s="11">
        <f t="shared" si="281"/>
        <v>42010.041666666672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42219.707523148143</v>
      </c>
      <c r="T2982" s="11">
        <f t="shared" si="281"/>
        <v>42239.875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42225.351342592592</v>
      </c>
      <c r="T2983" s="11">
        <f t="shared" si="281"/>
        <v>42270.351342592592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42381.478506944448</v>
      </c>
      <c r="T2984" s="11">
        <f t="shared" si="281"/>
        <v>42411.478506944448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42576.070381944446</v>
      </c>
      <c r="T2986" s="11">
        <f t="shared" si="281"/>
        <v>42606.070381944446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42654.765370370369</v>
      </c>
      <c r="T2987" s="11">
        <f t="shared" si="281"/>
        <v>42673.958333333328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42491.250069444446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42627.098969907413</v>
      </c>
      <c r="T2989" s="11">
        <f t="shared" si="281"/>
        <v>42655.791666666672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42511.153715277775</v>
      </c>
      <c r="T2990" s="11">
        <f t="shared" si="281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42341.365972222222</v>
      </c>
      <c r="T2992" s="11">
        <f t="shared" si="281"/>
        <v>42376.365972222222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42740.62881944445</v>
      </c>
      <c r="T2993" s="11">
        <f t="shared" si="281"/>
        <v>42762.62881944445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42622.55914351852</v>
      </c>
      <c r="T2994" s="11">
        <f t="shared" si="281"/>
        <v>42652.55914351852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42390.630405092597</v>
      </c>
      <c r="T2995" s="11">
        <f t="shared" si="281"/>
        <v>42420.630405092597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42724.45684027778</v>
      </c>
      <c r="T2997" s="11">
        <f t="shared" si="281"/>
        <v>42754.45684027778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42090.704166666663</v>
      </c>
      <c r="T2998" s="11">
        <f t="shared" si="281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42775.525381944448</v>
      </c>
      <c r="T2999" s="11">
        <f t="shared" si="281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41777.985289351855</v>
      </c>
      <c r="T3000" s="11">
        <f t="shared" si="281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42780.531944444447</v>
      </c>
      <c r="T3001" s="11">
        <f t="shared" si="281"/>
        <v>42794.875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42766.541666666672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42534.687291666662</v>
      </c>
      <c r="T3003" s="11">
        <f t="shared" si="281"/>
        <v>42564.687291666662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42430.040972222225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41958.714398148149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41888.466493055559</v>
      </c>
      <c r="T3007" s="11">
        <f t="shared" si="281"/>
        <v>41918.466493055559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</v>
      </c>
      <c r="T3008" s="11">
        <f t="shared" si="281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100*(E3011/D3011)</f>
        <v>119.756</v>
      </c>
      <c r="P3011" s="6">
        <f t="shared" ref="P3011:P3074" si="283">E3011/L3011</f>
        <v>233.8984375</v>
      </c>
      <c r="Q3011" t="str">
        <f t="shared" ref="Q3011:Q3074" si="284">LEFT($N3011, SEARCH("/",$N3011,1)-1)</f>
        <v>theater</v>
      </c>
      <c r="R3011" t="str">
        <f t="shared" ref="R3011:R3074" si="285">RIGHT($N3011,LEN($N3011)-FIND("/",$N3011))</f>
        <v>spaces</v>
      </c>
      <c r="S3011" s="11">
        <f t="shared" ref="S3011:S3074" si="286">((J3011-18000)/86400)+25569</f>
        <v>41939.361574074072</v>
      </c>
      <c r="T3011" s="11">
        <f t="shared" ref="T3011:T3074" si="287">((I3011-18000)/86400)+25569</f>
        <v>41969.403240740736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42334.260601851856</v>
      </c>
      <c r="T3013" s="11">
        <f t="shared" si="287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41800.958333333336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41778.339722222227</v>
      </c>
      <c r="T3018" s="11">
        <f t="shared" si="287"/>
        <v>41838.339722222227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</v>
      </c>
      <c r="T3020" s="11">
        <f t="shared" si="287"/>
        <v>42205.708333333328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42170.638113425928</v>
      </c>
      <c r="T3022" s="11">
        <f t="shared" si="287"/>
        <v>42230.638113425928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42660.410520833335</v>
      </c>
      <c r="T3023" s="11">
        <f t="shared" si="287"/>
        <v>42696.040972222225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42121.467430555553</v>
      </c>
      <c r="T3025" s="11">
        <f t="shared" si="287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41158.785590277781</v>
      </c>
      <c r="T3026" s="11">
        <f t="shared" si="287"/>
        <v>41188.785590277781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41789.458333333336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42783.251064814816</v>
      </c>
      <c r="T3028" s="11">
        <f t="shared" si="287"/>
        <v>42797.251064814816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42083.454293981486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41932.500543981485</v>
      </c>
      <c r="T3031" s="11">
        <f t="shared" si="287"/>
        <v>41960.982638888891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42233.539016203707</v>
      </c>
      <c r="T3032" s="11">
        <f t="shared" si="287"/>
        <v>42263.539016203707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42597.674155092594</v>
      </c>
      <c r="T3033" s="11">
        <f t="shared" si="287"/>
        <v>42657.674155092594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42227.836331018523</v>
      </c>
      <c r="T3034" s="11">
        <f t="shared" si="287"/>
        <v>42257.836331018523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41466.576898148152</v>
      </c>
      <c r="T3038" s="11">
        <f t="shared" si="287"/>
        <v>41502.290972222225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40378.684872685189</v>
      </c>
      <c r="T3039" s="11">
        <f t="shared" si="287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42177.58357638889</v>
      </c>
      <c r="T3042" s="11">
        <f t="shared" si="287"/>
        <v>42181.75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42359.660277777773</v>
      </c>
      <c r="T3043" s="11">
        <f t="shared" si="287"/>
        <v>42389.660277777773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42387.518495370372</v>
      </c>
      <c r="T3046" s="11">
        <f t="shared" si="287"/>
        <v>42402.518495370372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42487.344444444447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41975.692847222221</v>
      </c>
      <c r="T3050" s="11">
        <f t="shared" si="287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42138.806192129632</v>
      </c>
      <c r="T3051" s="11">
        <f t="shared" si="287"/>
        <v>42168.806192129632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42744.207696759258</v>
      </c>
      <c r="T3053" s="11">
        <f t="shared" si="287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42122.461736111116</v>
      </c>
      <c r="T3054" s="11">
        <f t="shared" si="287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41862.553391203706</v>
      </c>
      <c r="T3055" s="11">
        <f t="shared" si="287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42064.836111111115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41953.749884259261</v>
      </c>
      <c r="T3057" s="11">
        <f t="shared" si="287"/>
        <v>42013.749884259261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41851.42805555556</v>
      </c>
      <c r="T3058" s="11">
        <f t="shared" si="287"/>
        <v>41911.42805555556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42460.165972222225</v>
      </c>
      <c r="T3060" s="11">
        <f t="shared" si="287"/>
        <v>42510.165972222225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42245.066365740742</v>
      </c>
      <c r="T3062" s="11">
        <f t="shared" si="287"/>
        <v>42275.066365740742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42248.327453703707</v>
      </c>
      <c r="T3064" s="11">
        <f t="shared" si="287"/>
        <v>42277.541666666672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42298.921828703707</v>
      </c>
      <c r="T3066" s="11">
        <f t="shared" si="287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41957.625393518523</v>
      </c>
      <c r="T3071" s="11">
        <f t="shared" si="287"/>
        <v>41987.625393518523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42115.040972222225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42658.482199074075</v>
      </c>
      <c r="T3074" s="11">
        <f t="shared" si="287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100*(E3075/D3075)</f>
        <v>2.3035714285714284E-2</v>
      </c>
      <c r="P3075" s="6">
        <f t="shared" ref="P3075:P3138" si="289">E3075/L3075</f>
        <v>92.142857142857139</v>
      </c>
      <c r="Q3075" t="str">
        <f t="shared" ref="Q3075:Q3138" si="290">LEFT($N3075, SEARCH("/",$N3075,1)-1)</f>
        <v>theater</v>
      </c>
      <c r="R3075" t="str">
        <f t="shared" ref="R3075:R3138" si="291">RIGHT($N3075,LEN($N3075)-FIND("/",$N3075))</f>
        <v>spaces</v>
      </c>
      <c r="S3075" s="11">
        <f t="shared" ref="S3075:S3138" si="292">((J3075-18000)/86400)+25569</f>
        <v>42111.475694444445</v>
      </c>
      <c r="T3075" s="11">
        <f t="shared" ref="T3075:T3138" si="293">((I3075-18000)/86400)+25569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42409.362951388888</v>
      </c>
      <c r="T3076" s="11">
        <f t="shared" si="293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42550.89398148148</v>
      </c>
      <c r="T3077" s="11">
        <f t="shared" si="293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42766.748587962968</v>
      </c>
      <c r="T3079" s="11">
        <f t="shared" si="293"/>
        <v>42796.748587962968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42030.930497685185</v>
      </c>
      <c r="T3080" s="11">
        <f t="shared" si="293"/>
        <v>42060.930497685185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42085.463368055556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41999.861620370371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42236.973275462966</v>
      </c>
      <c r="T3083" s="11">
        <f t="shared" si="293"/>
        <v>42266.973275462966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42293.71465277778</v>
      </c>
      <c r="T3084" s="11">
        <f t="shared" si="293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42100.515405092592</v>
      </c>
      <c r="T3086" s="11">
        <f t="shared" si="293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42246.675451388888</v>
      </c>
      <c r="T3087" s="11">
        <f t="shared" si="293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41981.363969907412</v>
      </c>
      <c r="T3090" s="11">
        <f t="shared" si="293"/>
        <v>42012.361805555556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42065.610474537039</v>
      </c>
      <c r="T3092" s="11">
        <f t="shared" si="293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42566.740081018521</v>
      </c>
      <c r="T3093" s="11">
        <f t="shared" si="293"/>
        <v>42596.740081018521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42292.708333333328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41760.700706018521</v>
      </c>
      <c r="T3095" s="11">
        <f t="shared" si="293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42522.816898148143</v>
      </c>
      <c r="T3097" s="11">
        <f t="shared" si="293"/>
        <v>42582.816898148143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</v>
      </c>
      <c r="T3098" s="11">
        <f t="shared" si="293"/>
        <v>42144.61719907407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42650.375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42359.583900462967</v>
      </c>
      <c r="T3100" s="11">
        <f t="shared" si="293"/>
        <v>42407.803472222222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42381.98137731482</v>
      </c>
      <c r="T3101" s="11">
        <f t="shared" si="293"/>
        <v>42411.98137731482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42006.700358796297</v>
      </c>
      <c r="T3106" s="11">
        <f t="shared" si="293"/>
        <v>42037.875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41876.510601851856</v>
      </c>
      <c r="T3107" s="11">
        <f t="shared" si="293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42241.220787037033</v>
      </c>
      <c r="T3108" s="11">
        <f t="shared" si="293"/>
        <v>42263.708333333328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42128.605914351851</v>
      </c>
      <c r="T3109" s="11">
        <f t="shared" si="293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42062.472152777773</v>
      </c>
      <c r="T3110" s="11">
        <f t="shared" si="293"/>
        <v>42122.430486111116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41843.91678240741</v>
      </c>
      <c r="T3111" s="11">
        <f t="shared" si="293"/>
        <v>41878.91678240741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42744.823136574079</v>
      </c>
      <c r="T3112" s="11">
        <f t="shared" si="293"/>
        <v>42784.823136574079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41885.386805555558</v>
      </c>
      <c r="T3113" s="11">
        <f t="shared" si="293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41843.424189814818</v>
      </c>
      <c r="T3116" s="11">
        <f t="shared" si="293"/>
        <v>41903.424189814818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42081.307002314818</v>
      </c>
      <c r="T3118" s="11">
        <f t="shared" si="293"/>
        <v>42095.307002314818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42509.166203703702</v>
      </c>
      <c r="T3119" s="11">
        <f t="shared" si="293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42089.79550925926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42495.692083333328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41848.47146990741</v>
      </c>
      <c r="T3123" s="11">
        <f t="shared" si="293"/>
        <v>41908.47146990741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42678.723750000005</v>
      </c>
      <c r="T3124" s="11">
        <f t="shared" si="293"/>
        <v>42683.765416666662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42345.998518518521</v>
      </c>
      <c r="T3127" s="11">
        <f t="shared" si="293"/>
        <v>42375.998518518521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42426.809745370367</v>
      </c>
      <c r="T3128" s="11">
        <f t="shared" si="293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42780.617372685185</v>
      </c>
      <c r="T3130" s="11">
        <f t="shared" si="293"/>
        <v>42810.575706018513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42808.431898148148</v>
      </c>
      <c r="T3132" s="11">
        <f t="shared" si="293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42833.329224537039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42846.100231481483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42821.470127314809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42806.943530092598</v>
      </c>
      <c r="T3137" s="11">
        <f t="shared" si="293"/>
        <v>42828.943530092598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100*(E3139/D3139)</f>
        <v>3.3333333333333335</v>
      </c>
      <c r="P3139" s="6">
        <f t="shared" ref="P3139:P3202" si="295">E3139/L3139</f>
        <v>50</v>
      </c>
      <c r="Q3139" t="str">
        <f t="shared" ref="Q3139:Q3202" si="296">LEFT($N3139, SEARCH("/",$N3139,1)-1)</f>
        <v>theater</v>
      </c>
      <c r="R3139" t="str">
        <f t="shared" ref="R3139:R3202" si="297">RIGHT($N3139,LEN($N3139)-FIND("/",$N3139))</f>
        <v>plays</v>
      </c>
      <c r="S3139" s="11">
        <f t="shared" ref="S3139:S3202" si="298">((J3139-18000)/86400)+25569</f>
        <v>42807.676724537036</v>
      </c>
      <c r="T3139" s="11">
        <f t="shared" ref="T3139:T3202" si="299">((I3139-18000)/86400)+25569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42832.468784722223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42841.625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42813.263182870374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42796.329942129625</v>
      </c>
      <c r="T3146" s="11">
        <f t="shared" si="299"/>
        <v>42813.041666666672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42821.790902777779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42796.474143518513</v>
      </c>
      <c r="T3148" s="11">
        <f t="shared" si="299"/>
        <v>42841.432476851856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41891.456990740742</v>
      </c>
      <c r="T3150" s="11">
        <f t="shared" si="299"/>
        <v>41912.958333333336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41225.809027777781</v>
      </c>
      <c r="T3151" s="11">
        <f t="shared" si="2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40567.958333333336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41550.65934027778</v>
      </c>
      <c r="T3154" s="11">
        <f t="shared" si="299"/>
        <v>41580.65934027778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40970.667337962965</v>
      </c>
      <c r="T3156" s="11">
        <f t="shared" si="2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41026.744722222225</v>
      </c>
      <c r="T3158" s="11">
        <f t="shared" si="299"/>
        <v>41061.744722222225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41447.631388888891</v>
      </c>
      <c r="T3160" s="11">
        <f t="shared" si="299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41841.056562500002</v>
      </c>
      <c r="T3162" s="11">
        <f t="shared" si="2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41799.477569444447</v>
      </c>
      <c r="T3164" s="11">
        <f t="shared" si="2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41775.545428240745</v>
      </c>
      <c r="T3165" s="11">
        <f t="shared" si="299"/>
        <v>41805.545428240745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40643.950925925928</v>
      </c>
      <c r="T3167" s="11">
        <f t="shared" si="2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41803.708333333336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41591.529641203706</v>
      </c>
      <c r="T3171" s="11">
        <f t="shared" si="2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41821.958333333336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42466.399976851855</v>
      </c>
      <c r="T3173" s="11">
        <f t="shared" si="299"/>
        <v>42496.399976851855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40923.521620370375</v>
      </c>
      <c r="T3174" s="11">
        <f t="shared" si="299"/>
        <v>40953.521620370375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41878.670046296298</v>
      </c>
      <c r="T3175" s="11">
        <f t="shared" si="299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41477.722581018519</v>
      </c>
      <c r="T3178" s="11">
        <f t="shared" si="2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41806.396701388891</v>
      </c>
      <c r="T3180" s="11">
        <f t="shared" si="299"/>
        <v>41836.396701388891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41375.493877314817</v>
      </c>
      <c r="T3181" s="11">
        <f t="shared" si="299"/>
        <v>41400.493877314817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41779.101701388892</v>
      </c>
      <c r="T3183" s="11">
        <f t="shared" si="299"/>
        <v>41805.458333333336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40883.740983796299</v>
      </c>
      <c r="T3184" s="11">
        <f t="shared" si="2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41491.586446759262</v>
      </c>
      <c r="T3185" s="11">
        <f t="shared" si="299"/>
        <v>41509.586446759262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41791.785081018519</v>
      </c>
      <c r="T3186" s="11">
        <f t="shared" si="299"/>
        <v>41821.785081018519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41868.715717592597</v>
      </c>
      <c r="T3188" s="11">
        <f t="shared" si="2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41835.458020833335</v>
      </c>
      <c r="T3189" s="11">
        <f t="shared" si="299"/>
        <v>41855.458020833335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42712.984664351854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42538.547094907408</v>
      </c>
      <c r="T3193" s="11">
        <f t="shared" si="299"/>
        <v>42598.547094907408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42018.732164351852</v>
      </c>
      <c r="T3194" s="11">
        <f t="shared" si="299"/>
        <v>42063.708333333328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42010.75990740741</v>
      </c>
      <c r="T3195" s="11">
        <f t="shared" si="299"/>
        <v>42055.75990740741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42181.854143518518</v>
      </c>
      <c r="T3196" s="11">
        <f t="shared" si="299"/>
        <v>42211.854143518518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42017.38590277778</v>
      </c>
      <c r="T3197" s="11">
        <f t="shared" si="299"/>
        <v>42047.38590277778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42217.375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42009.284930555557</v>
      </c>
      <c r="T3199" s="11">
        <f t="shared" si="299"/>
        <v>42039.284930555557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42013.216168981482</v>
      </c>
      <c r="T3200" s="11">
        <f t="shared" si="299"/>
        <v>42051.216168981482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41858.553449074076</v>
      </c>
      <c r="T3201" s="11">
        <f t="shared" si="2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42460.112280092595</v>
      </c>
      <c r="T3202" s="11">
        <f t="shared" si="299"/>
        <v>42490.023611111115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100*(E3203/D3203)</f>
        <v>1.25</v>
      </c>
      <c r="P3203" s="6">
        <f t="shared" ref="P3203:P3266" si="301">E3203/L3203</f>
        <v>12.5</v>
      </c>
      <c r="Q3203" t="str">
        <f t="shared" ref="Q3203:Q3266" si="302">LEFT($N3203, SEARCH("/",$N3203,1)-1)</f>
        <v>theater</v>
      </c>
      <c r="R3203" t="str">
        <f t="shared" ref="R3203:R3266" si="303">RIGHT($N3203,LEN($N3203)-FIND("/",$N3203))</f>
        <v>musical</v>
      </c>
      <c r="S3203" s="11">
        <f t="shared" ref="S3203:S3266" si="304">((J3203-18000)/86400)+25569</f>
        <v>41861.558761574073</v>
      </c>
      <c r="T3203" s="11">
        <f t="shared" ref="T3203:T3266" si="305">((I3203-18000)/86400)+25569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42293.645208333328</v>
      </c>
      <c r="T3204" s="11">
        <f t="shared" si="305"/>
        <v>42352.040972222225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42172.477766203709</v>
      </c>
      <c r="T3206" s="11">
        <f t="shared" si="305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42095.166342592594</v>
      </c>
      <c r="T3207" s="11">
        <f t="shared" si="305"/>
        <v>42125.166342592594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42236.067719907413</v>
      </c>
      <c r="T3208" s="11">
        <f t="shared" si="305"/>
        <v>42266.067719907413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42057.069525462968</v>
      </c>
      <c r="T3209" s="11">
        <f t="shared" si="305"/>
        <v>42117.027858796297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42171.555081018523</v>
      </c>
      <c r="T3215" s="11">
        <f t="shared" si="305"/>
        <v>42211.555081018523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42219.45684027778</v>
      </c>
      <c r="T3217" s="11">
        <f t="shared" si="305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42196.395833333328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42648.337777777779</v>
      </c>
      <c r="T3219" s="11">
        <f t="shared" si="305"/>
        <v>42678.337777777779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42003.791666666672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42050.774849537032</v>
      </c>
      <c r="T3221" s="11">
        <f t="shared" si="305"/>
        <v>42085.733182870375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42806.666666666672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42155.48846064815</v>
      </c>
      <c r="T3223" s="11">
        <f t="shared" si="305"/>
        <v>42190.48846064815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42270.373807870375</v>
      </c>
      <c r="T3224" s="11">
        <f t="shared" si="305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42206.627037037033</v>
      </c>
      <c r="T3225" s="11">
        <f t="shared" si="305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42745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42524.666666666672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42277.375138888892</v>
      </c>
      <c r="T3228" s="11">
        <f t="shared" si="305"/>
        <v>42307.375138888892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41933.083310185189</v>
      </c>
      <c r="T3231" s="11">
        <f t="shared" si="305"/>
        <v>41963.124976851846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42734.581111111111</v>
      </c>
      <c r="T3236" s="11">
        <f t="shared" si="305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42522.139479166668</v>
      </c>
      <c r="T3237" s="11">
        <f t="shared" si="305"/>
        <v>42552.139479166668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42702.708715277782</v>
      </c>
      <c r="T3238" s="11">
        <f t="shared" si="305"/>
        <v>42732.708715277782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42252.266018518523</v>
      </c>
      <c r="T3239" s="11">
        <f t="shared" si="305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42156.302060185189</v>
      </c>
      <c r="T3240" s="11">
        <f t="shared" si="305"/>
        <v>42186.302060185189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42277.880706018521</v>
      </c>
      <c r="T3241" s="11">
        <f t="shared" si="305"/>
        <v>42302.790972222225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42754.485509259262</v>
      </c>
      <c r="T3242" s="11">
        <f t="shared" si="305"/>
        <v>42782.75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41893.11655092593</v>
      </c>
      <c r="T3243" s="11">
        <f t="shared" si="305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42261.888449074075</v>
      </c>
      <c r="T3245" s="11">
        <f t="shared" si="305"/>
        <v>42285.791666666672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42135.391875000001</v>
      </c>
      <c r="T3247" s="11">
        <f t="shared" si="305"/>
        <v>42166.875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42230.263888888891</v>
      </c>
      <c r="T3248" s="11">
        <f t="shared" si="305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42145.538356481484</v>
      </c>
      <c r="T3251" s="11">
        <f t="shared" si="305"/>
        <v>42175.538356481484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41918.533842592595</v>
      </c>
      <c r="T3252" s="11">
        <f t="shared" si="305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42602.368379629625</v>
      </c>
      <c r="T3255" s="11">
        <f t="shared" si="305"/>
        <v>42620.947916666672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42058.877418981487</v>
      </c>
      <c r="T3256" s="11">
        <f t="shared" si="305"/>
        <v>42088.835752314815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41889.559895833336</v>
      </c>
      <c r="T3257" s="11">
        <f t="shared" si="305"/>
        <v>41919.559895833336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42758.3512962963</v>
      </c>
      <c r="T3259" s="11">
        <f t="shared" si="305"/>
        <v>42788.3512962963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41982.678946759261</v>
      </c>
      <c r="T3260" s="11">
        <f t="shared" si="305"/>
        <v>42012.678946759261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42303.464328703703</v>
      </c>
      <c r="T3262" s="11">
        <f t="shared" si="305"/>
        <v>42338.505995370375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41964.107199074075</v>
      </c>
      <c r="T3264" s="11">
        <f t="shared" si="305"/>
        <v>41994.958333333328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42307.666666666672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42032.708333333328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100*(E3267/D3267)</f>
        <v>164</v>
      </c>
      <c r="P3267" s="6">
        <f t="shared" ref="P3267:P3330" si="307">E3267/L3267</f>
        <v>70.285714285714292</v>
      </c>
      <c r="Q3267" t="str">
        <f t="shared" ref="Q3267:Q3330" si="308">LEFT($N3267, SEARCH("/",$N3267,1)-1)</f>
        <v>theater</v>
      </c>
      <c r="R3267" t="str">
        <f t="shared" ref="R3267:R3330" si="309">RIGHT($N3267,LEN($N3267)-FIND("/",$N3267))</f>
        <v>plays</v>
      </c>
      <c r="S3267" s="11">
        <f t="shared" ref="S3267:S3330" si="310">((J3267-18000)/86400)+25569</f>
        <v>42311.503645833334</v>
      </c>
      <c r="T3267" s="11">
        <f t="shared" ref="T3267:T3330" si="311">((I3267-18000)/86400)+25569</f>
        <v>42341.5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42136.327800925923</v>
      </c>
      <c r="T3268" s="11">
        <f t="shared" si="311"/>
        <v>42167.666666666672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42172.549305555556</v>
      </c>
      <c r="T3269" s="11">
        <f t="shared" si="311"/>
        <v>42202.549305555556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42590.695925925931</v>
      </c>
      <c r="T3270" s="11">
        <f t="shared" si="311"/>
        <v>42606.695925925931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42137.187465277777</v>
      </c>
      <c r="T3271" s="11">
        <f t="shared" si="311"/>
        <v>42171.25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41915.228877314818</v>
      </c>
      <c r="T3273" s="11">
        <f t="shared" si="311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42611.593078703707</v>
      </c>
      <c r="T3275" s="11">
        <f t="shared" si="311"/>
        <v>42627.583333333328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42400.496203703704</v>
      </c>
      <c r="T3276" s="11">
        <f t="shared" si="311"/>
        <v>42444.666666666672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42043.979166666672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42430.894201388888</v>
      </c>
      <c r="T3281" s="11">
        <f t="shared" si="311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42156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42444.985972222217</v>
      </c>
      <c r="T3284" s="11">
        <f t="shared" si="311"/>
        <v>42488.985972222217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42379.535856481481</v>
      </c>
      <c r="T3285" s="11">
        <f t="shared" si="311"/>
        <v>42410.666666666672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42398.040972222225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42794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42567.631736111114</v>
      </c>
      <c r="T3288" s="11">
        <f t="shared" si="311"/>
        <v>42597.631736111114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42505.566145833334</v>
      </c>
      <c r="T3290" s="11">
        <f t="shared" si="311"/>
        <v>42541.75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42758.159745370373</v>
      </c>
      <c r="T3291" s="11">
        <f t="shared" si="311"/>
        <v>42786.159745370373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42232.494212962964</v>
      </c>
      <c r="T3293" s="11">
        <f t="shared" si="311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42282.561898148153</v>
      </c>
      <c r="T3294" s="11">
        <f t="shared" si="311"/>
        <v>42342.60356481481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42141.332800925928</v>
      </c>
      <c r="T3296" s="11">
        <f t="shared" si="311"/>
        <v>42171.332800925928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42309.548287037032</v>
      </c>
      <c r="T3298" s="11">
        <f t="shared" si="311"/>
        <v>42330.708333333328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42239.74962962963</v>
      </c>
      <c r="T3300" s="11">
        <f t="shared" si="311"/>
        <v>42259.791666666672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42102.535439814819</v>
      </c>
      <c r="T3302" s="11">
        <f t="shared" si="311"/>
        <v>42123.535439814819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42538.527499999997</v>
      </c>
      <c r="T3303" s="11">
        <f t="shared" si="311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42681.143240740741</v>
      </c>
      <c r="T3304" s="11">
        <f t="shared" si="311"/>
        <v>42711.143240740741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42056.443101851852</v>
      </c>
      <c r="T3305" s="11">
        <f t="shared" si="311"/>
        <v>42091.40143518518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42186.647546296299</v>
      </c>
      <c r="T3307" s="11">
        <f t="shared" si="311"/>
        <v>42216.647546296299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42493.01090277778</v>
      </c>
      <c r="T3308" s="11">
        <f t="shared" si="311"/>
        <v>42530.916666666672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42474.84883101852</v>
      </c>
      <c r="T3309" s="11">
        <f t="shared" si="311"/>
        <v>42504.84883101852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42628.441875000004</v>
      </c>
      <c r="T3311" s="11">
        <f t="shared" si="311"/>
        <v>42659.441875000004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42664.601226851853</v>
      </c>
      <c r="T3314" s="11">
        <f t="shared" si="311"/>
        <v>42685.708333333328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42382.036076388889</v>
      </c>
      <c r="T3315" s="11">
        <f t="shared" si="311"/>
        <v>42395.833333333328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</v>
      </c>
      <c r="T3317" s="11">
        <f t="shared" si="311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42498.831296296295</v>
      </c>
      <c r="T3319" s="11">
        <f t="shared" si="311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42431.093668981484</v>
      </c>
      <c r="T3320" s="11">
        <f t="shared" si="311"/>
        <v>42470.895833333328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42608.157500000001</v>
      </c>
      <c r="T3325" s="11">
        <f t="shared" si="311"/>
        <v>42638.157500000001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42512.374884259261</v>
      </c>
      <c r="T3326" s="11">
        <f t="shared" si="311"/>
        <v>42526.374884259261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42071.464178240742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42468.166273148148</v>
      </c>
      <c r="T3329" s="11">
        <f t="shared" si="311"/>
        <v>42498.166273148148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41822.366701388892</v>
      </c>
      <c r="T3330" s="11">
        <f t="shared" si="311"/>
        <v>41824.833333333336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100*(E3331/D3331)</f>
        <v>116.8</v>
      </c>
      <c r="P3331" s="6">
        <f t="shared" ref="P3331:P3394" si="313">E3331/L3331</f>
        <v>44.92307692307692</v>
      </c>
      <c r="Q3331" t="str">
        <f t="shared" ref="Q3331:Q3394" si="314">LEFT($N3331, SEARCH("/",$N3331,1)-1)</f>
        <v>theater</v>
      </c>
      <c r="R3331" t="str">
        <f t="shared" ref="R3331:R3394" si="315">RIGHT($N3331,LEN($N3331)-FIND("/",$N3331))</f>
        <v>plays</v>
      </c>
      <c r="S3331" s="11">
        <f t="shared" ref="S3331:S3394" si="316">((J3331-18000)/86400)+25569</f>
        <v>41837.114675925928</v>
      </c>
      <c r="T3331" s="11">
        <f t="shared" ref="T3331:T3394" si="317">((I3331-18000)/86400)+25569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42248.489421296297</v>
      </c>
      <c r="T3333" s="11">
        <f t="shared" si="317"/>
        <v>42283.489421296297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41809.651967592596</v>
      </c>
      <c r="T3334" s="11">
        <f t="shared" si="317"/>
        <v>41839.651967592596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42148.468518518523</v>
      </c>
      <c r="T3335" s="11">
        <f t="shared" si="317"/>
        <v>42170.468518518523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42185.312754629631</v>
      </c>
      <c r="T3336" s="11">
        <f t="shared" si="317"/>
        <v>42215.312754629631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42437.190347222218</v>
      </c>
      <c r="T3338" s="11">
        <f t="shared" si="317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41901.073692129634</v>
      </c>
      <c r="T3339" s="11">
        <f t="shared" si="317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42769.366666666669</v>
      </c>
      <c r="T3340" s="11">
        <f t="shared" si="317"/>
        <v>42790.366666666669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42510.590520833328</v>
      </c>
      <c r="T3343" s="11">
        <f t="shared" si="317"/>
        <v>42533.5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42062.088078703702</v>
      </c>
      <c r="T3344" s="11">
        <f t="shared" si="317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42452.708148148144</v>
      </c>
      <c r="T3345" s="11">
        <f t="shared" si="317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41850.99181712963</v>
      </c>
      <c r="T3346" s="11">
        <f t="shared" si="317"/>
        <v>41880.99181712963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42111.817361111112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42053.816087962958</v>
      </c>
      <c r="T3348" s="11">
        <f t="shared" si="317"/>
        <v>42060.816087962958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42498.666666666672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42512.902453703704</v>
      </c>
      <c r="T3351" s="11">
        <f t="shared" si="317"/>
        <v>42534.5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42302.49318287037</v>
      </c>
      <c r="T3352" s="11">
        <f t="shared" si="317"/>
        <v>42337.75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42495.784467592588</v>
      </c>
      <c r="T3354" s="11">
        <f t="shared" si="317"/>
        <v>42552.75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42479.223958333328</v>
      </c>
      <c r="T3355" s="11">
        <f t="shared" si="317"/>
        <v>42492.75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41822.209606481483</v>
      </c>
      <c r="T3359" s="11">
        <f t="shared" si="317"/>
        <v>41852.209606481483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41962.144432870366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42745.848773148144</v>
      </c>
      <c r="T3361" s="11">
        <f t="shared" si="317"/>
        <v>42790.848773148144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42069.996527777781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41870.458333333336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42422.769085648149</v>
      </c>
      <c r="T3366" s="11">
        <f t="shared" si="317"/>
        <v>42444.666666666672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42106.859224537038</v>
      </c>
      <c r="T3368" s="11">
        <f t="shared" si="317"/>
        <v>42136.859224537038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42005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42690.125983796301</v>
      </c>
      <c r="T3372" s="11">
        <f t="shared" si="317"/>
        <v>42721.125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42312.666261574079</v>
      </c>
      <c r="T3373" s="11">
        <f t="shared" si="317"/>
        <v>42340.666261574079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41855.339768518519</v>
      </c>
      <c r="T3374" s="11">
        <f t="shared" si="317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42179.646296296298</v>
      </c>
      <c r="T3375" s="11">
        <f t="shared" si="317"/>
        <v>42203.458333333328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42059.492986111116</v>
      </c>
      <c r="T3378" s="11">
        <f t="shared" si="317"/>
        <v>42119.451319444444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42053.524293981478</v>
      </c>
      <c r="T3379" s="11">
        <f t="shared" si="317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42242.75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41937.745115740741</v>
      </c>
      <c r="T3382" s="11">
        <f t="shared" si="317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42073.934988425928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42559.222870370373</v>
      </c>
      <c r="T3384" s="11">
        <f t="shared" si="317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</v>
      </c>
      <c r="T3385" s="11">
        <f t="shared" si="317"/>
        <v>42544.57430555555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42328.916666666672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41947.554259259261</v>
      </c>
      <c r="T3389" s="11">
        <f t="shared" si="317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42143.252789351856</v>
      </c>
      <c r="T3390" s="11">
        <f t="shared" si="317"/>
        <v>42173.252789351856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41815.566493055558</v>
      </c>
      <c r="T3392" s="11">
        <f t="shared" si="317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42446.637210648143</v>
      </c>
      <c r="T3394" s="11">
        <f t="shared" si="317"/>
        <v>42496.637210648143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100*(E3395/D3395)</f>
        <v>105.80000000000001</v>
      </c>
      <c r="P3395" s="6">
        <f t="shared" ref="P3395:P3458" si="319">E3395/L3395</f>
        <v>36.06818181818182</v>
      </c>
      <c r="Q3395" t="str">
        <f t="shared" ref="Q3395:Q3458" si="320">LEFT($N3395, SEARCH("/",$N3395,1)-1)</f>
        <v>theater</v>
      </c>
      <c r="R3395" t="str">
        <f t="shared" ref="R3395:R3458" si="321">RIGHT($N3395,LEN($N3395)-FIND("/",$N3395))</f>
        <v>plays</v>
      </c>
      <c r="S3395" s="11">
        <f t="shared" ref="S3395:S3458" si="322">((J3395-18000)/86400)+25569</f>
        <v>41923.713310185187</v>
      </c>
      <c r="T3395" s="11">
        <f t="shared" ref="T3395:T3458" si="323">((I3395-18000)/86400)+25569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41764.238298611112</v>
      </c>
      <c r="T3398" s="11">
        <f t="shared" si="323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42378.270011574074</v>
      </c>
      <c r="T3399" s="11">
        <f t="shared" si="323"/>
        <v>42418.708333333328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41964.5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41834.745532407411</v>
      </c>
      <c r="T3402" s="11">
        <f t="shared" si="323"/>
        <v>41879.745532407411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42193.515578703707</v>
      </c>
      <c r="T3403" s="11">
        <f t="shared" si="323"/>
        <v>42223.515578703707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42290.410219907411</v>
      </c>
      <c r="T3404" s="11">
        <f t="shared" si="323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42150.253750000003</v>
      </c>
      <c r="T3405" s="11">
        <f t="shared" si="323"/>
        <v>42180.253750000003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42430.790972222225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41796.213993055557</v>
      </c>
      <c r="T3409" s="11">
        <f t="shared" si="323"/>
        <v>41826.213993055557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42544.605995370366</v>
      </c>
      <c r="T3411" s="11">
        <f t="shared" si="323"/>
        <v>42582.665277777778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42527.083333333328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42264.81449074074</v>
      </c>
      <c r="T3413" s="11">
        <f t="shared" si="323"/>
        <v>42284.81449074074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42466.935833333337</v>
      </c>
      <c r="T3417" s="11">
        <f t="shared" si="323"/>
        <v>42477.770833333328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42089.204224537039</v>
      </c>
      <c r="T3418" s="11">
        <f t="shared" si="323"/>
        <v>42117.5625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42466.6875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42413.791666666672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42037.582905092597</v>
      </c>
      <c r="T3423" s="11">
        <f t="shared" si="323"/>
        <v>42067.582905092597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42351.791666666672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42018.468564814815</v>
      </c>
      <c r="T3426" s="11">
        <f t="shared" si="323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41792.436944444446</v>
      </c>
      <c r="T3429" s="11">
        <f t="shared" si="323"/>
        <v>41822.436944444446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42038.512118055558</v>
      </c>
      <c r="T3430" s="11">
        <f t="shared" si="323"/>
        <v>42063.5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41820.737280092595</v>
      </c>
      <c r="T3432" s="11">
        <f t="shared" si="323"/>
        <v>41850.737280092595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42405.708333333328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42588.916666666672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42100.719525462962</v>
      </c>
      <c r="T3440" s="11">
        <f t="shared" si="323"/>
        <v>42126.666666666672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42374.702893518523</v>
      </c>
      <c r="T3441" s="11">
        <f t="shared" si="323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42124.632777777777</v>
      </c>
      <c r="T3444" s="11">
        <f t="shared" si="323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42521.083171296297</v>
      </c>
      <c r="T3446" s="11">
        <f t="shared" si="323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</v>
      </c>
      <c r="T3449" s="11">
        <f t="shared" si="323"/>
        <v>42447.639027777783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42531.844189814816</v>
      </c>
      <c r="T3451" s="11">
        <f t="shared" si="323"/>
        <v>42559.958333333328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42036.496192129634</v>
      </c>
      <c r="T3452" s="11">
        <f t="shared" si="323"/>
        <v>42096.454525462963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42088.5153587963</v>
      </c>
      <c r="T3453" s="11">
        <f t="shared" si="323"/>
        <v>42115.5153587963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41820.430856481486</v>
      </c>
      <c r="T3454" s="11">
        <f t="shared" si="323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41821.490266203706</v>
      </c>
      <c r="T3456" s="11">
        <f t="shared" si="323"/>
        <v>41851.490266203706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41820.997303240743</v>
      </c>
      <c r="T3458" s="11">
        <f t="shared" si="323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100*(E3459/D3459)</f>
        <v>140.19999999999999</v>
      </c>
      <c r="P3459" s="6">
        <f t="shared" ref="P3459:P3522" si="325">E3459/L3459</f>
        <v>50.981818181818184</v>
      </c>
      <c r="Q3459" t="str">
        <f t="shared" ref="Q3459:Q3522" si="326">LEFT($N3459, SEARCH("/",$N3459,1)-1)</f>
        <v>theater</v>
      </c>
      <c r="R3459" t="str">
        <f t="shared" ref="R3459:R3522" si="327">RIGHT($N3459,LEN($N3459)-FIND("/",$N3459))</f>
        <v>plays</v>
      </c>
      <c r="S3459" s="11">
        <f t="shared" ref="S3459:S3522" si="328">((J3459-18000)/86400)+25569</f>
        <v>42016.498344907406</v>
      </c>
      <c r="T3459" s="11">
        <f t="shared" ref="T3459:T3522" si="329">((I3459-18000)/86400)+25569</f>
        <v>42047.040972222225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42010.994247685187</v>
      </c>
      <c r="T3460" s="11">
        <f t="shared" si="32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41852.318888888891</v>
      </c>
      <c r="T3462" s="11">
        <f t="shared" si="329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42643.424525462964</v>
      </c>
      <c r="T3463" s="11">
        <f t="shared" si="329"/>
        <v>42671.916666666672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42195.541666666672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42574.921724537038</v>
      </c>
      <c r="T3466" s="11">
        <f t="shared" si="329"/>
        <v>42604.921724537038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42225.458333333328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42419.810763888891</v>
      </c>
      <c r="T3468" s="11">
        <f t="shared" si="32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42053.463333333333</v>
      </c>
      <c r="T3469" s="11">
        <f t="shared" si="329"/>
        <v>42083.421666666662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42605.55704861111</v>
      </c>
      <c r="T3470" s="11">
        <f t="shared" si="329"/>
        <v>42633.916666666672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42528.813680555555</v>
      </c>
      <c r="T3472" s="11">
        <f t="shared" si="329"/>
        <v>42566.693055555559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41841.61215277778</v>
      </c>
      <c r="T3473" s="11">
        <f t="shared" si="32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41949.040972222225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42083.643750000003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42541.293182870373</v>
      </c>
      <c r="T3476" s="11">
        <f t="shared" si="329"/>
        <v>42571.293182870373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41918.672500000001</v>
      </c>
      <c r="T3477" s="11">
        <f t="shared" si="32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42140.916666666672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42053.708587962959</v>
      </c>
      <c r="T3480" s="11">
        <f t="shared" si="329"/>
        <v>42079.666666666672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41781.64675925926</v>
      </c>
      <c r="T3481" s="11">
        <f t="shared" si="329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42171.1091087963</v>
      </c>
      <c r="T3482" s="11">
        <f t="shared" si="329"/>
        <v>42195.666666666672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41989.039212962962</v>
      </c>
      <c r="T3483" s="11">
        <f t="shared" si="329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41796.563263888893</v>
      </c>
      <c r="T3484" s="11">
        <f t="shared" si="329"/>
        <v>41826.563263888893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42506.552071759259</v>
      </c>
      <c r="T3486" s="11">
        <f t="shared" si="329"/>
        <v>42536.552071759259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42126.666678240741</v>
      </c>
      <c r="T3488" s="11">
        <f t="shared" si="32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42149.732083333336</v>
      </c>
      <c r="T3489" s="11">
        <f t="shared" si="329"/>
        <v>42179.732083333336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42111.458333333328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42121.041481481487</v>
      </c>
      <c r="T3493" s="11">
        <f t="shared" si="329"/>
        <v>42142.041481481487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42267.800891203704</v>
      </c>
      <c r="T3494" s="11">
        <f t="shared" si="329"/>
        <v>42302.800891203704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41848.657824074078</v>
      </c>
      <c r="T3495" s="11">
        <f t="shared" si="32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42700.041666666672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42511.53361111111</v>
      </c>
      <c r="T3499" s="11">
        <f t="shared" si="329"/>
        <v>42523.708333333328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42458.950277777782</v>
      </c>
      <c r="T3500" s="11">
        <f t="shared" si="329"/>
        <v>42518.697222222225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42419.711087962962</v>
      </c>
      <c r="T3502" s="11">
        <f t="shared" si="32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42233.555497685185</v>
      </c>
      <c r="T3503" s="11">
        <f t="shared" si="329"/>
        <v>42258.555497685185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42545.270000000004</v>
      </c>
      <c r="T3505" s="11">
        <f t="shared" si="329"/>
        <v>42575.270000000004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41771.958333333336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42491.714548611111</v>
      </c>
      <c r="T3509" s="11">
        <f t="shared" si="329"/>
        <v>42521.714548611111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42477.52144675926</v>
      </c>
      <c r="T3510" s="11">
        <f t="shared" si="329"/>
        <v>42500.666666666672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41950.651226851856</v>
      </c>
      <c r="T3511" s="11">
        <f t="shared" si="329"/>
        <v>41963.996527777781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41927.665451388893</v>
      </c>
      <c r="T3513" s="11">
        <f t="shared" si="32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42020.638333333336</v>
      </c>
      <c r="T3516" s="11">
        <f t="shared" si="32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42125.564479166671</v>
      </c>
      <c r="T3517" s="11">
        <f t="shared" si="329"/>
        <v>42155.564479166671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41855.801736111112</v>
      </c>
      <c r="T3518" s="11">
        <f t="shared" si="32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41914.389583333337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42037.390625</v>
      </c>
      <c r="T3521" s="11">
        <f t="shared" si="329"/>
        <v>42067.390625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42253.365972222222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100*(E3523/D3523)</f>
        <v>169.42857142857144</v>
      </c>
      <c r="P3523" s="6">
        <f t="shared" ref="P3523:P3586" si="331">E3523/L3523</f>
        <v>45.615384615384613</v>
      </c>
      <c r="Q3523" t="str">
        <f t="shared" ref="Q3523:Q3586" si="332">LEFT($N3523, SEARCH("/",$N3523,1)-1)</f>
        <v>theater</v>
      </c>
      <c r="R3523" t="str">
        <f t="shared" ref="R3523:R3586" si="333">RIGHT($N3523,LEN($N3523)-FIND("/",$N3523))</f>
        <v>plays</v>
      </c>
      <c r="S3523" s="11">
        <f t="shared" ref="S3523:S3586" si="334">((J3523-18000)/86400)+25569</f>
        <v>41881.153009259258</v>
      </c>
      <c r="T3523" s="11">
        <f t="shared" ref="T3523:T3586" si="335">((I3523-18000)/86400)+25569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42234.581550925926</v>
      </c>
      <c r="T3524" s="11">
        <f t="shared" si="335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42638.75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41894.958333333336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42225.458333333328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42460.126979166671</v>
      </c>
      <c r="T3528" s="11">
        <f t="shared" si="335"/>
        <v>42488.040972222225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42733.293032407411</v>
      </c>
      <c r="T3530" s="11">
        <f t="shared" si="335"/>
        <v>42753.293032407411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42197.833333333328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42442.415011574078</v>
      </c>
      <c r="T3532" s="11">
        <f t="shared" si="335"/>
        <v>42470.625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42243.416932870372</v>
      </c>
      <c r="T3536" s="11">
        <f t="shared" si="335"/>
        <v>42278.416932870372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42248.431828703702</v>
      </c>
      <c r="T3537" s="11">
        <f t="shared" si="335"/>
        <v>42279.541666666672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42328.518807870365</v>
      </c>
      <c r="T3538" s="11">
        <f t="shared" si="335"/>
        <v>42358.290972222225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41923.146018518521</v>
      </c>
      <c r="T3539" s="11">
        <f t="shared" si="335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42222.521701388891</v>
      </c>
      <c r="T3543" s="11">
        <f t="shared" si="335"/>
        <v>42247.521701388891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42150.546979166669</v>
      </c>
      <c r="T3545" s="11">
        <f t="shared" si="335"/>
        <v>42180.546979166669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42479.870381944449</v>
      </c>
      <c r="T3549" s="11">
        <f t="shared" si="335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42411.733958333338</v>
      </c>
      <c r="T3550" s="11">
        <f t="shared" si="335"/>
        <v>42433.833333333328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41753.307523148149</v>
      </c>
      <c r="T3553" s="11">
        <f t="shared" si="335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41788.378750000003</v>
      </c>
      <c r="T3554" s="11">
        <f t="shared" si="335"/>
        <v>41818.378750000003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42227.791666666672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42015.84211805556</v>
      </c>
      <c r="T3556" s="11">
        <f t="shared" si="335"/>
        <v>42046.5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41808.441250000003</v>
      </c>
      <c r="T3558" s="11">
        <f t="shared" si="335"/>
        <v>41868.441250000003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42181.666666666672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42193.887824074074</v>
      </c>
      <c r="T3561" s="11">
        <f t="shared" si="335"/>
        <v>42216.165277777778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</v>
      </c>
      <c r="T3562" s="11">
        <f t="shared" si="335"/>
        <v>42150.90625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42203.471967592588</v>
      </c>
      <c r="T3563" s="11">
        <f t="shared" si="335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42442.708333333328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42583.583333333328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42236.414918981478</v>
      </c>
      <c r="T3566" s="11">
        <f t="shared" si="335"/>
        <v>42282.458333333328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41974.534814814819</v>
      </c>
      <c r="T3567" s="11">
        <f t="shared" si="335"/>
        <v>42004.534814814819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42135.602361111116</v>
      </c>
      <c r="T3569" s="11">
        <f t="shared" si="335"/>
        <v>42165.602361111116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41982.48027777778</v>
      </c>
      <c r="T3571" s="11">
        <f t="shared" si="335"/>
        <v>42012.48027777778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</v>
      </c>
      <c r="T3572" s="11">
        <f t="shared" si="335"/>
        <v>42004.083333333328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42146.362060185187</v>
      </c>
      <c r="T3574" s="11">
        <f t="shared" si="335"/>
        <v>42176.362060185187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41951.208865740744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41926.734351851854</v>
      </c>
      <c r="T3576" s="11">
        <f t="shared" si="335"/>
        <v>41956.776018518518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42561.575543981482</v>
      </c>
      <c r="T3577" s="11">
        <f t="shared" si="335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42649.340902777782</v>
      </c>
      <c r="T3578" s="11">
        <f t="shared" si="335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42093.578506944439</v>
      </c>
      <c r="T3579" s="11">
        <f t="shared" si="335"/>
        <v>42120.061111111107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42460.525196759263</v>
      </c>
      <c r="T3580" s="11">
        <f t="shared" si="335"/>
        <v>42490.525196759263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42430.553888888884</v>
      </c>
      <c r="T3581" s="11">
        <f t="shared" si="335"/>
        <v>42460.512222222227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42450.887523148151</v>
      </c>
      <c r="T3584" s="11">
        <f t="shared" si="335"/>
        <v>42464.887523148151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42168.108148148152</v>
      </c>
      <c r="T3586" s="11">
        <f t="shared" si="335"/>
        <v>42198.108148148152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100*(E3587/D3587)</f>
        <v>119.11764705882352</v>
      </c>
      <c r="P3587" s="6">
        <f t="shared" ref="P3587:P3650" si="337">E3587/L3587</f>
        <v>176.08695652173913</v>
      </c>
      <c r="Q3587" t="str">
        <f t="shared" ref="Q3587:Q3650" si="338">LEFT($N3587, SEARCH("/",$N3587,1)-1)</f>
        <v>theater</v>
      </c>
      <c r="R3587" t="str">
        <f t="shared" ref="R3587:R3650" si="339">RIGHT($N3587,LEN($N3587)-FIND("/",$N3587))</f>
        <v>plays</v>
      </c>
      <c r="S3587" s="11">
        <f t="shared" ref="S3587:S3650" si="340">((J3587-18000)/86400)+25569</f>
        <v>41964.507986111115</v>
      </c>
      <c r="T3587" s="11">
        <f t="shared" ref="T3587:T3650" si="341">((I3587-18000)/86400)+25569</f>
        <v>41994.507986111115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42576.489236111112</v>
      </c>
      <c r="T3588" s="11">
        <f t="shared" si="341"/>
        <v>42636.489236111112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42548.583333333328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42123.75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41988.621608796297</v>
      </c>
      <c r="T3594" s="11">
        <f t="shared" si="341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42009.643055555556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42591.858587962968</v>
      </c>
      <c r="T3596" s="11">
        <f t="shared" si="341"/>
        <v>42616.858587962968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42049.800034722226</v>
      </c>
      <c r="T3597" s="11">
        <f t="shared" si="341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41856.506736111114</v>
      </c>
      <c r="T3598" s="11">
        <f t="shared" si="341"/>
        <v>41877.506736111114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42417.377199074079</v>
      </c>
      <c r="T3599" s="11">
        <f t="shared" si="341"/>
        <v>42432.040972222225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42220.586539351847</v>
      </c>
      <c r="T3601" s="11">
        <f t="shared" si="341"/>
        <v>42245.791666666672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42447.686099537037</v>
      </c>
      <c r="T3604" s="11">
        <f t="shared" si="341"/>
        <v>42507.686099537037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42283.656018518523</v>
      </c>
      <c r="T3605" s="11">
        <f t="shared" si="341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42383.584791666668</v>
      </c>
      <c r="T3607" s="11">
        <f t="shared" si="341"/>
        <v>42413.584791666668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42352.791666666672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42506.501041666663</v>
      </c>
      <c r="T3610" s="11">
        <f t="shared" si="341"/>
        <v>42538.375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42429.783391203702</v>
      </c>
      <c r="T3611" s="11">
        <f t="shared" si="341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42203.223796296297</v>
      </c>
      <c r="T3612" s="11">
        <f t="shared" si="341"/>
        <v>42233.223796296297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42072.162048611106</v>
      </c>
      <c r="T3613" s="11">
        <f t="shared" si="341"/>
        <v>42102.162048611106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42143.833518518513</v>
      </c>
      <c r="T3616" s="11">
        <f t="shared" si="341"/>
        <v>42173.833518518513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42052.741481481484</v>
      </c>
      <c r="T3618" s="11">
        <f t="shared" si="341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42793.791666666672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42660.923912037033</v>
      </c>
      <c r="T3621" s="11">
        <f t="shared" si="341"/>
        <v>42693.708333333328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42037.729872685188</v>
      </c>
      <c r="T3622" s="11">
        <f t="shared" si="341"/>
        <v>42067.958333333328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42619.727361111116</v>
      </c>
      <c r="T3623" s="11">
        <f t="shared" si="341"/>
        <v>42643.666666666672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41877.013553240744</v>
      </c>
      <c r="T3624" s="11">
        <f t="shared" si="341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41828.528587962966</v>
      </c>
      <c r="T3625" s="11">
        <f t="shared" si="341"/>
        <v>41846.083333333336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42545.56585648148</v>
      </c>
      <c r="T3626" s="11">
        <f t="shared" si="341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42460.533414351856</v>
      </c>
      <c r="T3629" s="11">
        <f t="shared" si="341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42291.624953703707</v>
      </c>
      <c r="T3630" s="11">
        <f t="shared" si="341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42436.886157407411</v>
      </c>
      <c r="T3631" s="11">
        <f t="shared" si="341"/>
        <v>42495.5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41942.638773148152</v>
      </c>
      <c r="T3632" s="11">
        <f t="shared" si="341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41880.545104166667</v>
      </c>
      <c r="T3633" s="11">
        <f t="shared" si="341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41966.728576388894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42649.415127314816</v>
      </c>
      <c r="T3635" s="11">
        <f t="shared" si="341"/>
        <v>42692.833333333328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42450.674490740741</v>
      </c>
      <c r="T3637" s="11">
        <f t="shared" si="341"/>
        <v>42480.674490740741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42226.486446759256</v>
      </c>
      <c r="T3638" s="11">
        <f t="shared" si="341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42113.422824074078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42590.468819444446</v>
      </c>
      <c r="T3641" s="11">
        <f t="shared" si="341"/>
        <v>42650.424305555556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42297.607951388884</v>
      </c>
      <c r="T3644" s="11">
        <f t="shared" si="341"/>
        <v>42338.5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42409.033414351856</v>
      </c>
      <c r="T3646" s="11">
        <f t="shared" si="341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42665.762013888889</v>
      </c>
      <c r="T3647" s="11">
        <f t="shared" si="341"/>
        <v>42695.80368055556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42171.770833333328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42598.540821759263</v>
      </c>
      <c r="T3649" s="11">
        <f t="shared" si="341"/>
        <v>42643.540821759263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100*(E3651/D3651)</f>
        <v>104</v>
      </c>
      <c r="P3651" s="6">
        <f t="shared" ref="P3651:P3714" si="343">E3651/L3651</f>
        <v>97.5</v>
      </c>
      <c r="Q3651" t="str">
        <f t="shared" ref="Q3651:Q3714" si="344">LEFT($N3651, SEARCH("/",$N3651,1)-1)</f>
        <v>theater</v>
      </c>
      <c r="R3651" t="str">
        <f t="shared" ref="R3651:R3714" si="345">RIGHT($N3651,LEN($N3651)-FIND("/",$N3651))</f>
        <v>plays</v>
      </c>
      <c r="S3651" s="11">
        <f t="shared" ref="S3651:S3714" si="346">((J3651-18000)/86400)+25569</f>
        <v>41780.504560185189</v>
      </c>
      <c r="T3651" s="11">
        <f t="shared" ref="T3651:T3714" si="347">((I3651-18000)/86400)+25569</f>
        <v>41806.504560185189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42381.270648148144</v>
      </c>
      <c r="T3652" s="11">
        <f t="shared" si="347"/>
        <v>42402.270648148144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42191.155173611114</v>
      </c>
      <c r="T3655" s="11">
        <f t="shared" si="347"/>
        <v>42221.155173611114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42440.208171296297</v>
      </c>
      <c r="T3656" s="11">
        <f t="shared" si="347"/>
        <v>42463.5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42173.594884259262</v>
      </c>
      <c r="T3657" s="11">
        <f t="shared" si="347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42737.701805555553</v>
      </c>
      <c r="T3658" s="11">
        <f t="shared" si="347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</v>
      </c>
      <c r="T3659" s="11">
        <f t="shared" si="347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42055.068865740745</v>
      </c>
      <c r="T3661" s="11">
        <f t="shared" si="347"/>
        <v>42082.402083333334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42469.958333333328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42093.970069444447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42665.243402777778</v>
      </c>
      <c r="T3665" s="11">
        <f t="shared" si="347"/>
        <v>42725.28506944445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42523.040381944447</v>
      </c>
      <c r="T3666" s="11">
        <f t="shared" si="347"/>
        <v>42537.040381944447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42294.599791666667</v>
      </c>
      <c r="T3667" s="11">
        <f t="shared" si="347"/>
        <v>42305.620833333334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41844.083333333336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42136.466863425929</v>
      </c>
      <c r="T3671" s="11">
        <f t="shared" si="347"/>
        <v>42166.466863425929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42142.30568287037</v>
      </c>
      <c r="T3672" s="11">
        <f t="shared" si="347"/>
        <v>42155.75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41878.738240740742</v>
      </c>
      <c r="T3674" s="11">
        <f t="shared" si="347"/>
        <v>41908.738240740742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42556.664687500001</v>
      </c>
      <c r="T3676" s="11">
        <f t="shared" si="347"/>
        <v>42616.664687500001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42505.75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41876.607453703706</v>
      </c>
      <c r="T3678" s="11">
        <f t="shared" si="347"/>
        <v>41894.607453703706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41802.365949074076</v>
      </c>
      <c r="T3679" s="11">
        <f t="shared" si="347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42120.322893518518</v>
      </c>
      <c r="T3680" s="11">
        <f t="shared" si="347"/>
        <v>42155.322893518518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41786.553020833337</v>
      </c>
      <c r="T3681" s="11">
        <f t="shared" si="347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42627.245763888888</v>
      </c>
      <c r="T3682" s="11">
        <f t="shared" si="347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42374.443171296298</v>
      </c>
      <c r="T3683" s="11">
        <f t="shared" si="347"/>
        <v>42384.443171296298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42218.972060185188</v>
      </c>
      <c r="T3686" s="11">
        <f t="shared" si="347"/>
        <v>42248.972060185188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41753.384942129633</v>
      </c>
      <c r="T3687" s="11">
        <f t="shared" si="347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41829.578750000001</v>
      </c>
      <c r="T3690" s="11">
        <f t="shared" si="347"/>
        <v>41859.578750000001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42147.618506944447</v>
      </c>
      <c r="T3691" s="11">
        <f t="shared" si="347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41891.756701388891</v>
      </c>
      <c r="T3694" s="11">
        <f t="shared" si="347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42308.982974537037</v>
      </c>
      <c r="T3695" s="11">
        <f t="shared" si="347"/>
        <v>42338.729166666672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42526.875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41988.408750000002</v>
      </c>
      <c r="T3698" s="11">
        <f t="shared" si="347"/>
        <v>42048.408750000002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41882.377314814818</v>
      </c>
      <c r="T3702" s="11">
        <f t="shared" si="347"/>
        <v>41912.458333333336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42551.84002314815</v>
      </c>
      <c r="T3709" s="11">
        <f t="shared" si="347"/>
        <v>42573.018055555556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41809.933865740742</v>
      </c>
      <c r="T3710" s="11">
        <f t="shared" si="347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42072.36791666667</v>
      </c>
      <c r="T3712" s="11">
        <f t="shared" si="347"/>
        <v>42097.36791666667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41805.458333333336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100*(E3715/D3715)</f>
        <v>101.49999999999999</v>
      </c>
      <c r="P3715" s="6">
        <f t="shared" ref="P3715:P3778" si="349">E3715/L3715</f>
        <v>106.84210526315789</v>
      </c>
      <c r="Q3715" t="str">
        <f t="shared" ref="Q3715:Q3778" si="350">LEFT($N3715, SEARCH("/",$N3715,1)-1)</f>
        <v>theater</v>
      </c>
      <c r="R3715" t="str">
        <f t="shared" ref="R3715:R3778" si="351">RIGHT($N3715,LEN($N3715)-FIND("/",$N3715))</f>
        <v>plays</v>
      </c>
      <c r="S3715" s="11">
        <f t="shared" ref="S3715:S3778" si="352">((J3715-18000)/86400)+25569</f>
        <v>42505.529699074075</v>
      </c>
      <c r="T3715" s="11">
        <f t="shared" ref="T3715:T3778" si="353">((I3715-18000)/86400)+25569</f>
        <v>42525.529699074075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42118.347997685181</v>
      </c>
      <c r="T3716" s="11">
        <f t="shared" si="353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42036.787256944444</v>
      </c>
      <c r="T3717" s="11">
        <f t="shared" si="353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42360.679502314815</v>
      </c>
      <c r="T3718" s="11">
        <f t="shared" si="353"/>
        <v>42390.679502314815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42102.65797453704</v>
      </c>
      <c r="T3719" s="11">
        <f t="shared" si="353"/>
        <v>42133.65797453704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42032.5078125</v>
      </c>
      <c r="T3720" s="11">
        <f t="shared" si="353"/>
        <v>42062.5078125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41948.769490740742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42381.463506944448</v>
      </c>
      <c r="T3724" s="11">
        <f t="shared" si="353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42465.283101851848</v>
      </c>
      <c r="T3726" s="11">
        <f t="shared" si="353"/>
        <v>42494.75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42418.6875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42461.932534722218</v>
      </c>
      <c r="T3728" s="11">
        <f t="shared" si="353"/>
        <v>42489.666666666672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42662.996527777781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42085.955000000002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41983.54451388889</v>
      </c>
      <c r="T3733" s="11">
        <f t="shared" si="353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41968.469131944439</v>
      </c>
      <c r="T3734" s="11">
        <f t="shared" si="353"/>
        <v>42028.291666666672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42102.816064814819</v>
      </c>
      <c r="T3735" s="11">
        <f t="shared" si="353"/>
        <v>42112.729166666672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42089.693240740744</v>
      </c>
      <c r="T3736" s="11">
        <f t="shared" si="353"/>
        <v>42149.693240740744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42048.503391203703</v>
      </c>
      <c r="T3738" s="11">
        <f t="shared" si="353"/>
        <v>42086.541666666672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42297.482673611114</v>
      </c>
      <c r="T3739" s="11">
        <f t="shared" si="353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41835.708333333336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41858.006296296298</v>
      </c>
      <c r="T3744" s="11">
        <f t="shared" si="353"/>
        <v>41888.006296296298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42621.181006944447</v>
      </c>
      <c r="T3748" s="11">
        <f t="shared" si="353"/>
        <v>42651.181006944447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42164.09138888889</v>
      </c>
      <c r="T3749" s="11">
        <f t="shared" si="353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42416.040972222225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42457.918842592597</v>
      </c>
      <c r="T3751" s="11">
        <f t="shared" si="353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42016.773240740746</v>
      </c>
      <c r="T3752" s="11">
        <f t="shared" si="353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42402.827233796299</v>
      </c>
      <c r="T3753" s="11">
        <f t="shared" si="353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42619.594155092593</v>
      </c>
      <c r="T3754" s="11">
        <f t="shared" si="353"/>
        <v>42659.666666666672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42128.615740740745</v>
      </c>
      <c r="T3755" s="11">
        <f t="shared" si="353"/>
        <v>42157.791666666672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41808.672881944447</v>
      </c>
      <c r="T3756" s="11">
        <f t="shared" si="353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42445.658645833333</v>
      </c>
      <c r="T3757" s="11">
        <f t="shared" si="353"/>
        <v>42475.658645833333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41771.606458333335</v>
      </c>
      <c r="T3758" s="11">
        <f t="shared" si="353"/>
        <v>41801.606458333335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41954.642534722225</v>
      </c>
      <c r="T3759" s="11">
        <f t="shared" si="353"/>
        <v>41974.642534722225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41747.263171296298</v>
      </c>
      <c r="T3760" s="11">
        <f t="shared" si="353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42226.75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42065.541967592595</v>
      </c>
      <c r="T3765" s="11">
        <f t="shared" si="353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42499.634629629625</v>
      </c>
      <c r="T3766" s="11">
        <f t="shared" si="353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42049.811307870375</v>
      </c>
      <c r="T3769" s="11">
        <f t="shared" si="353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41772.519560185188</v>
      </c>
      <c r="T3770" s="11">
        <f t="shared" si="353"/>
        <v>41802.519560185188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42445.389803240745</v>
      </c>
      <c r="T3771" s="11">
        <f t="shared" si="353"/>
        <v>42475.389803240745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42138.722337962958</v>
      </c>
      <c r="T3772" s="11">
        <f t="shared" si="353"/>
        <v>42168.722337962958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42507.791666666672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42682.408634259264</v>
      </c>
      <c r="T3774" s="11">
        <f t="shared" si="353"/>
        <v>42703.041666666672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42655.796840277777</v>
      </c>
      <c r="T3775" s="11">
        <f t="shared" si="353"/>
        <v>42688.880555555559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42075.734293981484</v>
      </c>
      <c r="T3777" s="11">
        <f t="shared" si="353"/>
        <v>42102.958333333328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41814.159467592595</v>
      </c>
      <c r="T3778" s="11">
        <f t="shared" si="353"/>
        <v>41851.833333333336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100*(E3779/D3779)</f>
        <v>143.19999999999999</v>
      </c>
      <c r="P3779" s="6">
        <f t="shared" ref="P3779:P3842" si="355">E3779/L3779</f>
        <v>48.542372881355931</v>
      </c>
      <c r="Q3779" t="str">
        <f t="shared" ref="Q3779:Q3842" si="356">LEFT($N3779, SEARCH("/",$N3779,1)-1)</f>
        <v>theater</v>
      </c>
      <c r="R3779" t="str">
        <f t="shared" ref="R3779:R3842" si="357">RIGHT($N3779,LEN($N3779)-FIND("/",$N3779))</f>
        <v>musical</v>
      </c>
      <c r="S3779" s="11">
        <f t="shared" ref="S3779:S3842" si="358">((J3779-18000)/86400)+25569</f>
        <v>41886.903020833335</v>
      </c>
      <c r="T3779" s="11">
        <f t="shared" ref="T3779:T3842" si="359">((I3779-18000)/86400)+25569</f>
        <v>41908.958333333336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41989.610879629632</v>
      </c>
      <c r="T3780" s="11">
        <f t="shared" si="359"/>
        <v>42049.610879629632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42425.527083333334</v>
      </c>
      <c r="T3781" s="11">
        <f t="shared" si="359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42166.011400462958</v>
      </c>
      <c r="T3782" s="11">
        <f t="shared" si="359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41865.67459490741</v>
      </c>
      <c r="T3783" s="11">
        <f t="shared" si="359"/>
        <v>41890.67459490741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42546.653900462959</v>
      </c>
      <c r="T3784" s="11">
        <f t="shared" si="359"/>
        <v>42575.75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42444.458333333328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42531.772361111114</v>
      </c>
      <c r="T3786" s="11">
        <f t="shared" si="359"/>
        <v>42561.772361111114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42548.430196759262</v>
      </c>
      <c r="T3787" s="11">
        <f t="shared" si="359"/>
        <v>42584.210416666669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42167.326458333337</v>
      </c>
      <c r="T3789" s="11">
        <f t="shared" si="35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41766.483703703707</v>
      </c>
      <c r="T3793" s="11">
        <f t="shared" si="359"/>
        <v>41826.483703703707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42170.238680555558</v>
      </c>
      <c r="T3794" s="11">
        <f t="shared" si="359"/>
        <v>42200.238680555558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42132.372152777782</v>
      </c>
      <c r="T3796" s="11">
        <f t="shared" si="359"/>
        <v>42162.372152777782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42244.729166666672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42410.722719907411</v>
      </c>
      <c r="T3801" s="11">
        <f t="shared" si="359"/>
        <v>42440.722719907411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41982.528738425928</v>
      </c>
      <c r="T3802" s="11">
        <f t="shared" si="35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42268.917893518519</v>
      </c>
      <c r="T3804" s="11">
        <f t="shared" si="359"/>
        <v>42298.917893518519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42403.763518518521</v>
      </c>
      <c r="T3805" s="11">
        <f t="shared" si="359"/>
        <v>42433.763518518521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42582.083333333328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41799.050706018519</v>
      </c>
      <c r="T3808" s="11">
        <f t="shared" si="359"/>
        <v>41819.050706018519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42090.700682870374</v>
      </c>
      <c r="T3809" s="11">
        <f t="shared" si="359"/>
        <v>42097.700682870374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42059.245590277773</v>
      </c>
      <c r="T3810" s="11">
        <f t="shared" si="359"/>
        <v>42119.203923611116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42084.599050925928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42487.418668981481</v>
      </c>
      <c r="T3813" s="11">
        <f t="shared" si="359"/>
        <v>42521.25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42535.696527777778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42207.051585648151</v>
      </c>
      <c r="T3817" s="11">
        <f t="shared" si="359"/>
        <v>42236.75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41807.481747685189</v>
      </c>
      <c r="T3818" s="11">
        <f t="shared" si="359"/>
        <v>41837.481747685189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42284.488611111112</v>
      </c>
      <c r="T3819" s="11">
        <f t="shared" si="35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42075.59238425926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42184.001203703709</v>
      </c>
      <c r="T3821" s="11">
        <f t="shared" si="359"/>
        <v>42202.66805555555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42329.629826388889</v>
      </c>
      <c r="T3824" s="11">
        <f t="shared" si="35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42170.701898148152</v>
      </c>
      <c r="T3825" s="11">
        <f t="shared" si="35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42571.417858796296</v>
      </c>
      <c r="T3826" s="11">
        <f t="shared" si="359"/>
        <v>42583.361805555556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42101.215208333335</v>
      </c>
      <c r="T3828" s="11">
        <f t="shared" si="359"/>
        <v>42131.215208333335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42034.719918981486</v>
      </c>
      <c r="T3829" s="11">
        <f t="shared" si="359"/>
        <v>42089.791666666672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42593.657071759255</v>
      </c>
      <c r="T3831" s="11">
        <f t="shared" si="359"/>
        <v>42613.657071759255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42503.532534722224</v>
      </c>
      <c r="T3832" s="11">
        <f t="shared" si="359"/>
        <v>42517.532534722224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42374.906655092593</v>
      </c>
      <c r="T3834" s="11">
        <f t="shared" si="359"/>
        <v>42419.906655092593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41963.664027777777</v>
      </c>
      <c r="T3835" s="11">
        <f t="shared" si="359"/>
        <v>41974.589583333334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42460.733888888892</v>
      </c>
      <c r="T3837" s="11">
        <f t="shared" si="359"/>
        <v>42481.733888888892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42553.718194444446</v>
      </c>
      <c r="T3838" s="11">
        <f t="shared" si="359"/>
        <v>42584.964583333334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42116.502418981487</v>
      </c>
      <c r="T3840" s="11">
        <f t="shared" si="359"/>
        <v>42146.502418981487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42432.493391203709</v>
      </c>
      <c r="T3842" s="11">
        <f t="shared" si="359"/>
        <v>42457.451724537037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100*(E3843/D3843)</f>
        <v>8.7200000000000006</v>
      </c>
      <c r="P3843" s="6">
        <f t="shared" ref="P3843:P3906" si="361">E3843/L3843</f>
        <v>25.647058823529413</v>
      </c>
      <c r="Q3843" t="str">
        <f t="shared" ref="Q3843:Q3906" si="362">LEFT($N3843, SEARCH("/",$N3843,1)-1)</f>
        <v>theater</v>
      </c>
      <c r="R3843" t="str">
        <f t="shared" ref="R3843:R3906" si="363">RIGHT($N3843,LEN($N3843)-FIND("/",$N3843))</f>
        <v>plays</v>
      </c>
      <c r="S3843" s="11">
        <f t="shared" ref="S3843:S3906" si="364">((J3843-18000)/86400)+25569</f>
        <v>41780.57739583333</v>
      </c>
      <c r="T3843" s="11">
        <f t="shared" ref="T3843:T3906" si="365">((I3843-18000)/86400)+25569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42159.016099537039</v>
      </c>
      <c r="T3849" s="11">
        <f t="shared" si="365"/>
        <v>42204.016099537039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42265.608668981484</v>
      </c>
      <c r="T3850" s="11">
        <f t="shared" si="365"/>
        <v>42295.608668981484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42136.558842592596</v>
      </c>
      <c r="T3851" s="11">
        <f t="shared" si="365"/>
        <v>42166.558842592596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41974.916006944448</v>
      </c>
      <c r="T3852" s="11">
        <f t="shared" si="365"/>
        <v>42004.916006944448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42172.231238425928</v>
      </c>
      <c r="T3853" s="11">
        <f t="shared" si="365"/>
        <v>42202.231238425928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42064.982361111106</v>
      </c>
      <c r="T3854" s="11">
        <f t="shared" si="365"/>
        <v>42089.940694444449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42059.762395833328</v>
      </c>
      <c r="T3857" s="11">
        <f t="shared" si="365"/>
        <v>42089.720729166671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42146.666666666672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41833.452662037038</v>
      </c>
      <c r="T3862" s="11">
        <f t="shared" si="365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42611.052731481483</v>
      </c>
      <c r="T3864" s="11">
        <f t="shared" si="365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42313.466493055559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42295.683495370366</v>
      </c>
      <c r="T3866" s="11">
        <f t="shared" si="365"/>
        <v>42325.725162037037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41881.020833333336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42509.605775462958</v>
      </c>
      <c r="T3869" s="11">
        <f t="shared" si="365"/>
        <v>42539.605775462958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41865.45144675926</v>
      </c>
      <c r="T3870" s="11">
        <f t="shared" si="365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42076.924305555556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41792.963865740741</v>
      </c>
      <c r="T3872" s="11">
        <f t="shared" si="365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42763.572337962964</v>
      </c>
      <c r="T3873" s="11">
        <f t="shared" si="365"/>
        <v>42823.530671296292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42179.937453703707</v>
      </c>
      <c r="T3874" s="11">
        <f t="shared" si="365"/>
        <v>42229.937453703707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42027.833333333328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42615.138483796298</v>
      </c>
      <c r="T3877" s="11">
        <f t="shared" si="365"/>
        <v>42616.208333333328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42682.469351851847</v>
      </c>
      <c r="T3879" s="11">
        <f t="shared" si="365"/>
        <v>42712.469351851847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41815.606712962966</v>
      </c>
      <c r="T3882" s="11">
        <f t="shared" si="365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42755.810173611113</v>
      </c>
      <c r="T3883" s="11">
        <f t="shared" si="365"/>
        <v>42785.810173611113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42065.583240740743</v>
      </c>
      <c r="T3886" s="11">
        <f t="shared" si="365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42469.742951388893</v>
      </c>
      <c r="T3887" s="11">
        <f t="shared" si="365"/>
        <v>42499.742951388893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42079.649641203709</v>
      </c>
      <c r="T3889" s="11">
        <f t="shared" si="365"/>
        <v>42125.708333333328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42762.337476851855</v>
      </c>
      <c r="T3890" s="11">
        <f t="shared" si="365"/>
        <v>42792.337476851855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41976.796643518523</v>
      </c>
      <c r="T3891" s="11">
        <f t="shared" si="365"/>
        <v>42008.768055555556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42171.550277777773</v>
      </c>
      <c r="T3892" s="11">
        <f t="shared" si="365"/>
        <v>42231.550277777773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42055.924120370371</v>
      </c>
      <c r="T3893" s="11">
        <f t="shared" si="365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41875.083333333336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42679.750138888892</v>
      </c>
      <c r="T3896" s="11">
        <f t="shared" si="365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42032.041874999995</v>
      </c>
      <c r="T3897" s="11">
        <f t="shared" si="365"/>
        <v>42063.041874999995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41982.665312500001</v>
      </c>
      <c r="T3899" s="11">
        <f t="shared" si="365"/>
        <v>42012.665312500001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42233.458333333328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41843.566678240742</v>
      </c>
      <c r="T3901" s="11">
        <f t="shared" si="365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42317.618043981478</v>
      </c>
      <c r="T3903" s="11">
        <f t="shared" si="365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42185.802835648152</v>
      </c>
      <c r="T3905" s="11">
        <f t="shared" si="365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42095.020833333328</v>
      </c>
      <c r="T3906" s="11">
        <f t="shared" si="365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100*(E3907/D3907)</f>
        <v>11.533333333333333</v>
      </c>
      <c r="P3907" s="6">
        <f t="shared" ref="P3907:P3970" si="367">E3907/L3907</f>
        <v>24.714285714285715</v>
      </c>
      <c r="Q3907" t="str">
        <f t="shared" ref="Q3907:Q3970" si="368">LEFT($N3907, SEARCH("/",$N3907,1)-1)</f>
        <v>theater</v>
      </c>
      <c r="R3907" t="str">
        <f t="shared" ref="R3907:R3970" si="369">RIGHT($N3907,LEN($N3907)-FIND("/",$N3907))</f>
        <v>plays</v>
      </c>
      <c r="S3907" s="11">
        <f t="shared" ref="S3907:S3970" si="370">((J3907-18000)/86400)+25569</f>
        <v>42124.415543981479</v>
      </c>
      <c r="T3907" s="11">
        <f t="shared" ref="T3907:T3970" si="371">((I3907-18000)/86400)+25569</f>
        <v>42166.75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41938.630555555559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42059.061689814815</v>
      </c>
      <c r="T3914" s="11">
        <f t="shared" si="371"/>
        <v>42118.982638888891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42338.044548611113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42494.263333333336</v>
      </c>
      <c r="T3918" s="11">
        <f t="shared" si="371"/>
        <v>42524.263333333336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41843.456284722226</v>
      </c>
      <c r="T3920" s="11">
        <f t="shared" si="371"/>
        <v>41855.458333333336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42358.476539351846</v>
      </c>
      <c r="T3921" s="11">
        <f t="shared" si="371"/>
        <v>42386.791666666672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42020.560300925921</v>
      </c>
      <c r="T3924" s="11">
        <f t="shared" si="371"/>
        <v>42065.75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42075.771655092598</v>
      </c>
      <c r="T3925" s="11">
        <f t="shared" si="371"/>
        <v>42103.771655092598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41786.75141203704</v>
      </c>
      <c r="T3926" s="11">
        <f t="shared" si="371"/>
        <v>41816.75141203704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42601.618807870371</v>
      </c>
      <c r="T3931" s="11">
        <f t="shared" si="371"/>
        <v>42631.618807870371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42433.130416666667</v>
      </c>
      <c r="T3932" s="11">
        <f t="shared" si="371"/>
        <v>42461.041666666672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42414.960231481484</v>
      </c>
      <c r="T3934" s="11">
        <f t="shared" si="371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42538.759976851856</v>
      </c>
      <c r="T3935" s="11">
        <f t="shared" si="371"/>
        <v>42567.821527777778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42278.333333333328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42221.448449074072</v>
      </c>
      <c r="T3937" s="11">
        <f t="shared" si="371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42151.697384259256</v>
      </c>
      <c r="T3940" s="11">
        <f t="shared" si="371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41961.284155092595</v>
      </c>
      <c r="T3942" s="11">
        <f t="shared" si="371"/>
        <v>42006.284155092595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41940.378900462965</v>
      </c>
      <c r="T3943" s="11">
        <f t="shared" si="371"/>
        <v>41967.833333333328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42279.570231481484</v>
      </c>
      <c r="T3945" s="11">
        <f t="shared" si="371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42109.59337962963</v>
      </c>
      <c r="T3947" s="11">
        <f t="shared" si="371"/>
        <v>42139.59337962963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42031.625254629631</v>
      </c>
      <c r="T3948" s="11">
        <f t="shared" si="371"/>
        <v>42063.125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41829.117164351854</v>
      </c>
      <c r="T3950" s="11">
        <f t="shared" si="371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42015.912280092598</v>
      </c>
      <c r="T3951" s="11">
        <f t="shared" si="371"/>
        <v>42045.912280092598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42439.493981481486</v>
      </c>
      <c r="T3952" s="11">
        <f t="shared" si="371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42433.617384259254</v>
      </c>
      <c r="T3953" s="11">
        <f t="shared" si="371"/>
        <v>42493.575717592597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42243.582060185188</v>
      </c>
      <c r="T3954" s="11">
        <f t="shared" si="371"/>
        <v>42303.582060185188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41774.442870370374</v>
      </c>
      <c r="T3956" s="11">
        <f t="shared" si="371"/>
        <v>41834.442870370374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42336.682187500002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42513.76798611111</v>
      </c>
      <c r="T3959" s="11">
        <f t="shared" si="371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41880.580509259264</v>
      </c>
      <c r="T3961" s="11">
        <f t="shared" si="371"/>
        <v>41910.580509259264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42342.637222222227</v>
      </c>
      <c r="T3962" s="11">
        <f t="shared" si="371"/>
        <v>42372.637222222227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42473.985879629632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41801.503217592595</v>
      </c>
      <c r="T3968" s="11">
        <f t="shared" si="371"/>
        <v>41843.915972222225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100*(E3971/D3971)</f>
        <v>7.4690265486725664</v>
      </c>
      <c r="P3971" s="6">
        <f t="shared" ref="P3971:P4034" si="373">E3971/L3971</f>
        <v>35.166666666666664</v>
      </c>
      <c r="Q3971" t="str">
        <f t="shared" ref="Q3971:Q4034" si="374">LEFT($N3971, SEARCH("/",$N3971,1)-1)</f>
        <v>theater</v>
      </c>
      <c r="R3971" t="str">
        <f t="shared" ref="R3971:R4034" si="375">RIGHT($N3971,LEN($N3971)-FIND("/",$N3971))</f>
        <v>plays</v>
      </c>
      <c r="S3971" s="11">
        <f t="shared" ref="S3971:S4034" si="376">((J3971-18000)/86400)+25569</f>
        <v>42601.646365740744</v>
      </c>
      <c r="T3971" s="11">
        <f t="shared" ref="T3971:T4034" si="377">((I3971-18000)/86400)+25569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42447.655219907407</v>
      </c>
      <c r="T3972" s="11">
        <f t="shared" si="377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41980.859189814815</v>
      </c>
      <c r="T3974" s="11">
        <f t="shared" si="377"/>
        <v>42040.859189814815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42498.958333333328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42493.338518518518</v>
      </c>
      <c r="T3976" s="11">
        <f t="shared" si="377"/>
        <v>42523.338518518518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41830.650011574078</v>
      </c>
      <c r="T3978" s="11">
        <f t="shared" si="377"/>
        <v>41852.083333333336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42069.695104166662</v>
      </c>
      <c r="T3981" s="11">
        <f t="shared" si="377"/>
        <v>42092.625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41920.75513888889</v>
      </c>
      <c r="T3986" s="11">
        <f t="shared" si="377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42399.499074074076</v>
      </c>
      <c r="T3987" s="11">
        <f t="shared" si="377"/>
        <v>42420.670138888891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42467.340208333335</v>
      </c>
      <c r="T3988" s="11">
        <f t="shared" si="377"/>
        <v>42496.336111111115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42286.541446759264</v>
      </c>
      <c r="T3991" s="11">
        <f t="shared" si="377"/>
        <v>42316.583113425921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42125.43613425926</v>
      </c>
      <c r="T3993" s="11">
        <f t="shared" si="377"/>
        <v>42155.43613425926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42289.732164351852</v>
      </c>
      <c r="T3994" s="11">
        <f t="shared" si="377"/>
        <v>42349.773831018523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42107.656388888892</v>
      </c>
      <c r="T3995" s="11">
        <f t="shared" si="377"/>
        <v>42137.656388888892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41809.181597222225</v>
      </c>
      <c r="T3996" s="11">
        <f t="shared" si="377"/>
        <v>41839.181597222225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42049.268750000003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41950.058611111112</v>
      </c>
      <c r="T3998" s="11">
        <f t="shared" si="377"/>
        <v>41963.461111111115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42069.183113425926</v>
      </c>
      <c r="T3999" s="11">
        <f t="shared" si="377"/>
        <v>42099.141446759255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42061.754930555559</v>
      </c>
      <c r="T4000" s="11">
        <f t="shared" si="377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41842.620347222226</v>
      </c>
      <c r="T4001" s="11">
        <f t="shared" si="377"/>
        <v>41882.619317129633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42437.437013888892</v>
      </c>
      <c r="T4002" s="11">
        <f t="shared" si="377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42795.583333333328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41878.835196759261</v>
      </c>
      <c r="T4004" s="11">
        <f t="shared" si="377"/>
        <v>41908.835196759261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42020.379016203704</v>
      </c>
      <c r="T4005" s="11">
        <f t="shared" si="377"/>
        <v>42050.379016203704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41872.599363425928</v>
      </c>
      <c r="T4007" s="11">
        <f t="shared" si="377"/>
        <v>41932.599363425928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42391.564664351856</v>
      </c>
      <c r="T4008" s="11">
        <f t="shared" si="377"/>
        <v>42416.564664351856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41848.56459490741</v>
      </c>
      <c r="T4009" s="11">
        <f t="shared" si="377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41921.562106481484</v>
      </c>
      <c r="T4012" s="11">
        <f t="shared" si="377"/>
        <v>41938.562106481484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42002.336550925931</v>
      </c>
      <c r="T4013" s="11">
        <f t="shared" si="377"/>
        <v>42032.336550925931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42021.092858796299</v>
      </c>
      <c r="T4015" s="11">
        <f t="shared" si="377"/>
        <v>42051.092858796299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42419.037835648152</v>
      </c>
      <c r="T4016" s="11">
        <f t="shared" si="377"/>
        <v>42434.037835648152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42174.572488425925</v>
      </c>
      <c r="T4017" s="11">
        <f t="shared" si="377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41869.664351851854</v>
      </c>
      <c r="T4018" s="11">
        <f t="shared" si="377"/>
        <v>41899.664351851854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42620.702638888892</v>
      </c>
      <c r="T4020" s="11">
        <f t="shared" si="377"/>
        <v>42650.702638888892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42417.467546296291</v>
      </c>
      <c r="T4021" s="11">
        <f t="shared" si="377"/>
        <v>42475.477777777778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42086.940960648149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41990.375775462962</v>
      </c>
      <c r="T4024" s="11">
        <f t="shared" si="377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42408.791238425925</v>
      </c>
      <c r="T4025" s="11">
        <f t="shared" si="377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42788.833333333328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42321.816782407404</v>
      </c>
      <c r="T4031" s="11">
        <f t="shared" si="377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42374.446747685186</v>
      </c>
      <c r="T4032" s="11">
        <f t="shared" si="377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100*(E4035/D4035)</f>
        <v>25.698702928870294</v>
      </c>
      <c r="P4035" s="6">
        <f t="shared" ref="P4035:P4098" si="379">E4035/L4035</f>
        <v>65.340319148936175</v>
      </c>
      <c r="Q4035" t="str">
        <f t="shared" ref="Q4035:Q4098" si="380">LEFT($N4035, SEARCH("/",$N4035,1)-1)</f>
        <v>theater</v>
      </c>
      <c r="R4035" t="str">
        <f t="shared" ref="R4035:R4098" si="381">RIGHT($N4035,LEN($N4035)-FIND("/",$N4035))</f>
        <v>plays</v>
      </c>
      <c r="S4035" s="11">
        <f t="shared" ref="S4035:S4098" si="382">((J4035-18000)/86400)+25569</f>
        <v>42614.060462962967</v>
      </c>
      <c r="T4035" s="11">
        <f t="shared" ref="T4035:T4098" si="383">((I4035-18000)/86400)+25569</f>
        <v>42645.166666666672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42067.739004629635</v>
      </c>
      <c r="T4036" s="11">
        <f t="shared" si="383"/>
        <v>42097.697337962964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41903.674618055556</v>
      </c>
      <c r="T4037" s="11">
        <f t="shared" si="383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41804.728750000002</v>
      </c>
      <c r="T4038" s="11">
        <f t="shared" si="383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42496.862442129626</v>
      </c>
      <c r="T4039" s="11">
        <f t="shared" si="383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42339.040972222225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42202.916666666672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42024.594444444447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42104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41904.442245370374</v>
      </c>
      <c r="T4048" s="11">
        <f t="shared" si="383"/>
        <v>41934.442245370374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41990.814155092594</v>
      </c>
      <c r="T4049" s="11">
        <f t="shared" si="383"/>
        <v>42014.833333333328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42436.300775462965</v>
      </c>
      <c r="T4050" s="11">
        <f t="shared" si="383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42169.750173611115</v>
      </c>
      <c r="T4051" s="11">
        <f t="shared" si="383"/>
        <v>42199.750173611115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41905.428136574075</v>
      </c>
      <c r="T4052" s="11">
        <f t="shared" si="383"/>
        <v>41935.428136574075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41865.670324074075</v>
      </c>
      <c r="T4054" s="11">
        <f t="shared" si="383"/>
        <v>41925.670324074075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41958.625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42643.958333333328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42534.724988425922</v>
      </c>
      <c r="T4058" s="11">
        <f t="shared" si="383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42333.75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42445.852361111116</v>
      </c>
      <c r="T4060" s="11">
        <f t="shared" si="383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41779.486759259264</v>
      </c>
      <c r="T4062" s="11">
        <f t="shared" si="383"/>
        <v>41813.458333333336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42480.891469907408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42523.53087962963</v>
      </c>
      <c r="T4064" s="11">
        <f t="shared" si="383"/>
        <v>42553.53087962963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42093.379930555559</v>
      </c>
      <c r="T4066" s="11">
        <f t="shared" si="383"/>
        <v>42123.379930555559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42478.830879629633</v>
      </c>
      <c r="T4068" s="11">
        <f t="shared" si="383"/>
        <v>42508.830879629633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42718.755266203705</v>
      </c>
      <c r="T4070" s="11">
        <f t="shared" si="383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42022.453194444446</v>
      </c>
      <c r="T4071" s="11">
        <f t="shared" si="383"/>
        <v>42063.291666666672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42063.916666666672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42078.136874999997</v>
      </c>
      <c r="T4075" s="11">
        <f t="shared" si="383"/>
        <v>42132.958333333328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42695.502245370371</v>
      </c>
      <c r="T4079" s="11">
        <f t="shared" si="383"/>
        <v>42725.502245370371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42732.579189814816</v>
      </c>
      <c r="T4080" s="11">
        <f t="shared" si="383"/>
        <v>42762.579189814816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42510.730567129634</v>
      </c>
      <c r="T4081" s="11">
        <f t="shared" si="383"/>
        <v>42540.730567129634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42511.489768518513</v>
      </c>
      <c r="T4082" s="11">
        <f t="shared" si="383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42041.372974537036</v>
      </c>
      <c r="T4083" s="11">
        <f t="shared" si="383"/>
        <v>42071.331307870365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42306.980937500004</v>
      </c>
      <c r="T4084" s="11">
        <f t="shared" si="383"/>
        <v>42322.75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42353.553425925929</v>
      </c>
      <c r="T4085" s="11">
        <f t="shared" si="383"/>
        <v>42383.553425925929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42328.958333333328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42538.534560185188</v>
      </c>
      <c r="T4089" s="11">
        <f t="shared" si="383"/>
        <v>42568.534560185188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41990.404212962967</v>
      </c>
      <c r="T4090" s="11">
        <f t="shared" si="383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42122.52416666667</v>
      </c>
      <c r="T4091" s="11">
        <f t="shared" si="383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42209.464548611111</v>
      </c>
      <c r="T4092" s="11">
        <f t="shared" si="383"/>
        <v>42223.416666666672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41990.298043981486</v>
      </c>
      <c r="T4093" s="11">
        <f t="shared" si="383"/>
        <v>42020.298043981486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42038.986655092594</v>
      </c>
      <c r="T4094" s="11">
        <f t="shared" si="383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42178.607557870375</v>
      </c>
      <c r="T4095" s="11">
        <f t="shared" si="383"/>
        <v>42238.607557870375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42692.823495370365</v>
      </c>
      <c r="T4097" s="11">
        <f t="shared" si="383"/>
        <v>42722.823495370365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100*(E4099/D4099)</f>
        <v>0</v>
      </c>
      <c r="P4099" s="6" t="e">
        <f t="shared" ref="P4099:P4115" si="385">E4099/L4099</f>
        <v>#DIV/0!</v>
      </c>
      <c r="Q4099" t="str">
        <f t="shared" ref="Q4099:Q4115" si="386">LEFT($N4099, SEARCH("/",$N4099,1)-1)</f>
        <v>theater</v>
      </c>
      <c r="R4099" t="str">
        <f t="shared" ref="R4099:R4115" si="387">RIGHT($N4099,LEN($N4099)-FIND("/",$N4099))</f>
        <v>plays</v>
      </c>
      <c r="S4099" s="11">
        <f t="shared" ref="S4099:S4115" si="388">((J4099-18000)/86400)+25569</f>
        <v>42344.616168981476</v>
      </c>
      <c r="T4099" s="11">
        <f t="shared" ref="T4099:T4115" si="389">((I4099-18000)/86400)+25569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42495.513854166667</v>
      </c>
      <c r="T4100" s="11">
        <f t="shared" si="389"/>
        <v>42525.513854166667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42570.642048611116</v>
      </c>
      <c r="T4101" s="11">
        <f t="shared" si="389"/>
        <v>42615.642048611116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42475.639733796299</v>
      </c>
      <c r="T4104" s="11">
        <f t="shared" si="389"/>
        <v>42505.639733796299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42188.624606481477</v>
      </c>
      <c r="T4105" s="11">
        <f t="shared" si="389"/>
        <v>42242.563888888893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42095.833333333328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42766.823344907403</v>
      </c>
      <c r="T4110" s="11">
        <f t="shared" si="389"/>
        <v>42797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42307.331064814818</v>
      </c>
      <c r="T4111" s="11">
        <f t="shared" si="38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42512.418414351851</v>
      </c>
      <c r="T4112" s="11">
        <f t="shared" si="389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42028.927546296298</v>
      </c>
      <c r="T4113" s="11">
        <f t="shared" si="389"/>
        <v>42058.927546296298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42427.791666666672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conditionalFormatting sqref="F1:F1048576">
    <cfRule type="containsText" dxfId="65" priority="3" operator="containsText" text="live">
      <formula>NOT(ISERROR(SEARCH("live",F1)))</formula>
    </cfRule>
    <cfRule type="containsText" dxfId="64" priority="4" operator="containsText" text="successful">
      <formula>NOT(ISERROR(SEARCH("successful",F1)))</formula>
    </cfRule>
    <cfRule type="containsText" dxfId="63" priority="5" operator="containsText" text="successful">
      <formula>NOT(ISERROR(SEARCH("successful",F1)))</formula>
    </cfRule>
    <cfRule type="containsText" dxfId="62" priority="6" operator="containsText" text="canceled">
      <formula>NOT(ISERROR(SEARCH("canceled",F1)))</formula>
    </cfRule>
    <cfRule type="containsText" dxfId="61" priority="7" operator="containsText" text="cancelled">
      <formula>NOT(ISERROR(SEARCH("cancelled",F1)))</formula>
    </cfRule>
    <cfRule type="containsText" dxfId="60" priority="8" operator="containsText" text="failed">
      <formula>NOT(ISERROR(SEARCH("failed",F1)))</formula>
    </cfRule>
    <cfRule type="containsText" dxfId="59" priority="9" operator="containsText" text="live">
      <formula>NOT(ISERROR(SEARCH("live",F1)))</formula>
    </cfRule>
    <cfRule type="containsText" dxfId="58" priority="10" operator="containsText" text="successful">
      <formula>NOT(ISERROR(SEARCH("successful",F1)))</formula>
    </cfRule>
    <cfRule type="containsText" dxfId="57" priority="11" operator="containsText" text="successful">
      <formula>NOT(ISERROR(SEARCH("successful",F1)))</formula>
    </cfRule>
    <cfRule type="containsText" dxfId="56" priority="12" operator="containsText" text="successful">
      <formula>NOT(ISERROR(SEARCH("successful",F1)))</formula>
    </cfRule>
    <cfRule type="containsText" dxfId="55" priority="13" operator="containsText" text="successful">
      <formula>NOT(ISERROR(SEARCH("successful",F1)))</formula>
    </cfRule>
    <cfRule type="containsText" dxfId="54" priority="14" operator="containsText" text="successful">
      <formula>NOT(ISERROR(SEARCH("successful",F1)))</formula>
    </cfRule>
    <cfRule type="containsText" dxfId="53" priority="15" operator="containsText" text="successful">
      <formula>NOT(ISERROR(SEARCH("successful",F1)))</formula>
    </cfRule>
    <cfRule type="containsText" dxfId="52" priority="16" operator="containsText" text="live">
      <formula>NOT(ISERROR(SEARCH("live",F1)))</formula>
    </cfRule>
    <cfRule type="containsText" dxfId="51" priority="18" operator="containsText" text="successful">
      <formula>NOT(ISERROR(SEARCH("successful",F1)))</formula>
    </cfRule>
  </conditionalFormatting>
  <conditionalFormatting sqref="J11">
    <cfRule type="containsText" dxfId="50" priority="17" operator="containsText" text="live">
      <formula>NOT(ISERROR(SEARCH("live",J11)))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92D050"/>
        <color rgb="FF00B0F0"/>
      </colorScale>
    </cfRule>
    <cfRule type="colorScale" priority="2">
      <colorScale>
        <cfvo type="num" val="0"/>
        <cfvo type="num" val="100"/>
        <cfvo type="num" val="200"/>
        <color rgb="FFC00000"/>
        <color rgb="FF00B050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A79E0-D47B-48D2-910B-0F2F4686955D}">
  <dimension ref="A1:G15"/>
  <sheetViews>
    <sheetView workbookViewId="0">
      <selection activeCell="C19" sqref="C19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7" bestFit="1" customWidth="1"/>
    <col min="7" max="7" width="10.7773437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8" width="10.77734375" bestFit="1" customWidth="1"/>
    <col min="39" max="40" width="16.44140625" bestFit="1" customWidth="1"/>
    <col min="41" max="41" width="19.88671875" bestFit="1" customWidth="1"/>
    <col min="42" max="42" width="16.33203125" bestFit="1" customWidth="1"/>
    <col min="43" max="58" width="16.44140625" bestFit="1" customWidth="1"/>
    <col min="59" max="59" width="25.6640625" bestFit="1" customWidth="1"/>
    <col min="60" max="60" width="22.109375" bestFit="1" customWidth="1"/>
    <col min="61" max="62" width="16.44140625" bestFit="1" customWidth="1"/>
    <col min="63" max="63" width="23.109375" bestFit="1" customWidth="1"/>
    <col min="64" max="64" width="19.5546875" bestFit="1" customWidth="1"/>
    <col min="65" max="65" width="21.33203125" bestFit="1" customWidth="1"/>
    <col min="66" max="66" width="17.77734375" bestFit="1" customWidth="1"/>
  </cols>
  <sheetData>
    <row r="1" spans="1:7" x14ac:dyDescent="0.3">
      <c r="A1" s="7" t="s">
        <v>8223</v>
      </c>
      <c r="B1" t="s">
        <v>8363</v>
      </c>
    </row>
    <row r="3" spans="1:7" x14ac:dyDescent="0.3">
      <c r="A3" s="7" t="s">
        <v>8362</v>
      </c>
      <c r="B3" s="7" t="s">
        <v>8361</v>
      </c>
    </row>
    <row r="4" spans="1:7" x14ac:dyDescent="0.3">
      <c r="A4" s="7" t="s">
        <v>8359</v>
      </c>
      <c r="B4" t="s">
        <v>8220</v>
      </c>
      <c r="C4" t="s">
        <v>8221</v>
      </c>
      <c r="D4" t="s">
        <v>8222</v>
      </c>
      <c r="E4" t="s">
        <v>8219</v>
      </c>
      <c r="F4" t="s">
        <v>8419</v>
      </c>
      <c r="G4" t="s">
        <v>8360</v>
      </c>
    </row>
    <row r="5" spans="1:7" x14ac:dyDescent="0.3">
      <c r="A5" s="8" t="s">
        <v>8309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3">
      <c r="A6" s="8" t="s">
        <v>8335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3">
      <c r="A7" s="8" t="s">
        <v>8332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3">
      <c r="A8" s="8" t="s">
        <v>8330</v>
      </c>
      <c r="B8" s="10">
        <v>24</v>
      </c>
      <c r="C8" s="10"/>
      <c r="D8" s="10"/>
      <c r="E8" s="10"/>
      <c r="F8" s="10"/>
      <c r="G8" s="10">
        <v>24</v>
      </c>
    </row>
    <row r="9" spans="1:7" x14ac:dyDescent="0.3">
      <c r="A9" s="8" t="s">
        <v>8324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3">
      <c r="A10" s="8" t="s">
        <v>8337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3">
      <c r="A11" s="8" t="s">
        <v>8321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3">
      <c r="A12" s="8" t="s">
        <v>8318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3">
      <c r="A13" s="8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3">
      <c r="A14" s="8" t="s">
        <v>8419</v>
      </c>
      <c r="B14" s="10"/>
      <c r="C14" s="10"/>
      <c r="D14" s="10"/>
      <c r="E14" s="10"/>
      <c r="F14" s="10"/>
      <c r="G14" s="10"/>
    </row>
    <row r="15" spans="1:7" x14ac:dyDescent="0.3">
      <c r="A15" s="8" t="s">
        <v>8360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3B4D5-5931-4A2A-A036-E0A002867372}">
  <dimension ref="A1:F47"/>
  <sheetViews>
    <sheetView workbookViewId="0">
      <selection activeCell="I1" sqref="I1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44140625" bestFit="1" customWidth="1"/>
    <col min="8" max="8" width="16.6640625" bestFit="1" customWidth="1"/>
    <col min="9" max="9" width="19.44140625" bestFit="1" customWidth="1"/>
    <col min="10" max="10" width="15.109375" bestFit="1" customWidth="1"/>
    <col min="11" max="11" width="17.88671875" bestFit="1" customWidth="1"/>
    <col min="12" max="12" width="14.33203125" bestFit="1" customWidth="1"/>
    <col min="13" max="13" width="17.21875" bestFit="1" customWidth="1"/>
    <col min="14" max="14" width="8.44140625" bestFit="1" customWidth="1"/>
    <col min="15" max="15" width="11.109375" bestFit="1" customWidth="1"/>
    <col min="16" max="16" width="16.6640625" bestFit="1" customWidth="1"/>
    <col min="17" max="17" width="19.44140625" bestFit="1" customWidth="1"/>
    <col min="18" max="18" width="6.88671875" bestFit="1" customWidth="1"/>
    <col min="19" max="19" width="3.88671875" bestFit="1" customWidth="1"/>
    <col min="20" max="20" width="9.5546875" bestFit="1" customWidth="1"/>
    <col min="21" max="21" width="8.33203125" bestFit="1" customWidth="1"/>
    <col min="22" max="22" width="11" bestFit="1" customWidth="1"/>
    <col min="23" max="23" width="12.5546875" bestFit="1" customWidth="1"/>
    <col min="24" max="24" width="5.6640625" bestFit="1" customWidth="1"/>
    <col min="25" max="25" width="15.33203125" bestFit="1" customWidth="1"/>
    <col min="26" max="26" width="9.5546875" bestFit="1" customWidth="1"/>
    <col min="27" max="27" width="12.21875" bestFit="1" customWidth="1"/>
    <col min="28" max="28" width="11" bestFit="1" customWidth="1"/>
    <col min="29" max="29" width="13.77734375" bestFit="1" customWidth="1"/>
    <col min="30" max="30" width="11.21875" bestFit="1" customWidth="1"/>
    <col min="31" max="31" width="9.44140625" bestFit="1" customWidth="1"/>
    <col min="32" max="32" width="14" bestFit="1" customWidth="1"/>
    <col min="33" max="33" width="6.109375" bestFit="1" customWidth="1"/>
    <col min="34" max="34" width="8.77734375" bestFit="1" customWidth="1"/>
    <col min="35" max="35" width="13.88671875" bestFit="1" customWidth="1"/>
    <col min="36" max="36" width="9.44140625" bestFit="1" customWidth="1"/>
    <col min="37" max="37" width="16.6640625" bestFit="1" customWidth="1"/>
    <col min="38" max="38" width="9.44140625" bestFit="1" customWidth="1"/>
    <col min="39" max="39" width="10.44140625" bestFit="1" customWidth="1"/>
    <col min="40" max="40" width="14.6640625" bestFit="1" customWidth="1"/>
    <col min="41" max="41" width="17.5546875" bestFit="1" customWidth="1"/>
    <col min="42" max="42" width="9.33203125" bestFit="1" customWidth="1"/>
    <col min="43" max="43" width="5.6640625" bestFit="1" customWidth="1"/>
    <col min="44" max="44" width="9.44140625" bestFit="1" customWidth="1"/>
    <col min="45" max="45" width="12" bestFit="1" customWidth="1"/>
    <col min="46" max="46" width="8.5546875" bestFit="1" customWidth="1"/>
    <col min="47" max="47" width="11.21875" bestFit="1" customWidth="1"/>
    <col min="48" max="48" width="11.6640625" bestFit="1" customWidth="1"/>
    <col min="49" max="49" width="14.44140625" bestFit="1" customWidth="1"/>
    <col min="50" max="50" width="8.77734375" bestFit="1" customWidth="1"/>
    <col min="51" max="51" width="11.44140625" bestFit="1" customWidth="1"/>
    <col min="52" max="52" width="13.21875" bestFit="1" customWidth="1"/>
    <col min="53" max="53" width="9.44140625" bestFit="1" customWidth="1"/>
    <col min="54" max="54" width="16" bestFit="1" customWidth="1"/>
    <col min="55" max="55" width="8.21875" bestFit="1" customWidth="1"/>
    <col min="56" max="56" width="10.88671875" bestFit="1" customWidth="1"/>
    <col min="57" max="57" width="7.33203125" bestFit="1" customWidth="1"/>
    <col min="58" max="58" width="3.88671875" bestFit="1" customWidth="1"/>
    <col min="59" max="59" width="9.44140625" bestFit="1" customWidth="1"/>
    <col min="60" max="60" width="10" bestFit="1" customWidth="1"/>
    <col min="61" max="61" width="9.44140625" bestFit="1" customWidth="1"/>
    <col min="62" max="62" width="9" bestFit="1" customWidth="1"/>
    <col min="63" max="63" width="17.21875" bestFit="1" customWidth="1"/>
    <col min="64" max="64" width="20" bestFit="1" customWidth="1"/>
    <col min="65" max="65" width="12.44140625" bestFit="1" customWidth="1"/>
    <col min="66" max="66" width="15.21875" bestFit="1" customWidth="1"/>
    <col min="67" max="67" width="9.44140625" bestFit="1" customWidth="1"/>
    <col min="68" max="68" width="9.33203125" bestFit="1" customWidth="1"/>
    <col min="69" max="69" width="14.88671875" bestFit="1" customWidth="1"/>
    <col min="70" max="70" width="17.77734375" bestFit="1" customWidth="1"/>
    <col min="71" max="71" width="9.44140625" bestFit="1" customWidth="1"/>
    <col min="72" max="72" width="10.77734375" bestFit="1" customWidth="1"/>
    <col min="73" max="73" width="12.5546875" bestFit="1" customWidth="1"/>
    <col min="74" max="74" width="9.44140625" bestFit="1" customWidth="1"/>
    <col min="75" max="75" width="15.33203125" bestFit="1" customWidth="1"/>
    <col min="76" max="76" width="17.88671875" bestFit="1" customWidth="1"/>
    <col min="77" max="77" width="5.6640625" bestFit="1" customWidth="1"/>
    <col min="78" max="78" width="9.44140625" bestFit="1" customWidth="1"/>
    <col min="79" max="79" width="20.6640625" bestFit="1" customWidth="1"/>
    <col min="80" max="80" width="8.5546875" bestFit="1" customWidth="1"/>
    <col min="81" max="81" width="5.6640625" bestFit="1" customWidth="1"/>
    <col min="82" max="82" width="3.88671875" bestFit="1" customWidth="1"/>
    <col min="83" max="83" width="9.44140625" bestFit="1" customWidth="1"/>
    <col min="84" max="84" width="11.21875" bestFit="1" customWidth="1"/>
    <col min="85" max="85" width="16.109375" bestFit="1" customWidth="1"/>
    <col min="86" max="86" width="18.88671875" bestFit="1" customWidth="1"/>
    <col min="87" max="87" width="11" bestFit="1" customWidth="1"/>
    <col min="88" max="88" width="13.77734375" bestFit="1" customWidth="1"/>
    <col min="89" max="89" width="12.77734375" bestFit="1" customWidth="1"/>
    <col min="90" max="90" width="5.6640625" bestFit="1" customWidth="1"/>
    <col min="91" max="91" width="15.5546875" bestFit="1" customWidth="1"/>
    <col min="92" max="92" width="13.5546875" bestFit="1" customWidth="1"/>
    <col min="93" max="93" width="16.33203125" bestFit="1" customWidth="1"/>
    <col min="94" max="94" width="11.44140625" bestFit="1" customWidth="1"/>
    <col min="95" max="95" width="5.6640625" bestFit="1" customWidth="1"/>
    <col min="96" max="96" width="9.44140625" bestFit="1" customWidth="1"/>
    <col min="97" max="97" width="14.21875" bestFit="1" customWidth="1"/>
    <col min="98" max="98" width="8.44140625" bestFit="1" customWidth="1"/>
    <col min="99" max="99" width="5.6640625" bestFit="1" customWidth="1"/>
    <col min="100" max="100" width="9.21875" bestFit="1" customWidth="1"/>
    <col min="101" max="101" width="13.109375" bestFit="1" customWidth="1"/>
    <col min="102" max="102" width="15.88671875" bestFit="1" customWidth="1"/>
    <col min="103" max="103" width="10.77734375" bestFit="1" customWidth="1"/>
  </cols>
  <sheetData>
    <row r="1" spans="1:6" x14ac:dyDescent="0.3">
      <c r="A1" s="7" t="s">
        <v>8223</v>
      </c>
      <c r="B1" t="s">
        <v>8363</v>
      </c>
    </row>
    <row r="2" spans="1:6" x14ac:dyDescent="0.3">
      <c r="A2" s="7" t="s">
        <v>8308</v>
      </c>
      <c r="B2" t="s">
        <v>8363</v>
      </c>
    </row>
    <row r="4" spans="1:6" x14ac:dyDescent="0.3">
      <c r="A4" s="7" t="s">
        <v>8362</v>
      </c>
      <c r="B4" s="7" t="s">
        <v>8361</v>
      </c>
    </row>
    <row r="5" spans="1:6" x14ac:dyDescent="0.3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8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3">
      <c r="A7" s="8" t="s">
        <v>8343</v>
      </c>
      <c r="B7" s="10">
        <v>20</v>
      </c>
      <c r="C7" s="10"/>
      <c r="D7" s="10"/>
      <c r="E7" s="10"/>
      <c r="F7" s="10">
        <v>20</v>
      </c>
    </row>
    <row r="8" spans="1:6" x14ac:dyDescent="0.3">
      <c r="A8" s="8" t="s">
        <v>8331</v>
      </c>
      <c r="B8" s="10">
        <v>24</v>
      </c>
      <c r="C8" s="10"/>
      <c r="D8" s="10"/>
      <c r="E8" s="10"/>
      <c r="F8" s="10">
        <v>24</v>
      </c>
    </row>
    <row r="9" spans="1:6" x14ac:dyDescent="0.3">
      <c r="A9" s="8" t="s">
        <v>8357</v>
      </c>
      <c r="B9" s="10"/>
      <c r="C9" s="10">
        <v>40</v>
      </c>
      <c r="D9" s="10"/>
      <c r="E9" s="10"/>
      <c r="F9" s="10">
        <v>40</v>
      </c>
    </row>
    <row r="10" spans="1:6" x14ac:dyDescent="0.3">
      <c r="A10" s="8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3">
      <c r="A11" s="8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3">
      <c r="A12" s="8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3">
      <c r="A13" s="8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3">
      <c r="A14" s="8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3">
      <c r="A15" s="8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3">
      <c r="A16" s="8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3">
      <c r="A17" s="8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3">
      <c r="A18" s="8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3">
      <c r="A19" s="8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3">
      <c r="A20" s="8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3">
      <c r="A21" s="8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3">
      <c r="A22" s="8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3">
      <c r="A23" s="8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3">
      <c r="A24" s="8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3">
      <c r="A25" s="8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3">
      <c r="A26" s="8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3">
      <c r="A27" s="8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3">
      <c r="A28" s="8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3">
      <c r="A29" s="8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3">
      <c r="A30" s="8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3">
      <c r="A31" s="8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3">
      <c r="A32" s="8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3">
      <c r="A33" s="8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3">
      <c r="A34" s="8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3">
      <c r="A35" s="8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3">
      <c r="A36" s="8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3">
      <c r="A37" s="8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3">
      <c r="A38" s="8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3">
      <c r="A39" s="8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3">
      <c r="A40" s="8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3">
      <c r="A41" s="8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3">
      <c r="A42" s="8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8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8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8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8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8" t="s">
        <v>8360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FF141-89E1-4920-A25E-350B4F800354}">
  <dimension ref="A1:F22"/>
  <sheetViews>
    <sheetView workbookViewId="0">
      <selection activeCell="N27" sqref="N27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7" t="s">
        <v>8308</v>
      </c>
      <c r="B1" t="s">
        <v>8363</v>
      </c>
    </row>
    <row r="2" spans="1:6" x14ac:dyDescent="0.3">
      <c r="A2" s="7" t="s">
        <v>8382</v>
      </c>
      <c r="B2" t="s">
        <v>8363</v>
      </c>
    </row>
    <row r="4" spans="1:6" x14ac:dyDescent="0.3">
      <c r="A4" s="7" t="s">
        <v>8362</v>
      </c>
      <c r="B4" s="7" t="s">
        <v>8361</v>
      </c>
    </row>
    <row r="5" spans="1:6" x14ac:dyDescent="0.3">
      <c r="A5" s="7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8" t="s">
        <v>8375</v>
      </c>
      <c r="B6" s="10">
        <v>89</v>
      </c>
      <c r="C6" s="10">
        <v>362</v>
      </c>
      <c r="D6" s="10">
        <v>50</v>
      </c>
      <c r="E6" s="10">
        <v>564</v>
      </c>
      <c r="F6" s="10">
        <v>1065</v>
      </c>
    </row>
    <row r="7" spans="1:6" x14ac:dyDescent="0.3">
      <c r="A7" s="9" t="s">
        <v>8376</v>
      </c>
      <c r="B7" s="10">
        <v>34</v>
      </c>
      <c r="C7" s="10">
        <v>149</v>
      </c>
      <c r="D7" s="10">
        <v>2</v>
      </c>
      <c r="E7" s="10">
        <v>183</v>
      </c>
      <c r="F7" s="10">
        <v>368</v>
      </c>
    </row>
    <row r="8" spans="1:6" x14ac:dyDescent="0.3">
      <c r="A8" s="9" t="s">
        <v>8377</v>
      </c>
      <c r="B8" s="10">
        <v>27</v>
      </c>
      <c r="C8" s="10">
        <v>105</v>
      </c>
      <c r="D8" s="10">
        <v>18</v>
      </c>
      <c r="E8" s="10">
        <v>202</v>
      </c>
      <c r="F8" s="10">
        <v>352</v>
      </c>
    </row>
    <row r="9" spans="1:6" x14ac:dyDescent="0.3">
      <c r="A9" s="9" t="s">
        <v>8378</v>
      </c>
      <c r="B9" s="10">
        <v>28</v>
      </c>
      <c r="C9" s="10">
        <v>108</v>
      </c>
      <c r="D9" s="10">
        <v>30</v>
      </c>
      <c r="E9" s="10">
        <v>179</v>
      </c>
      <c r="F9" s="10">
        <v>345</v>
      </c>
    </row>
    <row r="10" spans="1:6" x14ac:dyDescent="0.3">
      <c r="A10" s="8" t="s">
        <v>8366</v>
      </c>
      <c r="B10" s="10">
        <v>80</v>
      </c>
      <c r="C10" s="10">
        <v>377</v>
      </c>
      <c r="D10" s="10"/>
      <c r="E10" s="10">
        <v>639</v>
      </c>
      <c r="F10" s="10">
        <v>1096</v>
      </c>
    </row>
    <row r="11" spans="1:6" x14ac:dyDescent="0.3">
      <c r="A11" s="9" t="s">
        <v>8379</v>
      </c>
      <c r="B11" s="10">
        <v>27</v>
      </c>
      <c r="C11" s="10">
        <v>103</v>
      </c>
      <c r="D11" s="10"/>
      <c r="E11" s="10">
        <v>193</v>
      </c>
      <c r="F11" s="10">
        <v>323</v>
      </c>
    </row>
    <row r="12" spans="1:6" x14ac:dyDescent="0.3">
      <c r="A12" s="9" t="s">
        <v>8367</v>
      </c>
      <c r="B12" s="10">
        <v>26</v>
      </c>
      <c r="C12" s="10">
        <v>126</v>
      </c>
      <c r="D12" s="10"/>
      <c r="E12" s="10">
        <v>233</v>
      </c>
      <c r="F12" s="10">
        <v>385</v>
      </c>
    </row>
    <row r="13" spans="1:6" x14ac:dyDescent="0.3">
      <c r="A13" s="9" t="s">
        <v>8380</v>
      </c>
      <c r="B13" s="10">
        <v>27</v>
      </c>
      <c r="C13" s="10">
        <v>148</v>
      </c>
      <c r="D13" s="10"/>
      <c r="E13" s="10">
        <v>213</v>
      </c>
      <c r="F13" s="10">
        <v>388</v>
      </c>
    </row>
    <row r="14" spans="1:6" x14ac:dyDescent="0.3">
      <c r="A14" s="8" t="s">
        <v>8368</v>
      </c>
      <c r="B14" s="10">
        <v>100</v>
      </c>
      <c r="C14" s="10">
        <v>409</v>
      </c>
      <c r="D14" s="10"/>
      <c r="E14" s="10">
        <v>507</v>
      </c>
      <c r="F14" s="10">
        <v>1016</v>
      </c>
    </row>
    <row r="15" spans="1:6" x14ac:dyDescent="0.3">
      <c r="A15" s="9" t="s">
        <v>8369</v>
      </c>
      <c r="B15" s="10">
        <v>44</v>
      </c>
      <c r="C15" s="10">
        <v>148</v>
      </c>
      <c r="D15" s="10"/>
      <c r="E15" s="10">
        <v>192</v>
      </c>
      <c r="F15" s="10">
        <v>384</v>
      </c>
    </row>
    <row r="16" spans="1:6" x14ac:dyDescent="0.3">
      <c r="A16" s="9" t="s">
        <v>8370</v>
      </c>
      <c r="B16" s="10">
        <v>32</v>
      </c>
      <c r="C16" s="10">
        <v>134</v>
      </c>
      <c r="D16" s="10"/>
      <c r="E16" s="10">
        <v>167</v>
      </c>
      <c r="F16" s="10">
        <v>333</v>
      </c>
    </row>
    <row r="17" spans="1:6" x14ac:dyDescent="0.3">
      <c r="A17" s="9" t="s">
        <v>8371</v>
      </c>
      <c r="B17" s="10">
        <v>24</v>
      </c>
      <c r="C17" s="10">
        <v>127</v>
      </c>
      <c r="D17" s="10"/>
      <c r="E17" s="10">
        <v>148</v>
      </c>
      <c r="F17" s="10">
        <v>299</v>
      </c>
    </row>
    <row r="18" spans="1:6" x14ac:dyDescent="0.3">
      <c r="A18" s="8" t="s">
        <v>8372</v>
      </c>
      <c r="B18" s="10">
        <v>80</v>
      </c>
      <c r="C18" s="10">
        <v>382</v>
      </c>
      <c r="D18" s="10"/>
      <c r="E18" s="10">
        <v>475</v>
      </c>
      <c r="F18" s="10">
        <v>937</v>
      </c>
    </row>
    <row r="19" spans="1:6" x14ac:dyDescent="0.3">
      <c r="A19" s="9" t="s">
        <v>8373</v>
      </c>
      <c r="B19" s="10">
        <v>20</v>
      </c>
      <c r="C19" s="10">
        <v>150</v>
      </c>
      <c r="D19" s="10"/>
      <c r="E19" s="10">
        <v>184</v>
      </c>
      <c r="F19" s="10">
        <v>354</v>
      </c>
    </row>
    <row r="20" spans="1:6" x14ac:dyDescent="0.3">
      <c r="A20" s="9" t="s">
        <v>8374</v>
      </c>
      <c r="B20" s="10">
        <v>37</v>
      </c>
      <c r="C20" s="10">
        <v>113</v>
      </c>
      <c r="D20" s="10"/>
      <c r="E20" s="10">
        <v>180</v>
      </c>
      <c r="F20" s="10">
        <v>330</v>
      </c>
    </row>
    <row r="21" spans="1:6" x14ac:dyDescent="0.3">
      <c r="A21" s="9" t="s">
        <v>8381</v>
      </c>
      <c r="B21" s="10">
        <v>23</v>
      </c>
      <c r="C21" s="10">
        <v>119</v>
      </c>
      <c r="D21" s="10"/>
      <c r="E21" s="10">
        <v>111</v>
      </c>
      <c r="F21" s="10">
        <v>253</v>
      </c>
    </row>
    <row r="22" spans="1:6" x14ac:dyDescent="0.3">
      <c r="A22" s="8" t="s">
        <v>8360</v>
      </c>
      <c r="B22" s="10">
        <v>349</v>
      </c>
      <c r="C22" s="10">
        <v>1530</v>
      </c>
      <c r="D22" s="10">
        <v>50</v>
      </c>
      <c r="E22" s="10">
        <v>2185</v>
      </c>
      <c r="F22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D25B9-68F8-4773-8820-6589027564A1}">
  <dimension ref="A1:I20"/>
  <sheetViews>
    <sheetView tabSelected="1" workbookViewId="0">
      <pane ySplit="1" topLeftCell="A2" activePane="bottomLeft" state="frozen"/>
      <selection pane="bottomLeft" activeCell="D3" sqref="D3"/>
    </sheetView>
  </sheetViews>
  <sheetFormatPr defaultRowHeight="14.4" x14ac:dyDescent="0.3"/>
  <cols>
    <col min="1" max="1" width="26.5546875" bestFit="1" customWidth="1"/>
    <col min="2" max="2" width="16.77734375" bestFit="1" customWidth="1"/>
    <col min="3" max="3" width="16.44140625" bestFit="1" customWidth="1"/>
    <col min="4" max="4" width="12.77734375" bestFit="1" customWidth="1"/>
    <col min="5" max="5" width="15.5546875" bestFit="1" customWidth="1"/>
    <col min="6" max="6" width="12.21875" bestFit="1" customWidth="1"/>
    <col min="7" max="7" width="19.109375" bestFit="1" customWidth="1"/>
    <col min="8" max="8" width="15.44140625" bestFit="1" customWidth="1"/>
    <col min="9" max="9" width="18.21875" bestFit="1" customWidth="1"/>
  </cols>
  <sheetData>
    <row r="1" spans="1:9" s="5" customFormat="1" x14ac:dyDescent="0.3">
      <c r="A1" s="5" t="s">
        <v>8383</v>
      </c>
      <c r="B1" s="5" t="s">
        <v>8403</v>
      </c>
      <c r="C1" s="5" t="s">
        <v>8384</v>
      </c>
      <c r="D1" s="5" t="s">
        <v>8385</v>
      </c>
      <c r="E1" s="5" t="s">
        <v>8386</v>
      </c>
      <c r="F1" s="5" t="s">
        <v>8387</v>
      </c>
      <c r="G1" s="5" t="s">
        <v>8388</v>
      </c>
      <c r="H1" s="5" t="s">
        <v>8389</v>
      </c>
      <c r="I1" s="5" t="s">
        <v>8390</v>
      </c>
    </row>
    <row r="2" spans="1:9" x14ac:dyDescent="0.3">
      <c r="A2" s="5" t="s">
        <v>8391</v>
      </c>
      <c r="B2" s="12">
        <f>RIGHT($A2,LEN($A2)-FIND(" ",$A2,FIND(" ",$A2)+1))*1</f>
        <v>1000</v>
      </c>
      <c r="C2" s="16">
        <f>COUNTIFS(Kickstarter!$D:$D,"&lt;"&amp;$B2,Kickstarter!$F:$F,"successful")</f>
        <v>322</v>
      </c>
      <c r="D2" s="16">
        <f>COUNTIFS(Kickstarter!$D:$D,"&lt;"&amp;$B2,Kickstarter!$F:$F,"failed")</f>
        <v>113</v>
      </c>
      <c r="E2" s="16">
        <f>COUNTIFS(Kickstarter!$D:$D,"&lt;"&amp;$B2,Kickstarter!$F:$F,"canceled")</f>
        <v>18</v>
      </c>
      <c r="F2">
        <f>SUM(C2:E2)</f>
        <v>453</v>
      </c>
      <c r="G2" s="13">
        <f>$C2/$F2</f>
        <v>0.71081677704194257</v>
      </c>
      <c r="H2" s="13">
        <f>$D2/$F2</f>
        <v>0.24944812362030905</v>
      </c>
      <c r="I2" s="13">
        <f>$E2/$F2</f>
        <v>3.9735099337748346E-2</v>
      </c>
    </row>
    <row r="3" spans="1:9" x14ac:dyDescent="0.3">
      <c r="A3" s="5" t="s">
        <v>8392</v>
      </c>
      <c r="B3" s="12">
        <f>RIGHT($A3,LEN($A3)-FIND(" ",$A3,FIND(" ",$A3)+1))*1</f>
        <v>4999</v>
      </c>
      <c r="C3">
        <f>COUNTIFS(Kickstarter!$D:$D,"&gt;="&amp;$B2,Kickstarter!$D:$D,"&lt;"&amp;$B3,Kickstarter!$F:$F,"successful")</f>
        <v>931</v>
      </c>
      <c r="D3">
        <f>COUNTIFS(Kickstarter!$D:$D,"&gt;="&amp;$B2,Kickstarter!$D:$D,"&lt;"&amp;$B3,Kickstarter!$F:$F,"failed")</f>
        <v>420</v>
      </c>
      <c r="E3">
        <f>COUNTIFS(Kickstarter!$D:$D,"&gt;="&amp;$B2,Kickstarter!$D:$D,"&lt;"&amp;$B3,Kickstarter!$F:$F,"canceled")</f>
        <v>60</v>
      </c>
      <c r="F3">
        <f t="shared" ref="F3:F5" si="0">SUM(C3:E3)</f>
        <v>1411</v>
      </c>
      <c r="G3" s="13">
        <f t="shared" ref="G3:G13" si="1">$C3/$F3</f>
        <v>0.65981573352232459</v>
      </c>
      <c r="H3" s="13">
        <f t="shared" ref="H3:H13" si="2">$D3/$F3</f>
        <v>0.297661233167966</v>
      </c>
      <c r="I3" s="13">
        <f t="shared" ref="I3:I13" si="3">$E3/$F3</f>
        <v>4.2523033309709427E-2</v>
      </c>
    </row>
    <row r="4" spans="1:9" x14ac:dyDescent="0.3">
      <c r="A4" s="5" t="s">
        <v>8393</v>
      </c>
      <c r="B4" s="12">
        <f>RIGHT($A4,LEN($A4)-FIND(" ",$A4,FIND(" ",$A4)+1))*1</f>
        <v>9999</v>
      </c>
      <c r="C4">
        <f>COUNTIFS(Kickstarter!$D:$D,"&gt;="&amp;$B3,Kickstarter!$D:$D,"&lt;"&amp;$B4,Kickstarter!$F:$F,"successful")</f>
        <v>381</v>
      </c>
      <c r="D4">
        <f>COUNTIFS(Kickstarter!$D:$D,"&gt;="&amp;$B3,Kickstarter!$D:$D,"&lt;"&amp;$B4,Kickstarter!$F:$F,"failed")</f>
        <v>282</v>
      </c>
      <c r="E4">
        <f>COUNTIFS(Kickstarter!$D:$D,"&gt;="&amp;$B3,Kickstarter!$D:$D,"&lt;"&amp;$B4,Kickstarter!$F:$F,"canceled")</f>
        <v>51</v>
      </c>
      <c r="F4">
        <f t="shared" si="0"/>
        <v>714</v>
      </c>
      <c r="G4" s="13">
        <f t="shared" si="1"/>
        <v>0.53361344537815125</v>
      </c>
      <c r="H4" s="13">
        <f t="shared" si="2"/>
        <v>0.3949579831932773</v>
      </c>
      <c r="I4" s="13">
        <f t="shared" si="3"/>
        <v>7.1428571428571425E-2</v>
      </c>
    </row>
    <row r="5" spans="1:9" x14ac:dyDescent="0.3">
      <c r="A5" s="5" t="s">
        <v>8394</v>
      </c>
      <c r="B5" s="12">
        <f>RIGHT($A5,LEN($A5)-FIND(" ",$A5,FIND(" ",$A5)+1))*1</f>
        <v>14999</v>
      </c>
      <c r="C5">
        <f>COUNTIFS(Kickstarter!$D:$D,"&gt;="&amp;$B4,Kickstarter!$D:$D,"&lt;"&amp;$B5,Kickstarter!$F:$F,"successful")</f>
        <v>169</v>
      </c>
      <c r="D5">
        <f>COUNTIFS(Kickstarter!$D:$D,"&gt;="&amp;$B4,Kickstarter!$D:$D,"&lt;"&amp;$B5,Kickstarter!$F:$F,"failed")</f>
        <v>145</v>
      </c>
      <c r="E5">
        <f>COUNTIFS(Kickstarter!$D:$D,"&gt;="&amp;$B4,Kickstarter!$D:$D,"&lt;"&amp;$B5,Kickstarter!$F:$F,"canceled")</f>
        <v>41</v>
      </c>
      <c r="F5">
        <f t="shared" si="0"/>
        <v>355</v>
      </c>
      <c r="G5" s="13">
        <f t="shared" si="1"/>
        <v>0.47605633802816899</v>
      </c>
      <c r="H5" s="13">
        <f t="shared" si="2"/>
        <v>0.40845070422535212</v>
      </c>
      <c r="I5" s="13">
        <f t="shared" si="3"/>
        <v>0.11549295774647887</v>
      </c>
    </row>
    <row r="6" spans="1:9" x14ac:dyDescent="0.3">
      <c r="A6" s="5" t="s">
        <v>8395</v>
      </c>
      <c r="B6" s="12">
        <f>RIGHT($A6,LEN($A6)-FIND(" ",$A6,FIND(" ",$A6)+1))*1</f>
        <v>19999</v>
      </c>
      <c r="C6">
        <f>COUNTIFS(Kickstarter!$D:$D,"&gt;="&amp;$B5,Kickstarter!$D:$D,"&lt;"&amp;$B6,Kickstarter!$F:$F,"successful")</f>
        <v>94</v>
      </c>
      <c r="D6">
        <f>COUNTIFS(Kickstarter!$D:$D,"&gt;="&amp;$B5,Kickstarter!$D:$D,"&lt;"&amp;$B6,Kickstarter!$F:$F,"failed")</f>
        <v>90</v>
      </c>
      <c r="E6">
        <f>COUNTIFS(Kickstarter!$D:$D,"&gt;="&amp;$B5,Kickstarter!$D:$D,"&lt;"&amp;$B6,Kickstarter!$F:$F,"canceled")</f>
        <v>17</v>
      </c>
      <c r="F6">
        <f t="shared" ref="F6:F13" si="4">SUM(C6:E6)</f>
        <v>201</v>
      </c>
      <c r="G6" s="13">
        <f t="shared" si="1"/>
        <v>0.46766169154228854</v>
      </c>
      <c r="H6" s="13">
        <f t="shared" si="2"/>
        <v>0.44776119402985076</v>
      </c>
      <c r="I6" s="13">
        <f t="shared" si="3"/>
        <v>8.45771144278607E-2</v>
      </c>
    </row>
    <row r="7" spans="1:9" x14ac:dyDescent="0.3">
      <c r="A7" s="5" t="s">
        <v>8396</v>
      </c>
      <c r="B7" s="12">
        <f t="shared" ref="B7:B12" si="5">RIGHT($A7,LEN($A7)-FIND(" ",$A7,FIND(" ",$A7)+1))*1</f>
        <v>24999</v>
      </c>
      <c r="C7">
        <f>COUNTIFS(Kickstarter!$D:$D,"&gt;="&amp;$B6,Kickstarter!$D:$D,"&lt;"&amp;$B7,Kickstarter!$F:$F,"successful")</f>
        <v>62</v>
      </c>
      <c r="D7">
        <f>COUNTIFS(Kickstarter!$D:$D,"&gt;="&amp;$B6,Kickstarter!$D:$D,"&lt;"&amp;$B7,Kickstarter!$F:$F,"failed")</f>
        <v>72</v>
      </c>
      <c r="E7">
        <f>COUNTIFS(Kickstarter!$D:$D,"&gt;="&amp;$B6,Kickstarter!$D:$D,"&lt;"&amp;$B7,Kickstarter!$F:$F,"canceled")</f>
        <v>14</v>
      </c>
      <c r="F7">
        <f t="shared" si="4"/>
        <v>148</v>
      </c>
      <c r="G7" s="13">
        <f t="shared" si="1"/>
        <v>0.41891891891891891</v>
      </c>
      <c r="H7" s="13">
        <f t="shared" si="2"/>
        <v>0.48648648648648651</v>
      </c>
      <c r="I7" s="13">
        <f t="shared" si="3"/>
        <v>9.45945945945946E-2</v>
      </c>
    </row>
    <row r="8" spans="1:9" x14ac:dyDescent="0.3">
      <c r="A8" s="5" t="s">
        <v>8397</v>
      </c>
      <c r="B8" s="12">
        <f t="shared" si="5"/>
        <v>29999</v>
      </c>
      <c r="C8">
        <f>COUNTIFS(Kickstarter!$D:$D,"&gt;="&amp;$B7,Kickstarter!$D:$D,"&lt;"&amp;$B8,Kickstarter!$F:$F,"successful")</f>
        <v>55</v>
      </c>
      <c r="D8">
        <f>COUNTIFS(Kickstarter!$D:$D,"&gt;="&amp;$B7,Kickstarter!$D:$D,"&lt;"&amp;$B8,Kickstarter!$F:$F,"failed")</f>
        <v>64</v>
      </c>
      <c r="E8">
        <f>COUNTIFS(Kickstarter!$D:$D,"&gt;="&amp;$B7,Kickstarter!$D:$D,"&lt;"&amp;$B8,Kickstarter!$F:$F,"canceled")</f>
        <v>18</v>
      </c>
      <c r="F8">
        <f t="shared" si="4"/>
        <v>137</v>
      </c>
      <c r="G8" s="13">
        <f t="shared" si="1"/>
        <v>0.40145985401459855</v>
      </c>
      <c r="H8" s="13">
        <f t="shared" si="2"/>
        <v>0.46715328467153283</v>
      </c>
      <c r="I8" s="13">
        <f t="shared" si="3"/>
        <v>0.13138686131386862</v>
      </c>
    </row>
    <row r="9" spans="1:9" x14ac:dyDescent="0.3">
      <c r="A9" s="5" t="s">
        <v>8398</v>
      </c>
      <c r="B9" s="12">
        <f t="shared" si="5"/>
        <v>34999</v>
      </c>
      <c r="C9">
        <f>COUNTIFS(Kickstarter!$D:$D,"&gt;="&amp;$B8,Kickstarter!$D:$D,"&lt;"&amp;$B9,Kickstarter!$F:$F,"successful")</f>
        <v>32</v>
      </c>
      <c r="D9">
        <f>COUNTIFS(Kickstarter!$D:$D,"&gt;="&amp;$B8,Kickstarter!$D:$D,"&lt;"&amp;$B9,Kickstarter!$F:$F,"failed")</f>
        <v>37</v>
      </c>
      <c r="E9">
        <f>COUNTIFS(Kickstarter!$D:$D,"&gt;="&amp;$B8,Kickstarter!$D:$D,"&lt;"&amp;$B9,Kickstarter!$F:$F,"canceled")</f>
        <v>13</v>
      </c>
      <c r="F9">
        <f t="shared" si="4"/>
        <v>82</v>
      </c>
      <c r="G9" s="13">
        <f t="shared" si="1"/>
        <v>0.3902439024390244</v>
      </c>
      <c r="H9" s="13">
        <f t="shared" si="2"/>
        <v>0.45121951219512196</v>
      </c>
      <c r="I9" s="13">
        <f t="shared" si="3"/>
        <v>0.15853658536585366</v>
      </c>
    </row>
    <row r="10" spans="1:9" x14ac:dyDescent="0.3">
      <c r="A10" s="5" t="s">
        <v>8399</v>
      </c>
      <c r="B10" s="12">
        <f t="shared" si="5"/>
        <v>39999</v>
      </c>
      <c r="C10">
        <f>COUNTIFS(Kickstarter!$D:$D,"&gt;="&amp;$B9,Kickstarter!$D:$D,"&lt;"&amp;$B10,Kickstarter!$F:$F,"successful")</f>
        <v>26</v>
      </c>
      <c r="D10">
        <f>COUNTIFS(Kickstarter!$D:$D,"&gt;="&amp;$B9,Kickstarter!$D:$D,"&lt;"&amp;$B10,Kickstarter!$F:$F,"failed")</f>
        <v>22</v>
      </c>
      <c r="E10">
        <f>COUNTIFS(Kickstarter!$D:$D,"&gt;="&amp;$B9,Kickstarter!$D:$D,"&lt;"&amp;$B10,Kickstarter!$F:$F,"canceled")</f>
        <v>7</v>
      </c>
      <c r="F10">
        <f t="shared" si="4"/>
        <v>55</v>
      </c>
      <c r="G10" s="13">
        <f t="shared" si="1"/>
        <v>0.47272727272727272</v>
      </c>
      <c r="H10" s="13">
        <f t="shared" si="2"/>
        <v>0.4</v>
      </c>
      <c r="I10" s="13">
        <f t="shared" si="3"/>
        <v>0.12727272727272726</v>
      </c>
    </row>
    <row r="11" spans="1:9" x14ac:dyDescent="0.3">
      <c r="A11" s="5" t="s">
        <v>8400</v>
      </c>
      <c r="B11" s="12">
        <f t="shared" si="5"/>
        <v>44999</v>
      </c>
      <c r="C11">
        <f>COUNTIFS(Kickstarter!$D:$D,"&gt;="&amp;$B10,Kickstarter!$D:$D,"&lt;"&amp;$B11,Kickstarter!$F:$F,"successful")</f>
        <v>21</v>
      </c>
      <c r="D11">
        <f>COUNTIFS(Kickstarter!$D:$D,"&gt;="&amp;$B10,Kickstarter!$D:$D,"&lt;"&amp;$B11,Kickstarter!$F:$F,"failed")</f>
        <v>16</v>
      </c>
      <c r="E11">
        <f>COUNTIFS(Kickstarter!$D:$D,"&gt;="&amp;$B10,Kickstarter!$D:$D,"&lt;"&amp;$B11,Kickstarter!$F:$F,"canceled")</f>
        <v>6</v>
      </c>
      <c r="F11">
        <f t="shared" si="4"/>
        <v>43</v>
      </c>
      <c r="G11" s="13">
        <f t="shared" si="1"/>
        <v>0.48837209302325579</v>
      </c>
      <c r="H11" s="13">
        <f t="shared" si="2"/>
        <v>0.37209302325581395</v>
      </c>
      <c r="I11" s="13">
        <f t="shared" si="3"/>
        <v>0.13953488372093023</v>
      </c>
    </row>
    <row r="12" spans="1:9" x14ac:dyDescent="0.3">
      <c r="A12" s="5" t="s">
        <v>8401</v>
      </c>
      <c r="B12" s="12">
        <f t="shared" si="5"/>
        <v>49999</v>
      </c>
      <c r="C12">
        <f>COUNTIFS(Kickstarter!$D:$D,"&gt;="&amp;$B11,Kickstarter!$D:$D,"&lt;"&amp;$B12,Kickstarter!$F:$F,"successful")</f>
        <v>6</v>
      </c>
      <c r="D12">
        <f>COUNTIFS(Kickstarter!$D:$D,"&gt;="&amp;$B11,Kickstarter!$D:$D,"&lt;"&amp;$B12,Kickstarter!$F:$F,"failed")</f>
        <v>11</v>
      </c>
      <c r="E12">
        <f>COUNTIFS(Kickstarter!$D:$D,"&gt;="&amp;$B11,Kickstarter!$D:$D,"&lt;"&amp;$B12,Kickstarter!$F:$F,"canceled")</f>
        <v>4</v>
      </c>
      <c r="F12">
        <f t="shared" si="4"/>
        <v>21</v>
      </c>
      <c r="G12" s="13">
        <f t="shared" si="1"/>
        <v>0.2857142857142857</v>
      </c>
      <c r="H12" s="13">
        <f t="shared" si="2"/>
        <v>0.52380952380952384</v>
      </c>
      <c r="I12" s="13">
        <f t="shared" si="3"/>
        <v>0.19047619047619047</v>
      </c>
    </row>
    <row r="13" spans="1:9" x14ac:dyDescent="0.3">
      <c r="A13" s="5" t="s">
        <v>8402</v>
      </c>
      <c r="B13" s="15">
        <f>RIGHT($A13,LEN($A13)-FIND(" ",$A13,FIND(" ",$A13)+15))*1</f>
        <v>50000</v>
      </c>
      <c r="C13" s="16">
        <f>COUNTIFS(Kickstarter!$D:$D,"&gt;="&amp;$B13,Kickstarter!$F:$F,"successful")</f>
        <v>86</v>
      </c>
      <c r="D13" s="16">
        <f>COUNTIFS(Kickstarter!$D:$D,"&gt;="&amp;$B13,Kickstarter!$F:$F,"failed")</f>
        <v>258</v>
      </c>
      <c r="E13" s="16">
        <f>COUNTIFS(Kickstarter!$D:$D,"&gt;="&amp;$B13,Kickstarter!$F:$F,"canceled")</f>
        <v>100</v>
      </c>
      <c r="F13">
        <f t="shared" si="4"/>
        <v>444</v>
      </c>
      <c r="G13" s="13">
        <f t="shared" si="1"/>
        <v>0.19369369369369369</v>
      </c>
      <c r="H13" s="13">
        <f t="shared" si="2"/>
        <v>0.58108108108108103</v>
      </c>
      <c r="I13" s="13">
        <f t="shared" si="3"/>
        <v>0.22522522522522523</v>
      </c>
    </row>
    <row r="14" spans="1:9" x14ac:dyDescent="0.3">
      <c r="G14" s="12"/>
    </row>
    <row r="19" spans="7:7" x14ac:dyDescent="0.3">
      <c r="G19" s="16" t="s">
        <v>8420</v>
      </c>
    </row>
    <row r="20" spans="7:7" x14ac:dyDescent="0.3">
      <c r="G20" s="16" t="s">
        <v>8418</v>
      </c>
    </row>
  </sheetData>
  <phoneticPr fontId="2" type="noConversion"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8817B-604F-45E1-A505-2568A0DAF7FA}">
  <dimension ref="A1:M2186"/>
  <sheetViews>
    <sheetView workbookViewId="0">
      <selection activeCell="L2" sqref="L2"/>
    </sheetView>
  </sheetViews>
  <sheetFormatPr defaultRowHeight="14.4" x14ac:dyDescent="0.3"/>
  <cols>
    <col min="1" max="1" width="9.21875" bestFit="1" customWidth="1"/>
    <col min="2" max="2" width="18.6640625" bestFit="1" customWidth="1"/>
    <col min="3" max="3" width="18.6640625" customWidth="1"/>
    <col min="4" max="4" width="8.77734375" bestFit="1" customWidth="1"/>
    <col min="5" max="5" width="13.44140625" bestFit="1" customWidth="1"/>
    <col min="12" max="12" width="9.5546875" bestFit="1" customWidth="1"/>
  </cols>
  <sheetData>
    <row r="1" spans="1:13" x14ac:dyDescent="0.3">
      <c r="A1" s="1" t="s">
        <v>8404</v>
      </c>
      <c r="B1" s="1" t="s">
        <v>8262</v>
      </c>
      <c r="C1" s="1"/>
      <c r="D1" s="1" t="s">
        <v>8218</v>
      </c>
      <c r="E1" s="1" t="s">
        <v>8262</v>
      </c>
      <c r="G1" s="5" t="s">
        <v>8408</v>
      </c>
      <c r="H1" s="5" t="s">
        <v>8405</v>
      </c>
      <c r="I1" s="5" t="s">
        <v>8406</v>
      </c>
      <c r="J1" s="5" t="s">
        <v>8410</v>
      </c>
      <c r="K1" s="5" t="s">
        <v>8411</v>
      </c>
      <c r="L1" s="5" t="s">
        <v>8407</v>
      </c>
      <c r="M1" s="5" t="s">
        <v>8409</v>
      </c>
    </row>
    <row r="2" spans="1:13" x14ac:dyDescent="0.3">
      <c r="A2" t="s">
        <v>8219</v>
      </c>
      <c r="B2">
        <v>182</v>
      </c>
      <c r="D2" t="s">
        <v>8221</v>
      </c>
      <c r="E2">
        <v>0</v>
      </c>
      <c r="G2" s="14" t="s">
        <v>8219</v>
      </c>
      <c r="H2" s="6">
        <f>IF($G:$G="successful",AVERAGE($B:$B),AVERAGE($E:$E))</f>
        <v>194.42517162471395</v>
      </c>
      <c r="I2">
        <f>IF($G:$G="successful",MEDIAN($B:$B),MEDIAN($E:$E))</f>
        <v>62</v>
      </c>
      <c r="J2">
        <f>IF($G:$G="successful",MIN($B:$B),MIN($E:$E))</f>
        <v>1</v>
      </c>
      <c r="K2">
        <f>IF($G:$G="successful",MAX($B:$B),MAX($E:$E))</f>
        <v>26457</v>
      </c>
      <c r="L2" s="6">
        <f>IF($G:$G="successful",_xlfn.VAR.P($B:$B),_xlfn.VAR.P($E:$E))</f>
        <v>712840.9867348104</v>
      </c>
      <c r="M2" s="6">
        <f>IF($G:$G="successful",_xlfn.STDEV.P($B:$B),_xlfn.STDEV.P($E:$E))</f>
        <v>844.29910975602149</v>
      </c>
    </row>
    <row r="3" spans="1:13" x14ac:dyDescent="0.3">
      <c r="A3" t="s">
        <v>8219</v>
      </c>
      <c r="B3">
        <v>79</v>
      </c>
      <c r="D3" t="s">
        <v>8221</v>
      </c>
      <c r="E3">
        <v>1</v>
      </c>
      <c r="G3" s="14" t="s">
        <v>8221</v>
      </c>
      <c r="H3" s="6">
        <f>IF($G:$G="successful",AVERAGE($B:$B),AVERAGE($E:$E))</f>
        <v>17.709803921568628</v>
      </c>
      <c r="I3">
        <f>IF($G:$G="successful",MEDIAN($B:$B),MEDIAN($E:$E))</f>
        <v>4</v>
      </c>
      <c r="J3">
        <f>IF($G:$G="successful",MIN($B:$B),MIN($E:$E))</f>
        <v>0</v>
      </c>
      <c r="K3">
        <f>IF($G:$G="successful",MAX($B:$B),MAX($E:$E))</f>
        <v>1293</v>
      </c>
      <c r="L3" s="6">
        <f>IF($G:$G="successful",_xlfn.VAR.P($B:$B),_xlfn.VAR.P($E:$E))</f>
        <v>3773.2216685890044</v>
      </c>
      <c r="M3" s="6">
        <f>IF($G:$G="successful",_xlfn.STDEV.P($B:$B),_xlfn.STDEV.P($E:$E))</f>
        <v>61.426555076684906</v>
      </c>
    </row>
    <row r="4" spans="1:13" x14ac:dyDescent="0.3">
      <c r="A4" t="s">
        <v>8219</v>
      </c>
      <c r="B4">
        <v>35</v>
      </c>
      <c r="D4" t="s">
        <v>8221</v>
      </c>
      <c r="E4">
        <v>10</v>
      </c>
    </row>
    <row r="5" spans="1:13" x14ac:dyDescent="0.3">
      <c r="A5" t="s">
        <v>8219</v>
      </c>
      <c r="B5">
        <v>150</v>
      </c>
      <c r="D5" t="s">
        <v>8221</v>
      </c>
      <c r="E5">
        <v>0</v>
      </c>
    </row>
    <row r="6" spans="1:13" x14ac:dyDescent="0.3">
      <c r="A6" t="s">
        <v>8219</v>
      </c>
      <c r="B6">
        <v>284</v>
      </c>
      <c r="D6" t="s">
        <v>8221</v>
      </c>
      <c r="E6">
        <v>7</v>
      </c>
    </row>
    <row r="7" spans="1:13" x14ac:dyDescent="0.3">
      <c r="A7" t="s">
        <v>8219</v>
      </c>
      <c r="B7">
        <v>47</v>
      </c>
      <c r="D7" t="s">
        <v>8221</v>
      </c>
      <c r="E7">
        <v>0</v>
      </c>
    </row>
    <row r="8" spans="1:13" x14ac:dyDescent="0.3">
      <c r="A8" t="s">
        <v>8219</v>
      </c>
      <c r="B8">
        <v>58</v>
      </c>
      <c r="D8" t="s">
        <v>8221</v>
      </c>
      <c r="E8">
        <v>1</v>
      </c>
    </row>
    <row r="9" spans="1:13" x14ac:dyDescent="0.3">
      <c r="A9" t="s">
        <v>8219</v>
      </c>
      <c r="B9">
        <v>57</v>
      </c>
      <c r="D9" t="s">
        <v>8221</v>
      </c>
      <c r="E9">
        <v>2</v>
      </c>
    </row>
    <row r="10" spans="1:13" x14ac:dyDescent="0.3">
      <c r="A10" t="s">
        <v>8219</v>
      </c>
      <c r="B10">
        <v>12</v>
      </c>
      <c r="D10" t="s">
        <v>8221</v>
      </c>
      <c r="E10">
        <v>3</v>
      </c>
    </row>
    <row r="11" spans="1:13" x14ac:dyDescent="0.3">
      <c r="A11" t="s">
        <v>8219</v>
      </c>
      <c r="B11">
        <v>20</v>
      </c>
      <c r="D11" t="s">
        <v>8221</v>
      </c>
      <c r="E11">
        <v>10</v>
      </c>
    </row>
    <row r="12" spans="1:13" x14ac:dyDescent="0.3">
      <c r="A12" t="s">
        <v>8219</v>
      </c>
      <c r="B12">
        <v>19</v>
      </c>
      <c r="D12" t="s">
        <v>8221</v>
      </c>
      <c r="E12">
        <v>10</v>
      </c>
    </row>
    <row r="13" spans="1:13" x14ac:dyDescent="0.3">
      <c r="A13" t="s">
        <v>8219</v>
      </c>
      <c r="B13">
        <v>75</v>
      </c>
      <c r="D13" t="s">
        <v>8221</v>
      </c>
      <c r="E13">
        <v>1</v>
      </c>
    </row>
    <row r="14" spans="1:13" x14ac:dyDescent="0.3">
      <c r="A14" t="s">
        <v>8219</v>
      </c>
      <c r="B14">
        <v>827</v>
      </c>
      <c r="D14" t="s">
        <v>8221</v>
      </c>
      <c r="E14">
        <v>0</v>
      </c>
    </row>
    <row r="15" spans="1:13" x14ac:dyDescent="0.3">
      <c r="A15" t="s">
        <v>8219</v>
      </c>
      <c r="B15">
        <v>51</v>
      </c>
      <c r="D15" t="s">
        <v>8221</v>
      </c>
      <c r="E15">
        <v>0</v>
      </c>
    </row>
    <row r="16" spans="1:13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A1046648:A1048576">
    <cfRule type="containsText" dxfId="49" priority="106" operator="containsText" text="live">
      <formula>NOT(ISERROR(SEARCH("live",A1046648)))</formula>
    </cfRule>
    <cfRule type="containsText" dxfId="48" priority="107" operator="containsText" text="successful">
      <formula>NOT(ISERROR(SEARCH("successful",A1046648)))</formula>
    </cfRule>
    <cfRule type="containsText" dxfId="47" priority="108" operator="containsText" text="successful">
      <formula>NOT(ISERROR(SEARCH("successful",A1046648)))</formula>
    </cfRule>
    <cfRule type="containsText" dxfId="46" priority="109" operator="containsText" text="canceled">
      <formula>NOT(ISERROR(SEARCH("canceled",A1046648)))</formula>
    </cfRule>
    <cfRule type="containsText" dxfId="45" priority="110" operator="containsText" text="cancelled">
      <formula>NOT(ISERROR(SEARCH("cancelled",A1046648)))</formula>
    </cfRule>
    <cfRule type="containsText" dxfId="44" priority="111" operator="containsText" text="failed">
      <formula>NOT(ISERROR(SEARCH("failed",A1046648)))</formula>
    </cfRule>
    <cfRule type="containsText" dxfId="43" priority="112" operator="containsText" text="live">
      <formula>NOT(ISERROR(SEARCH("live",A1046648)))</formula>
    </cfRule>
    <cfRule type="containsText" dxfId="42" priority="113" operator="containsText" text="successful">
      <formula>NOT(ISERROR(SEARCH("successful",A1046648)))</formula>
    </cfRule>
    <cfRule type="containsText" dxfId="41" priority="114" operator="containsText" text="successful">
      <formula>NOT(ISERROR(SEARCH("successful",A1046648)))</formula>
    </cfRule>
    <cfRule type="containsText" dxfId="40" priority="115" operator="containsText" text="successful">
      <formula>NOT(ISERROR(SEARCH("successful",A1046648)))</formula>
    </cfRule>
    <cfRule type="containsText" dxfId="39" priority="116" operator="containsText" text="successful">
      <formula>NOT(ISERROR(SEARCH("successful",A1046648)))</formula>
    </cfRule>
    <cfRule type="containsText" dxfId="38" priority="117" operator="containsText" text="successful">
      <formula>NOT(ISERROR(SEARCH("successful",A1046648)))</formula>
    </cfRule>
    <cfRule type="containsText" dxfId="37" priority="118" operator="containsText" text="successful">
      <formula>NOT(ISERROR(SEARCH("successful",A1046648)))</formula>
    </cfRule>
    <cfRule type="containsText" dxfId="36" priority="119" operator="containsText" text="live">
      <formula>NOT(ISERROR(SEARCH("live",A1046648)))</formula>
    </cfRule>
    <cfRule type="containsText" dxfId="35" priority="120" operator="containsText" text="successful">
      <formula>NOT(ISERROR(SEARCH("successful",A1046648)))</formula>
    </cfRule>
  </conditionalFormatting>
  <conditionalFormatting sqref="A1:A1046647">
    <cfRule type="containsText" dxfId="34" priority="46" operator="containsText" text="live">
      <formula>NOT(ISERROR(SEARCH("live",A1)))</formula>
    </cfRule>
    <cfRule type="containsText" dxfId="33" priority="47" operator="containsText" text="successful">
      <formula>NOT(ISERROR(SEARCH("successful",A1)))</formula>
    </cfRule>
    <cfRule type="containsText" dxfId="32" priority="48" operator="containsText" text="successful">
      <formula>NOT(ISERROR(SEARCH("successful",A1)))</formula>
    </cfRule>
    <cfRule type="containsText" dxfId="31" priority="49" operator="containsText" text="canceled">
      <formula>NOT(ISERROR(SEARCH("canceled",A1)))</formula>
    </cfRule>
    <cfRule type="containsText" dxfId="30" priority="50" operator="containsText" text="cancelled">
      <formula>NOT(ISERROR(SEARCH("cancelled",A1)))</formula>
    </cfRule>
    <cfRule type="containsText" dxfId="29" priority="51" operator="containsText" text="failed">
      <formula>NOT(ISERROR(SEARCH("failed",A1)))</formula>
    </cfRule>
    <cfRule type="containsText" dxfId="28" priority="52" operator="containsText" text="live">
      <formula>NOT(ISERROR(SEARCH("live",A1)))</formula>
    </cfRule>
    <cfRule type="containsText" dxfId="27" priority="53" operator="containsText" text="successful">
      <formula>NOT(ISERROR(SEARCH("successful",A1)))</formula>
    </cfRule>
    <cfRule type="containsText" dxfId="26" priority="54" operator="containsText" text="successful">
      <formula>NOT(ISERROR(SEARCH("successful",A1)))</formula>
    </cfRule>
    <cfRule type="containsText" dxfId="25" priority="55" operator="containsText" text="successful">
      <formula>NOT(ISERROR(SEARCH("successful",A1)))</formula>
    </cfRule>
    <cfRule type="containsText" dxfId="24" priority="56" operator="containsText" text="successful">
      <formula>NOT(ISERROR(SEARCH("successful",A1)))</formula>
    </cfRule>
    <cfRule type="containsText" dxfId="23" priority="57" operator="containsText" text="successful">
      <formula>NOT(ISERROR(SEARCH("successful",A1)))</formula>
    </cfRule>
    <cfRule type="containsText" dxfId="22" priority="58" operator="containsText" text="successful">
      <formula>NOT(ISERROR(SEARCH("successful",A1)))</formula>
    </cfRule>
    <cfRule type="containsText" dxfId="21" priority="59" operator="containsText" text="live">
      <formula>NOT(ISERROR(SEARCH("live",A1)))</formula>
    </cfRule>
    <cfRule type="containsText" dxfId="20" priority="60" operator="containsText" text="successful">
      <formula>NOT(ISERROR(SEARCH("successful",A1)))</formula>
    </cfRule>
  </conditionalFormatting>
  <conditionalFormatting sqref="D1:D1045992">
    <cfRule type="containsText" dxfId="19" priority="1" operator="containsText" text="live">
      <formula>NOT(ISERROR(SEARCH("live",D1)))</formula>
    </cfRule>
    <cfRule type="containsText" dxfId="18" priority="2" operator="containsText" text="successful">
      <formula>NOT(ISERROR(SEARCH("successful",D1)))</formula>
    </cfRule>
    <cfRule type="containsText" dxfId="17" priority="3" operator="containsText" text="successful">
      <formula>NOT(ISERROR(SEARCH("successful",D1)))</formula>
    </cfRule>
    <cfRule type="containsText" dxfId="16" priority="4" operator="containsText" text="canceled">
      <formula>NOT(ISERROR(SEARCH("canceled",D1)))</formula>
    </cfRule>
    <cfRule type="containsText" dxfId="15" priority="5" operator="containsText" text="cancelled">
      <formula>NOT(ISERROR(SEARCH("cancelled",D1)))</formula>
    </cfRule>
    <cfRule type="containsText" dxfId="14" priority="6" operator="containsText" text="failed">
      <formula>NOT(ISERROR(SEARCH("failed",D1)))</formula>
    </cfRule>
    <cfRule type="containsText" dxfId="13" priority="7" operator="containsText" text="live">
      <formula>NOT(ISERROR(SEARCH("live",D1)))</formula>
    </cfRule>
    <cfRule type="containsText" dxfId="12" priority="8" operator="containsText" text="successful">
      <formula>NOT(ISERROR(SEARCH("successful",D1)))</formula>
    </cfRule>
    <cfRule type="containsText" dxfId="11" priority="9" operator="containsText" text="successful">
      <formula>NOT(ISERROR(SEARCH("successful",D1)))</formula>
    </cfRule>
    <cfRule type="containsText" dxfId="10" priority="10" operator="containsText" text="successful">
      <formula>NOT(ISERROR(SEARCH("successful",D1)))</formula>
    </cfRule>
    <cfRule type="containsText" dxfId="9" priority="11" operator="containsText" text="successful">
      <formula>NOT(ISERROR(SEARCH("successful",D1)))</formula>
    </cfRule>
    <cfRule type="containsText" dxfId="8" priority="12" operator="containsText" text="successful">
      <formula>NOT(ISERROR(SEARCH("successful",D1)))</formula>
    </cfRule>
    <cfRule type="containsText" dxfId="7" priority="13" operator="containsText" text="successful">
      <formula>NOT(ISERROR(SEARCH("successful",D1)))</formula>
    </cfRule>
    <cfRule type="containsText" dxfId="6" priority="14" operator="containsText" text="live">
      <formula>NOT(ISERROR(SEARCH("live",D1)))</formula>
    </cfRule>
    <cfRule type="containsText" dxfId="5" priority="15" operator="containsText" text="successful">
      <formula>NOT(ISERROR(SEARCH("successful",D1)))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6C71-53E0-4C5F-847D-7626FCAFB95D}">
  <dimension ref="A3:G6"/>
  <sheetViews>
    <sheetView workbookViewId="0">
      <selection activeCell="G4" sqref="G4"/>
    </sheetView>
  </sheetViews>
  <sheetFormatPr defaultRowHeight="14.4" x14ac:dyDescent="0.3"/>
  <cols>
    <col min="1" max="1" width="12.5546875" bestFit="1" customWidth="1"/>
    <col min="2" max="2" width="24.21875" bestFit="1" customWidth="1"/>
    <col min="3" max="3" width="19.109375" bestFit="1" customWidth="1"/>
    <col min="4" max="4" width="20.88671875" bestFit="1" customWidth="1"/>
    <col min="5" max="5" width="23.33203125" bestFit="1" customWidth="1"/>
    <col min="6" max="6" width="20.5546875" bestFit="1" customWidth="1"/>
    <col min="7" max="7" width="9" customWidth="1"/>
  </cols>
  <sheetData>
    <row r="3" spans="1:7" x14ac:dyDescent="0.3">
      <c r="A3" s="7" t="s">
        <v>8359</v>
      </c>
      <c r="B3" t="s">
        <v>8412</v>
      </c>
      <c r="C3" t="s">
        <v>8415</v>
      </c>
      <c r="D3" t="s">
        <v>8413</v>
      </c>
      <c r="E3" t="s">
        <v>8416</v>
      </c>
      <c r="F3" t="s">
        <v>8414</v>
      </c>
      <c r="G3" t="s">
        <v>8406</v>
      </c>
    </row>
    <row r="4" spans="1:7" x14ac:dyDescent="0.3">
      <c r="A4" s="8" t="s">
        <v>8221</v>
      </c>
      <c r="B4" s="6">
        <v>17.709803921568628</v>
      </c>
      <c r="C4" s="6">
        <v>3775.6894394644714</v>
      </c>
      <c r="D4" s="10">
        <v>1293</v>
      </c>
      <c r="E4" s="6">
        <v>61.446638959868842</v>
      </c>
      <c r="F4" s="10">
        <v>0</v>
      </c>
      <c r="G4">
        <f t="array" ref="G4">MEDIAN(IF(Kickstarter!$F:$F="failed",Kickstarter!$L:$L))</f>
        <v>4</v>
      </c>
    </row>
    <row r="5" spans="1:7" x14ac:dyDescent="0.3">
      <c r="A5" s="8" t="s">
        <v>8219</v>
      </c>
      <c r="B5" s="6">
        <v>194.42517162471395</v>
      </c>
      <c r="C5" s="6">
        <v>713167.37912800396</v>
      </c>
      <c r="D5" s="10">
        <v>26457</v>
      </c>
      <c r="E5" s="6">
        <v>844.49237955591047</v>
      </c>
      <c r="F5" s="10">
        <v>1</v>
      </c>
      <c r="G5">
        <f t="array" ref="G5">MEDIAN(IF(Kickstarter!$F:$F="successful",Kickstarter!$L:$L))</f>
        <v>62</v>
      </c>
    </row>
    <row r="6" spans="1:7" x14ac:dyDescent="0.3">
      <c r="A6" s="8" t="s">
        <v>8360</v>
      </c>
      <c r="B6" s="6">
        <v>121.64602960969044</v>
      </c>
      <c r="C6" s="6">
        <v>428495.50121942296</v>
      </c>
      <c r="D6" s="10">
        <v>26457</v>
      </c>
      <c r="E6" s="6">
        <v>654.59567766631562</v>
      </c>
      <c r="F6" s="10">
        <v>0</v>
      </c>
    </row>
  </sheetData>
  <pageMargins left="0.7" right="0.7" top="0.75" bottom="0.75" header="0.3" footer="0.3"/>
  <pageSetup orientation="portrait"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83C673-B0DB-4BB8-A9AD-1E9E05C1C4F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Category-Pivot</vt:lpstr>
      <vt:lpstr>Sub Category-Pivot</vt:lpstr>
      <vt:lpstr>State by Date created</vt:lpstr>
      <vt:lpstr>Goal Summary-COUNTIFS</vt:lpstr>
      <vt:lpstr>Statistical summary(Formula)</vt:lpstr>
      <vt:lpstr>Statistical Summary(pivot)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uday gonella</cp:lastModifiedBy>
  <dcterms:created xsi:type="dcterms:W3CDTF">2017-04-20T15:17:24Z</dcterms:created>
  <dcterms:modified xsi:type="dcterms:W3CDTF">2020-11-06T19:10:10Z</dcterms:modified>
</cp:coreProperties>
</file>