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cardo.ortiz\Documents\Ciclo de formación 2021\LaboratorioExtensiones\"/>
    </mc:Choice>
  </mc:AlternateContent>
  <bookViews>
    <workbookView xWindow="0" yWindow="0" windowWidth="28800" windowHeight="12435" activeTab="1"/>
  </bookViews>
  <sheets>
    <sheet name="Instrucciones" sheetId="1" r:id="rId1"/>
    <sheet name="Plantilla" sheetId="2" r:id="rId2"/>
    <sheet name="Definiciones" sheetId="3" r:id="rId3"/>
    <sheet name="Vocabulario" sheetId="4" r:id="rId4"/>
  </sheets>
  <definedNames>
    <definedName name="Ajuste_espacial_de_footprint">Plantilla!#REF!</definedName>
    <definedName name="Ajuste_espacial_del_radio_punto">Plantilla!#REF!</definedName>
    <definedName name="Alcance_del_organismo" localSheetId="1">Plantilla!#REF!</definedName>
    <definedName name="Año">Plantilla!#REF!</definedName>
    <definedName name="Autoría_del_nombre_científico">Plantilla!$AD$2</definedName>
    <definedName name="Base_del_registro">Plantilla!$B$2</definedName>
    <definedName name="Calificador_de_la_identificación">Plantilla!#REF!</definedName>
    <definedName name="Cantidad_del_Organismo" localSheetId="1">Plantilla!#REF!</definedName>
    <definedName name="Capa">Plantilla!#REF!</definedName>
    <definedName name="Categoría_del_taxón">Plantilla!$AB$2</definedName>
    <definedName name="Categoría_original_del_taxón">Plantilla!$AC$2</definedName>
    <definedName name="Centro_poblado___Cabecera_municipal">Plantilla!#REF!</definedName>
    <definedName name="Citación_bibliográfica">Plantilla!#REF!</definedName>
    <definedName name="Clase">Plantilla!$V$2</definedName>
    <definedName name="Clasificación_superior">Plantilla!#REF!</definedName>
    <definedName name="Código_de_la_colección">Plantilla!$D$2</definedName>
    <definedName name="Código_de_la_institución">Plantilla!$C$2</definedName>
    <definedName name="Código_de_la_institución_propietaria">Plantilla!#REF!</definedName>
    <definedName name="Código_del_país">Plantilla!#REF!</definedName>
    <definedName name="Código_nomenclatural">Plantilla!#REF!</definedName>
    <definedName name="Comentarios_de_la_georreferenciación">Plantilla!#REF!</definedName>
    <definedName name="Comentarios_de_la_Identificación">Plantilla!$R$2</definedName>
    <definedName name="Comentarios_de_la_ubicación">Plantilla!#REF!</definedName>
    <definedName name="Comentarios_del_evento">Plantilla!#REF!</definedName>
    <definedName name="Comentarios_del_organismo" localSheetId="1">Plantilla!#REF!</definedName>
    <definedName name="Comentarios_del_registro_biológico">Plantilla!$L$2</definedName>
    <definedName name="Comentarios_del_taxón">Plantilla!#REF!</definedName>
    <definedName name="Comportamiento">Plantilla!#REF!</definedName>
    <definedName name="Condición_reproductiva">Plantilla!#REF!</definedName>
    <definedName name="Continente">Plantilla!#REF!</definedName>
    <definedName name="Coordenadas_originales">Plantilla!#REF!</definedName>
    <definedName name="Cuerpo_de_agua">Plantilla!#REF!</definedName>
    <definedName name="Datum_geodésico">Plantilla!#REF!</definedName>
    <definedName name="Departamento">Plantilla!#REF!</definedName>
    <definedName name="Derechos">Plantilla!#REF!</definedName>
    <definedName name="Derechos_de_acceso">Plantilla!#REF!</definedName>
    <definedName name="Día">Plantilla!#REF!</definedName>
    <definedName name="Día_final_del_año">Plantilla!#REF!</definedName>
    <definedName name="Día_inicial_del_año">Plantilla!#REF!</definedName>
    <definedName name="Disposición">Plantilla!$N$2</definedName>
    <definedName name="Distancia_máxima_de_la_superficie_metros">Plantilla!#REF!</definedName>
    <definedName name="Distancia_mínima_de_la_superficie_metros">Plantilla!#REF!</definedName>
    <definedName name="Edad_tardía_o_piso_superior">Plantilla!#REF!</definedName>
    <definedName name="Edad_temprana_o_piso_inferior">Plantilla!#REF!</definedName>
    <definedName name="Elevación_máxima_en_metros">Plantilla!#REF!</definedName>
    <definedName name="Elevación_mínima_en_metros">Plantilla!#REF!</definedName>
    <definedName name="Elevación_original">Plantilla!#REF!</definedName>
    <definedName name="Eón_tardío_o_eonotema_superior">Plantilla!#REF!</definedName>
    <definedName name="Eón_temprano_o_eonotema_inferior">Plantilla!#REF!</definedName>
    <definedName name="Epíteto_específico">Plantilla!$AA$2</definedName>
    <definedName name="Epíteto_infraespecífico">Plantilla!#REF!</definedName>
    <definedName name="Época_tardía_o_serie_superior">Plantilla!#REF!</definedName>
    <definedName name="Época_temprana_o_serie_inferior">Plantilla!#REF!</definedName>
    <definedName name="Era_tardía_o_eratema_superior">Plantilla!#REF!</definedName>
    <definedName name="Era_temprana_o_eratema_inferior">Plantilla!#REF!</definedName>
    <definedName name="Esfuerzo_de_muestreo">Plantilla!#REF!</definedName>
    <definedName name="Estado_de_la_verificación_de_la_georreferenciación">Plantilla!#REF!</definedName>
    <definedName name="Estado_de_la_verificación_de_la_identificación">Plantilla!#REF!</definedName>
    <definedName name="Estado_del_registro_biológico">Plantilla!#REF!</definedName>
    <definedName name="Estado_del_tipo">Plantilla!#REF!</definedName>
    <definedName name="Estado_nomenclatural">Plantilla!#REF!</definedName>
    <definedName name="Estado_taxonómico">Plantilla!#REF!</definedName>
    <definedName name="Etapa_de_vida">Plantilla!#REF!</definedName>
    <definedName name="Familia">Plantilla!$X$2</definedName>
    <definedName name="Fecha_de_georreferenciación">Plantilla!#REF!</definedName>
    <definedName name="Fecha_de_identificación">Plantilla!$Q$2</definedName>
    <definedName name="Fecha_del_evento">Plantilla!#REF!</definedName>
    <definedName name="Fecha_original_del_evento">Plantilla!#REF!</definedName>
    <definedName name="Filo">Plantilla!$U$2</definedName>
    <definedName name="Formación">Plantilla!#REF!</definedName>
    <definedName name="Fuentes_de_georreferenciación">Plantilla!#REF!</definedName>
    <definedName name="Generalización_de_los_datos">Plantilla!#REF!</definedName>
    <definedName name="Género">Plantilla!$Y$2</definedName>
    <definedName name="Geografía_superior">Plantilla!#REF!</definedName>
    <definedName name="Georreferenciado_por">Plantilla!#REF!</definedName>
    <definedName name="Google_Sheet_Link_1009059221" hidden="1">Fecha_de_identificación</definedName>
    <definedName name="Google_Sheet_Link_1013815757" hidden="1">Filo</definedName>
    <definedName name="Google_Sheet_Link_1024089619" hidden="1">Clasificación_superior</definedName>
    <definedName name="Google_Sheet_Link_103920773" hidden="1">Referencias_de_la_identificación</definedName>
    <definedName name="Google_Sheet_Link_1042998458" hidden="1">Categoría_original_del_taxón</definedName>
    <definedName name="Google_Sheet_Link_1073432849" hidden="1">Titular_de_los_derechos</definedName>
    <definedName name="Google_Sheet_Link_1116648617" hidden="1">SRS_original</definedName>
    <definedName name="Google_Sheet_Link_1145482807" hidden="1">Medios_asociados</definedName>
    <definedName name="Google_Sheet_Link_11477690" hidden="1">Era_temprana_o_eratema_inferior</definedName>
    <definedName name="Google_Sheet_Link_1147786801" hidden="1">Comentarios_de_la_ubicación</definedName>
    <definedName name="Google_Sheet_Link_1159238626" hidden="1">Condición_reproductiva</definedName>
    <definedName name="Google_Sheet_Link_1163530147" hidden="1">Elevación_mínima_en_metros</definedName>
    <definedName name="Google_Sheet_Link_1169901783" hidden="1">Preparaciones</definedName>
    <definedName name="Google_Sheet_Link_1182617500" hidden="1">ID_del_nombre_aceptado_usado</definedName>
    <definedName name="Google_Sheet_Link_1188867987" hidden="1">Estado_taxonómico</definedName>
    <definedName name="Google_Sheet_Link_119472508" hidden="1">ID_de_la_identificación</definedName>
    <definedName name="Google_Sheet_Link_120356386" hidden="1">Idioma</definedName>
    <definedName name="Google_Sheet_Link_1207578391" hidden="1">Nombre_de_acuerdo_con</definedName>
    <definedName name="Google_Sheet_Link_1210638902" hidden="1">Grupo_de_islas</definedName>
    <definedName name="Google_Sheet_Link_1212603259" hidden="1">Fuentes_de_georreferenciación</definedName>
    <definedName name="Google_Sheet_Link_121451211" hidden="1">Género</definedName>
    <definedName name="Google_Sheet_Link_1216306407" hidden="1">Edad_temprana_o_piso_inferior</definedName>
    <definedName name="Google_Sheet_Link_1218377672" hidden="1">Número_de_individuos</definedName>
    <definedName name="Google_Sheet_Link_122902682" hidden="1">Miembro</definedName>
    <definedName name="Google_Sheet_Link_1236232548" hidden="1">Esfuerzo_de_muestreo</definedName>
    <definedName name="Google_Sheet_Link_1248985217" hidden="1">Capa</definedName>
    <definedName name="Google_Sheet_Link_1260238054" hidden="1">ID_del_nombre_publicado_en</definedName>
    <definedName name="Google_Sheet_Link_126976295" hidden="1">Referencias_asociadas</definedName>
    <definedName name="Google_Sheet_Link_1277591618" hidden="1">ID_del_contexto_geológico</definedName>
    <definedName name="Google_Sheet_Link_1282047598" hidden="1">Época_temprana_o_serie_inferior</definedName>
    <definedName name="Google_Sheet_Link_1288772873" hidden="1">Fecha_de_georreferenciación</definedName>
    <definedName name="Google_Sheet_Link_1292746336" hidden="1">Departamento</definedName>
    <definedName name="Google_Sheet_Link_1296955422" hidden="1">ID_de_la_colección</definedName>
    <definedName name="Google_Sheet_Link_1314020492" hidden="1">Profundidad_original</definedName>
    <definedName name="Google_Sheet_Link_1320574147" hidden="1">Distancia_mínima_de_la_superficie_metros</definedName>
    <definedName name="Google_Sheet_Link_1326984826" hidden="1">ID_de_la_institución</definedName>
    <definedName name="Google_Sheet_Link_1354570912" hidden="1">Epíteto_infraespecífico</definedName>
    <definedName name="Google_Sheet_Link_1363772612" hidden="1">ID_de_la_geografía_superior</definedName>
    <definedName name="Google_Sheet_Link_1373079720" hidden="1">Información_retenida</definedName>
    <definedName name="Google_Sheet_Link_1395578190" hidden="1">Registrado_por</definedName>
    <definedName name="Google_Sheet_Link_1396798285" hidden="1">Eón_temprano_o_eonotema_inferior</definedName>
    <definedName name="Google_Sheet_Link_1399481876" hidden="1">Nombre_publicado_en</definedName>
    <definedName name="Google_Sheet_Link_141569314" hidden="1">Estado_del_registro_biológico</definedName>
    <definedName name="Google_Sheet_Link_1467278716" hidden="1">Geografía_superior</definedName>
    <definedName name="Google_Sheet_Link_1481437339" hidden="1">Distancia_máxima_de_la_superficie_metros</definedName>
    <definedName name="Google_Sheet_Link_1487215288" hidden="1">Día_final_del_año</definedName>
    <definedName name="Google_Sheet_Link_1504374508" hidden="1">Estado_nomenclatural</definedName>
    <definedName name="Google_Sheet_Link_1508060652" hidden="1">Código_del_país</definedName>
    <definedName name="Google_Sheet_Link_1516416137" hidden="1">Comentarios_de_la_Identificación</definedName>
    <definedName name="Google_Sheet_Link_152149416" hidden="1">Año</definedName>
    <definedName name="Google_Sheet_Link_1556597009" hidden="1">Día_inicial_del_año</definedName>
    <definedName name="Google_Sheet_Link_1603003106" hidden="1">Derechos</definedName>
    <definedName name="Google_Sheet_Link_1655124956" hidden="1">ID_del_concepto_del_taxón</definedName>
    <definedName name="Google_Sheet_Link_1673393950" hidden="1">Precisión_de_las_coordenadas</definedName>
    <definedName name="Google_Sheet_Link_1683549067" hidden="1">Propiedades_dinámicas</definedName>
    <definedName name="Google_Sheet_Link_1727317984" hidden="1">Epíteto_específico</definedName>
    <definedName name="Google_Sheet_Link_1735552822" hidden="1">Profundidad_máxima_en_metros</definedName>
    <definedName name="Google_Sheet_Link_1737554168" hidden="1">Número_de_campo</definedName>
    <definedName name="Google_Sheet_Link_1739786294" hidden="1">Clase</definedName>
    <definedName name="Google_Sheet_Link_1763969639" hidden="1">Comentarios_del_registro_biológico</definedName>
    <definedName name="Google_Sheet_Link_1766606003" hidden="1">Coordenadas_originales</definedName>
    <definedName name="Google_Sheet_Link_1771888593" hidden="1">Protocolo_de_muestreo</definedName>
    <definedName name="Google_Sheet_Link_1786468675" hidden="1">Elevación_máxima_en_metros</definedName>
    <definedName name="Google_Sheet_Link_1789442406" hidden="1">Código_nomenclatural</definedName>
    <definedName name="Google_Sheet_Link_179640499" hidden="1">Etapa_de_vida</definedName>
    <definedName name="Google_Sheet_Link_1800905760" hidden="1">Nombre_parental_usado</definedName>
    <definedName name="Google_Sheet_Link_1805517044" hidden="1">Código_de_la_institución_propietaria</definedName>
    <definedName name="Google_Sheet_Link_1820017665" hidden="1">Localidad</definedName>
    <definedName name="Google_Sheet_Link_1847837062" hidden="1">Categoría_del_taxón</definedName>
    <definedName name="Google_Sheet_Link_1851542908" hidden="1">Hora_del_evento</definedName>
    <definedName name="Google_Sheet_Link_1860954800" hidden="1">Municipio</definedName>
    <definedName name="Google_Sheet_Link_1870169419" hidden="1">ID_del_registro_biológico</definedName>
    <definedName name="Google_Sheet_Link_187184759" hidden="1">Ajuste_espacial_de_footprint</definedName>
    <definedName name="Google_Sheet_Link_1881855652" hidden="1">ID_del_taxón</definedName>
    <definedName name="Google_Sheet_Link_1884152897" hidden="1">Elevación_original</definedName>
    <definedName name="Google_Sheet_Link_1902942630" hidden="1">Código_de_la_colección</definedName>
    <definedName name="Google_Sheet_Link_192134702" hidden="1">Zona_bioestratigráfica_superior</definedName>
    <definedName name="Google_Sheet_Link_1931865576" hidden="1">Estado_de_la_verificación_de_la_georreferenciación</definedName>
    <definedName name="Google_Sheet_Link_1933469520" hidden="1">Orden</definedName>
    <definedName name="Google_Sheet_Link_1946988484" hidden="1">ID_del_nombre_de_acuerdo_con</definedName>
    <definedName name="Google_Sheet_Link_1959377415" hidden="1">SRS_footprint</definedName>
    <definedName name="Google_Sheet_Link_1996903578" hidden="1">Generalización_de_los_datos</definedName>
    <definedName name="Google_Sheet_Link_1997503976" hidden="1">Hábitat</definedName>
    <definedName name="Google_Sheet_Link_2019864311" hidden="1">ID_del_evento</definedName>
    <definedName name="Google_Sheet_Link_2020268131" hidden="1">ID_del_nombre_parental_usado</definedName>
    <definedName name="Google_Sheet_Link_202539323" hidden="1">Mes</definedName>
    <definedName name="Google_Sheet_Link_2040103811" hidden="1">Eón_tardío_o_eonotema_superior</definedName>
    <definedName name="Google_Sheet_Link_2057841506" hidden="1">Notas_de_campo</definedName>
    <definedName name="Google_Sheet_Link_2063955324" hidden="1">Taxones_asociados</definedName>
    <definedName name="Google_Sheet_Link_2070592906" hidden="1">Base_del_registro</definedName>
    <definedName name="Google_Sheet_Link_2083678813" hidden="1">Día</definedName>
    <definedName name="Google_Sheet_Link_2101603003" hidden="1">Número_de_registro</definedName>
    <definedName name="Google_Sheet_Link_2110914860" hidden="1">Comportamiento</definedName>
    <definedName name="Google_Sheet_Link_229888605" hidden="1">Identificaciones_previas</definedName>
    <definedName name="Google_Sheet_Link_257734470" hidden="1">Nombre_original_usado</definedName>
    <definedName name="Google_Sheet_Link_261356948" hidden="1">Localidad_original</definedName>
    <definedName name="Google_Sheet_Link_26144147" hidden="1">Latitud_decimal</definedName>
    <definedName name="Google_Sheet_Link_284486530" hidden="1">Tipo</definedName>
    <definedName name="Google_Sheet_Link_290764103" hidden="1">ID_del_conjunto_de_datos</definedName>
    <definedName name="Google_Sheet_Link_305275626" hidden="1">Secuencias_asociadas</definedName>
    <definedName name="Google_Sheet_Link_352805567" hidden="1">Registros_biológicos_asociados</definedName>
    <definedName name="Google_Sheet_Link_377862290" hidden="1">Disposición</definedName>
    <definedName name="Google_Sheet_Link_38406963" hidden="1">Datum_geodésico</definedName>
    <definedName name="Google_Sheet_Link_391247896" hidden="1">Época_tardía_o_serie_superior</definedName>
    <definedName name="Google_Sheet_Link_414977838" hidden="1">Sistema_original_de_coordenadas</definedName>
    <definedName name="Google_Sheet_Link_416077993" hidden="1">Georreferenciado_por</definedName>
    <definedName name="Google_Sheet_Link_420363231" hidden="1">Nombre_aceptado_usado</definedName>
    <definedName name="Google_Sheet_Link_42380281" hidden="1">Edad_tardía_o_piso_superior</definedName>
    <definedName name="Google_Sheet_Link_425729645" hidden="1">Isla</definedName>
    <definedName name="Google_Sheet_Link_437784641" hidden="1">Formación</definedName>
    <definedName name="Google_Sheet_Link_450990493" hidden="1">Modificado</definedName>
    <definedName name="Google_Sheet_Link_467769004" hidden="1">Protocolo_de_georreferenciación</definedName>
    <definedName name="Google_Sheet_Link_473929898" hidden="1">Latitud_original</definedName>
    <definedName name="Google_Sheet_Link_492507570" hidden="1">Medios_de_establecimiento</definedName>
    <definedName name="Google_Sheet_Link_521868121" hidden="1">Términos_litoestratigráficos</definedName>
    <definedName name="Google_Sheet_Link_525164423" hidden="1">Cuerpo_de_agua</definedName>
    <definedName name="Google_Sheet_Link_551197982" hidden="1">ID_del_nombre_original_usado</definedName>
    <definedName name="Google_Sheet_Link_558026101" hidden="1">País</definedName>
    <definedName name="Google_Sheet_Link_565089556" hidden="1">Familia</definedName>
    <definedName name="Google_Sheet_Link_592367132" hidden="1">Continente</definedName>
    <definedName name="Google_Sheet_Link_60512618" hidden="1">Otros_números_de_catálogo</definedName>
    <definedName name="Google_Sheet_Link_635986485" hidden="1">Comentarios_de_la_georreferenciación</definedName>
    <definedName name="Google_Sheet_Link_639657388" hidden="1">Código_de_la_institución</definedName>
    <definedName name="Google_Sheet_Link_644093068" hidden="1">Longitud_original</definedName>
    <definedName name="Google_Sheet_Link_644589790" hidden="1">Derechos_de_acceso</definedName>
    <definedName name="Google_Sheet_Link_648283683" hidden="1">Era_tardía_o_eratema_superior</definedName>
    <definedName name="Google_Sheet_Link_651722375" hidden="1">Referencias</definedName>
    <definedName name="Google_Sheet_Link_65781429" hidden="1">Estado_de_la_verificación_de_la_identificación</definedName>
    <definedName name="Google_Sheet_Link_659547987" hidden="1">Reino</definedName>
    <definedName name="Google_Sheet_Link_661632494" hidden="1">Centro_poblado___Cabecera_municipal</definedName>
    <definedName name="Google_Sheet_Link_677067520" hidden="1">Nombre_del_conjunto_de_datos</definedName>
    <definedName name="Google_Sheet_Link_678583828" hidden="1">Zona_bioestratigráfica_inferior</definedName>
    <definedName name="Google_Sheet_Link_679322148" hidden="1">ID_de_la_ubicación</definedName>
    <definedName name="Google_Sheet_Link_69121308" hidden="1">ID_del_individuo</definedName>
    <definedName name="Google_Sheet_Link_697354742" hidden="1">Número_de_catálogo</definedName>
    <definedName name="Google_Sheet_Link_698715808" hidden="1">Profundidad_mínima_en_metros</definedName>
    <definedName name="Google_Sheet_Link_705620097" hidden="1">Citación_bibliográfica</definedName>
    <definedName name="Google_Sheet_Link_705926596" hidden="1">Comentarios_del_taxón</definedName>
    <definedName name="Google_Sheet_Link_714472824" hidden="1">Nombre_común</definedName>
    <definedName name="Google_Sheet_Link_71943823" hidden="1">Incertidumbre_de_las_coordenadas_en_metros</definedName>
    <definedName name="Google_Sheet_Link_729846256" hidden="1">Calificador_de_la_identificación</definedName>
    <definedName name="Google_Sheet_Link_733116066" hidden="1">Periodo_tardío_o_sistema_superior</definedName>
    <definedName name="Google_Sheet_Link_762092280" hidden="1">Grupo</definedName>
    <definedName name="Google_Sheet_Link_774193176" hidden="1">Longitud_decimal</definedName>
    <definedName name="Google_Sheet_Link_79810423" hidden="1">Comentarios_del_evento</definedName>
    <definedName name="Google_Sheet_Link_825815572" hidden="1">Periodo_temprano_o_sistema_inferior</definedName>
    <definedName name="Google_Sheet_Link_828015591" hidden="1">Autoría_del_nombre_científico</definedName>
    <definedName name="Google_Sheet_Link_853518290" hidden="1">Ubicación_de_acuerdo_con</definedName>
    <definedName name="Google_Sheet_Link_856451372" hidden="1">ID_del_nombre_científico</definedName>
    <definedName name="Google_Sheet_Link_880862570" hidden="1">WKT_footprint</definedName>
    <definedName name="Google_Sheet_Link_894127894" hidden="1">Identificado_por</definedName>
    <definedName name="Google_Sheet_Link_894389364" hidden="1">Fecha_del_evento</definedName>
    <definedName name="Google_Sheet_Link_89512466" hidden="1">Ajuste_espacial_del_radio_punto</definedName>
    <definedName name="Google_Sheet_Link_901768591" hidden="1">Sexo</definedName>
    <definedName name="Google_Sheet_Link_902991683" hidden="1">Fecha_original_del_evento</definedName>
    <definedName name="Google_Sheet_Link_908682601" hidden="1">Estado_del_tipo</definedName>
    <definedName name="Google_Sheet_Link_920520885" hidden="1">Nombre_científico</definedName>
    <definedName name="Google_Sheet_Link_943787404" hidden="1">Subgénero</definedName>
    <definedName name="Google_Sheet_Link_94788309" hidden="1">Nombre_publicado_en_el_año</definedName>
    <definedName name="Grupo">Plantilla!#REF!</definedName>
    <definedName name="Grupo_de_islas">Plantilla!#REF!</definedName>
    <definedName name="Hábitat">Plantilla!#REF!</definedName>
    <definedName name="Hora_del_evento">Plantilla!#REF!</definedName>
    <definedName name="ID_de_la_colección">Plantilla!$K$2</definedName>
    <definedName name="ID_de_la_geografía_superior">Plantilla!#REF!</definedName>
    <definedName name="ID_de_la_identificación">Plantilla!#REF!</definedName>
    <definedName name="ID_de_la_institución">Plantilla!$J$2</definedName>
    <definedName name="ID_de_la_ubicación">Plantilla!#REF!</definedName>
    <definedName name="ID_de_muestra_del_ejemplar" localSheetId="1">Plantilla!#REF!</definedName>
    <definedName name="ID_del_concepto_del_taxón">Plantilla!#REF!</definedName>
    <definedName name="ID_del_conjunto_de_datos">Plantilla!#REF!</definedName>
    <definedName name="ID_del_contexto_geológico">Plantilla!#REF!</definedName>
    <definedName name="ID_del_evento">Plantilla!#REF!</definedName>
    <definedName name="ID_del_evento_parental" localSheetId="1">Plantilla!#REF!</definedName>
    <definedName name="ID_del_individuo">Plantilla!#REF!</definedName>
    <definedName name="ID_del_nombre_aceptado_usado">Plantilla!#REF!</definedName>
    <definedName name="ID_del_nombre_científico">Plantilla!#REF!</definedName>
    <definedName name="ID_del_nombre_de_acuerdo_con">Plantilla!#REF!</definedName>
    <definedName name="ID_del_nombre_original_usado">Plantilla!#REF!</definedName>
    <definedName name="ID_del_nombre_parental_usado">Plantilla!#REF!</definedName>
    <definedName name="ID_del_nombre_publicado_en">Plantilla!#REF!</definedName>
    <definedName name="ID_del_organismo" localSheetId="1">Plantilla!#REF!</definedName>
    <definedName name="ID_del_registro_biológico">Plantilla!$A$2</definedName>
    <definedName name="ID_del_taxón">Plantilla!#REF!</definedName>
    <definedName name="Identificaciones_previas">Plantilla!$O$2</definedName>
    <definedName name="Identificado_por">Plantilla!$P$2</definedName>
    <definedName name="Idioma">Plantilla!$H$2</definedName>
    <definedName name="Incertidumbre_de_las_coordenadas_en_metros">Plantilla!#REF!</definedName>
    <definedName name="Información_retenida">Plantilla!#REF!</definedName>
    <definedName name="Isla">Plantilla!#REF!</definedName>
    <definedName name="Latitud_decimal">Plantilla!#REF!</definedName>
    <definedName name="Latitud_original">Plantilla!#REF!</definedName>
    <definedName name="Localidad">Plantilla!#REF!</definedName>
    <definedName name="Localidad_original">Plantilla!#REF!</definedName>
    <definedName name="Longitud_decimal">Plantilla!#REF!</definedName>
    <definedName name="Longitud_original">Plantilla!#REF!</definedName>
    <definedName name="Medios_asociados">Plantilla!#REF!</definedName>
    <definedName name="Medios_de_establecimiento">Plantilla!#REF!</definedName>
    <definedName name="Mes">Plantilla!#REF!</definedName>
    <definedName name="Miembro">Plantilla!#REF!</definedName>
    <definedName name="Modificado">Plantilla!$G$2</definedName>
    <definedName name="Municipio">Plantilla!#REF!</definedName>
    <definedName name="Nombre_aceptado_usado">Plantilla!#REF!</definedName>
    <definedName name="Nombre_científico">Plantilla!$S$2</definedName>
    <definedName name="Nombre_común">Plantilla!#REF!</definedName>
    <definedName name="Nombre_de_acuerdo_con">Plantilla!#REF!</definedName>
    <definedName name="Nombre_del_conjunto_de_datos">Plantilla!#REF!</definedName>
    <definedName name="Nombre_del_organismo" localSheetId="1">Plantilla!#REF!</definedName>
    <definedName name="Nombre_original_usado">Plantilla!#REF!</definedName>
    <definedName name="Nombre_parental_usado">Plantilla!#REF!</definedName>
    <definedName name="Nombre_publicado_en">Plantilla!#REF!</definedName>
    <definedName name="Nombre_publicado_en_el_año">Plantilla!#REF!</definedName>
    <definedName name="Notas_de_campo">Plantilla!#REF!</definedName>
    <definedName name="Número_de_campo">Plantilla!#REF!</definedName>
    <definedName name="Número_de_catálogo">Plantilla!$E$2</definedName>
    <definedName name="Número_de_individuos">Plantilla!#REF!</definedName>
    <definedName name="Número_de_registro">Plantilla!#REF!</definedName>
    <definedName name="Orden">Plantilla!$W$2</definedName>
    <definedName name="Organismos_asociados" localSheetId="1">Plantilla!#REF!</definedName>
    <definedName name="Otros_números_de_catálogo">Plantilla!#REF!</definedName>
    <definedName name="País">Plantilla!#REF!</definedName>
    <definedName name="Periodo_tardío_o_sistema_superior">Plantilla!#REF!</definedName>
    <definedName name="Periodo_temprano_o_sistema_inferior">Plantilla!#REF!</definedName>
    <definedName name="Precisión_de_las_coordenadas">Plantilla!#REF!</definedName>
    <definedName name="Preparaciones">Plantilla!#REF!</definedName>
    <definedName name="Profundidad_máxima_en_metros">Plantilla!#REF!</definedName>
    <definedName name="Profundidad_mínima_en_metros">Plantilla!#REF!</definedName>
    <definedName name="Profundidad_original">Plantilla!#REF!</definedName>
    <definedName name="Propiedades_dinámicas">Plantilla!#REF!</definedName>
    <definedName name="Protocolo_de_georreferenciación">Plantilla!#REF!</definedName>
    <definedName name="Protocolo_de_muestreo">Plantilla!#REF!</definedName>
    <definedName name="Referencias">Plantilla!#REF!</definedName>
    <definedName name="Referencias_asociadas">Plantilla!#REF!</definedName>
    <definedName name="Referencias_de_la_identificación">Plantilla!#REF!</definedName>
    <definedName name="Registrado_por">Plantilla!$M$2</definedName>
    <definedName name="Registros_biológicos_asociados">Plantilla!#REF!</definedName>
    <definedName name="Reino">Plantilla!$T$2</definedName>
    <definedName name="Secuencias_asociadas">Plantilla!#REF!</definedName>
    <definedName name="Sexo">Plantilla!#REF!</definedName>
    <definedName name="Sistema_original_de_coordenadas">Plantilla!#REF!</definedName>
    <definedName name="SRS_footprint">Plantilla!#REF!</definedName>
    <definedName name="SRS_original">Plantilla!#REF!</definedName>
    <definedName name="Subgénero">Plantilla!$Z$2</definedName>
    <definedName name="Tamaño_de_la_muestra" localSheetId="1">Plantilla!#REF!</definedName>
    <definedName name="Taxones_asociados">Plantilla!#REF!</definedName>
    <definedName name="Términos_litoestratigráficos">Plantilla!#REF!</definedName>
    <definedName name="Tipo">Plantilla!$F$2</definedName>
    <definedName name="Tipo_de_Cantidad_del_Organismo" localSheetId="1">Plantilla!#REF!</definedName>
    <definedName name="Titular_de_los_derechos">Plantilla!$I$2</definedName>
    <definedName name="Ubicación_de_acuerdo_con">Plantilla!#REF!</definedName>
    <definedName name="Unidad_del_tamaño" localSheetId="1">Plantilla!#REF!</definedName>
    <definedName name="WKT_footprint">Plantilla!#REF!</definedName>
    <definedName name="Zona_bioestratigráfica_inferior">Plantilla!#REF!</definedName>
    <definedName name="Zona_bioestratigráfica_superior">Plantilla!#REF!</definedName>
  </definedNames>
  <calcPr calcId="152511"/>
  <extLst>
    <ext uri="GoogleSheetsCustomDataVersion1">
      <go:sheetsCustomData xmlns:go="http://customooxmlschemas.google.com/" r:id="rId8" roundtripDataSignature="AMtx7mj03d5/KZj+vfopgyfDBISYxKkgsw=="/>
    </ext>
  </extLst>
</workbook>
</file>

<file path=xl/calcChain.xml><?xml version="1.0" encoding="utf-8"?>
<calcChain xmlns="http://schemas.openxmlformats.org/spreadsheetml/2006/main">
  <c r="A359" i="3" l="1"/>
  <c r="A357" i="3"/>
  <c r="A355" i="3"/>
  <c r="A353" i="3"/>
  <c r="A351" i="3"/>
  <c r="A349" i="3"/>
  <c r="A347" i="3"/>
  <c r="A345" i="3"/>
  <c r="A343" i="3"/>
  <c r="A341" i="3"/>
  <c r="A339" i="3"/>
  <c r="A337" i="3"/>
  <c r="F335" i="3"/>
  <c r="A335" i="3"/>
  <c r="F333" i="3"/>
  <c r="A333" i="3"/>
  <c r="A331" i="3"/>
  <c r="A329" i="3"/>
  <c r="A327" i="3"/>
  <c r="F325" i="3"/>
  <c r="A325" i="3"/>
  <c r="A323" i="3"/>
  <c r="A321" i="3"/>
  <c r="A319" i="3"/>
  <c r="A317" i="3"/>
  <c r="A315" i="3"/>
  <c r="A313" i="3"/>
  <c r="A311" i="3"/>
  <c r="A309" i="3"/>
  <c r="A307" i="3"/>
  <c r="A305" i="3"/>
  <c r="A303" i="3"/>
  <c r="A301" i="3"/>
  <c r="A299" i="3"/>
  <c r="A297" i="3"/>
  <c r="A295" i="3"/>
  <c r="A293" i="3"/>
  <c r="A291" i="3"/>
  <c r="A289" i="3"/>
  <c r="A287" i="3"/>
  <c r="A285" i="3"/>
  <c r="A283" i="3"/>
  <c r="A281" i="3"/>
  <c r="A279" i="3"/>
  <c r="A277" i="3"/>
  <c r="A275" i="3"/>
  <c r="F273" i="3"/>
  <c r="A273" i="3"/>
  <c r="A271" i="3"/>
  <c r="A269" i="3"/>
  <c r="A267" i="3"/>
  <c r="A265" i="3"/>
  <c r="A263" i="3"/>
  <c r="A261" i="3"/>
  <c r="A259" i="3"/>
  <c r="A257" i="3"/>
  <c r="A255" i="3"/>
  <c r="A253" i="3"/>
  <c r="A251" i="3"/>
  <c r="A249" i="3"/>
  <c r="A247" i="3"/>
  <c r="A245" i="3"/>
  <c r="A243" i="3"/>
  <c r="A241" i="3"/>
  <c r="A239" i="3"/>
  <c r="A237" i="3"/>
  <c r="A235" i="3"/>
  <c r="A233" i="3"/>
  <c r="A231" i="3"/>
  <c r="A229" i="3"/>
  <c r="A227" i="3"/>
  <c r="A225" i="3"/>
  <c r="A223" i="3"/>
  <c r="A221" i="3"/>
  <c r="F219" i="3"/>
  <c r="A219" i="3"/>
  <c r="A217" i="3"/>
  <c r="A215" i="3"/>
  <c r="A213" i="3"/>
  <c r="A211" i="3"/>
  <c r="A209" i="3"/>
  <c r="A207" i="3"/>
  <c r="A205" i="3"/>
  <c r="A203" i="3"/>
  <c r="A201" i="3"/>
  <c r="A199" i="3"/>
  <c r="A197" i="3"/>
  <c r="A195" i="3"/>
  <c r="A193" i="3"/>
  <c r="A191" i="3"/>
  <c r="F189" i="3"/>
  <c r="A189" i="3"/>
  <c r="A187" i="3"/>
  <c r="A185" i="3"/>
  <c r="A183" i="3"/>
  <c r="A181" i="3"/>
  <c r="A179" i="3"/>
  <c r="A177" i="3"/>
  <c r="A175" i="3"/>
  <c r="A173" i="3"/>
  <c r="A171" i="3"/>
  <c r="A169" i="3"/>
  <c r="A167" i="3"/>
  <c r="A165" i="3"/>
  <c r="A163" i="3"/>
  <c r="A161" i="3"/>
  <c r="A159" i="3"/>
  <c r="A157" i="3"/>
  <c r="A155" i="3"/>
  <c r="A153" i="3"/>
  <c r="A151" i="3"/>
  <c r="A149" i="3"/>
  <c r="A147" i="3"/>
  <c r="A145" i="3"/>
  <c r="A143" i="3"/>
  <c r="F141" i="3"/>
  <c r="A141" i="3"/>
  <c r="A139" i="3"/>
  <c r="A137" i="3"/>
  <c r="A135" i="3"/>
  <c r="A133" i="3"/>
  <c r="A131" i="3"/>
  <c r="A129" i="3"/>
  <c r="A127" i="3"/>
  <c r="A125" i="3"/>
  <c r="A123" i="3"/>
  <c r="A121" i="3"/>
  <c r="A119" i="3"/>
  <c r="A117" i="3"/>
  <c r="A115" i="3"/>
  <c r="A113" i="3"/>
  <c r="A111" i="3"/>
  <c r="A109" i="3"/>
  <c r="A107" i="3"/>
  <c r="A105" i="3"/>
  <c r="A103" i="3"/>
  <c r="A101" i="3"/>
  <c r="A99" i="3"/>
  <c r="A97" i="3"/>
  <c r="A95" i="3"/>
  <c r="A93" i="3"/>
  <c r="A91" i="3"/>
  <c r="A89" i="3"/>
  <c r="A87" i="3"/>
  <c r="F85" i="3"/>
  <c r="A85" i="3"/>
  <c r="A83" i="3"/>
  <c r="A81" i="3"/>
  <c r="A79" i="3"/>
  <c r="F77" i="3"/>
  <c r="A77" i="3"/>
  <c r="F75" i="3"/>
  <c r="A75" i="3"/>
  <c r="A73" i="3"/>
  <c r="A71" i="3"/>
  <c r="A69" i="3"/>
  <c r="A67" i="3"/>
  <c r="A65" i="3"/>
  <c r="A63" i="3"/>
  <c r="A61" i="3"/>
  <c r="A59" i="3"/>
  <c r="A57" i="3"/>
  <c r="A45" i="3"/>
  <c r="A34" i="3"/>
  <c r="A32" i="3"/>
  <c r="A30" i="3"/>
  <c r="A28" i="3"/>
  <c r="A26" i="3"/>
  <c r="A24" i="3"/>
  <c r="A22" i="3"/>
  <c r="A20" i="3"/>
  <c r="A18" i="3"/>
  <c r="A16" i="3"/>
  <c r="F14" i="3"/>
  <c r="A14" i="3"/>
  <c r="A12" i="3"/>
  <c r="A10" i="3"/>
  <c r="A8" i="3"/>
  <c r="F6" i="3"/>
  <c r="A6" i="3"/>
  <c r="A4" i="3"/>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<sst xmlns="http://schemas.openxmlformats.org/spreadsheetml/2006/main" count="996" uniqueCount="645">
  <si>
    <r>
      <t xml:space="preserve">Plantilla para la publicación de </t>
    </r>
    <r>
      <rPr>
        <b/>
        <sz val="20"/>
        <color rgb="FF258AC7"/>
        <rFont val="Calibri"/>
      </rPr>
      <t>Registros Biológicos</t>
    </r>
    <r>
      <rPr>
        <sz val="20"/>
        <color rgb="FF258AC7"/>
        <rFont val="Calibri"/>
      </rPr>
      <t xml:space="preserve">
</t>
    </r>
    <r>
      <rPr>
        <i/>
        <sz val="10"/>
        <color rgb="FF258AC7"/>
        <rFont val="Calibri"/>
      </rPr>
      <t>versión 3.5</t>
    </r>
  </si>
  <si>
    <r>
      <t xml:space="preserve">Esta plantilla esta basada en el estándar </t>
    </r>
    <r>
      <rPr>
        <b/>
        <i/>
        <sz val="9"/>
        <color rgb="FF333333"/>
        <rFont val="Calibri"/>
      </rPr>
      <t>Darwin Core</t>
    </r>
    <r>
      <rPr>
        <b/>
        <sz val="9"/>
        <color rgb="FF333333"/>
        <rFont val="Calibri"/>
      </rPr>
      <t xml:space="preserve"> (DwC)</t>
    </r>
    <r>
      <rPr>
        <sz val="9"/>
        <color rgb="FF333333"/>
        <rFont val="Calibri"/>
      </rPr>
      <t xml:space="preserve"> (</t>
    </r>
    <r>
      <rPr>
        <i/>
        <sz val="9"/>
        <color rgb="FF333333"/>
        <rFont val="Calibri"/>
      </rPr>
      <t>versión 2015-06-02</t>
    </r>
    <r>
      <rPr>
        <sz val="9"/>
        <color rgb="FF333333"/>
        <rFont val="Calibri"/>
      </rPr>
      <t xml:space="preserve">). Contiene los </t>
    </r>
    <r>
      <rPr>
        <b/>
        <sz val="9"/>
        <color rgb="FF333333"/>
        <rFont val="Calibri"/>
      </rPr>
      <t>elementos más relevantes</t>
    </r>
    <r>
      <rPr>
        <sz val="9"/>
        <color rgb="FF333333"/>
        <rFont val="Calibri"/>
      </rPr>
      <t xml:space="preserve"> al momento de documentar los registros biológicos que se desean publicar.</t>
    </r>
  </si>
  <si>
    <t>Instrucciones</t>
  </si>
  <si>
    <r>
      <t xml:space="preserve">Esta plantilla Excel cuenta con cuatro (4) hojas o pestañas:
        1. </t>
    </r>
    <r>
      <rPr>
        <b/>
        <sz val="9"/>
        <color rgb="FF333333"/>
        <rFont val="Calibri"/>
      </rPr>
      <t>Instrucciones</t>
    </r>
    <r>
      <rPr>
        <sz val="9"/>
        <color rgb="FF333333"/>
        <rFont val="Calibri"/>
      </rPr>
      <t xml:space="preserve">: Contiene la guía de uso y los puntos a tener en cuenta antes de iniciar la documentación de los registros biológicos.
        2. </t>
    </r>
    <r>
      <rPr>
        <b/>
        <sz val="9"/>
        <color rgb="FF333333"/>
        <rFont val="Calibri"/>
      </rPr>
      <t>Plantilla</t>
    </r>
    <r>
      <rPr>
        <sz val="9"/>
        <color rgb="FF333333"/>
        <rFont val="Calibri"/>
      </rPr>
      <t xml:space="preserve">: Contiene la tabla con los elementos DwC para documentar los registros biológicos 
        3. </t>
    </r>
    <r>
      <rPr>
        <b/>
        <sz val="9"/>
        <color rgb="FF333333"/>
        <rFont val="Calibri"/>
      </rPr>
      <t>Definiciones</t>
    </r>
    <r>
      <rPr>
        <sz val="9"/>
        <color rgb="FF333333"/>
        <rFont val="Calibri"/>
      </rPr>
      <t xml:space="preserve">: Contiene el glosario de los elementos DwC.
        4. </t>
    </r>
    <r>
      <rPr>
        <b/>
        <sz val="9"/>
        <color rgb="FF333333"/>
        <rFont val="Calibri"/>
      </rPr>
      <t>Vocabulario</t>
    </r>
    <r>
      <rPr>
        <sz val="9"/>
        <color rgb="FF333333"/>
        <rFont val="Calibri"/>
      </rPr>
      <t xml:space="preserve">: Contiene la lista del vocabulario controlado para algunos de los elementos DwC.
Antes de iniciar el proceso se recomienda leer la documentación y ver los videos disponibles en nuestra Wiki: </t>
    </r>
    <r>
      <rPr>
        <i/>
        <u/>
        <sz val="9"/>
        <color rgb="FF333333"/>
        <rFont val="Calibri"/>
      </rPr>
      <t>https://sibcolombia.net/wiki</t>
    </r>
    <r>
      <rPr>
        <sz val="9"/>
        <color rgb="FF333333"/>
        <rFont val="Calibri"/>
      </rPr>
      <t xml:space="preserve">
En la pestaña </t>
    </r>
    <r>
      <rPr>
        <b/>
        <sz val="9"/>
        <color rgb="FF333333"/>
        <rFont val="Calibri"/>
      </rPr>
      <t>Plantilla</t>
    </r>
    <r>
      <rPr>
        <sz val="9"/>
        <color rgb="FF333333"/>
        <rFont val="Calibri"/>
      </rPr>
      <t xml:space="preserve"> encontrará que cada elemento DwC corresponde a una columna del archivo </t>
    </r>
    <r>
      <rPr>
        <i/>
        <sz val="9"/>
        <color rgb="FF333333"/>
        <rFont val="Calibri"/>
      </rPr>
      <t>Excel</t>
    </r>
    <r>
      <rPr>
        <sz val="9"/>
        <color rgb="FF333333"/>
        <rFont val="Calibri"/>
      </rPr>
      <t xml:space="preserve">. Documente solo aquellas columnas de las que posea información, pueda inferirla o corresponda a un elemento obligatorio. A continuación se indica la obligatoriedad de los elementos según el origen de los datos.
Para conocer la definición de cada elemento DwC de la pestaña </t>
    </r>
    <r>
      <rPr>
        <b/>
        <sz val="9"/>
        <color rgb="FF333333"/>
        <rFont val="Calibri"/>
      </rPr>
      <t>Plantilla</t>
    </r>
    <r>
      <rPr>
        <sz val="9"/>
        <color rgb="FF333333"/>
        <rFont val="Calibri"/>
      </rPr>
      <t xml:space="preserve">, puede hacer clic sobre el nombre del elemento DwC y será redirigido a su respectiva definición y ejemplos disponibles en la pestaña </t>
    </r>
    <r>
      <rPr>
        <b/>
        <sz val="9"/>
        <color rgb="FF333333"/>
        <rFont val="Calibri"/>
      </rPr>
      <t>Definiciones</t>
    </r>
    <r>
      <rPr>
        <sz val="9"/>
        <color rgb="FF333333"/>
        <rFont val="Calibri"/>
      </rPr>
      <t xml:space="preserve">.
Una vez finalice, elimine las columnas que no documentó.
</t>
    </r>
  </si>
  <si>
    <t>Convenciones</t>
  </si>
  <si>
    <t>Elemento DwC</t>
  </si>
  <si>
    <t>Obligatorio para la publicación de los registros biológicos a través del SiB Colombia</t>
  </si>
  <si>
    <t>Obligatorio según el origen de los registros biológicos (véase mas abajo Elementos obligatorios) y recomendado para la documentación de un buen registro biológico</t>
  </si>
  <si>
    <t>Aunque no es obligatorio, es escencial o recomendado en la documentación de un buen registro biológico</t>
  </si>
  <si>
    <t>Opcional y que puede documentarse si posee la información o si el publicador lo desea</t>
  </si>
  <si>
    <t>Botón para regresar a la Plantilla</t>
  </si>
  <si>
    <r>
      <t xml:space="preserve">Botón para ir desde las </t>
    </r>
    <r>
      <rPr>
        <b/>
        <sz val="9"/>
        <color rgb="FF333333"/>
        <rFont val="Calibri"/>
      </rPr>
      <t xml:space="preserve">Definiciones </t>
    </r>
    <r>
      <rPr>
        <sz val="9"/>
        <color rgb="FF333333"/>
        <rFont val="Calibri"/>
      </rPr>
      <t xml:space="preserve">al </t>
    </r>
    <r>
      <rPr>
        <b/>
        <sz val="9"/>
        <color rgb="FF333333"/>
        <rFont val="Calibri"/>
      </rPr>
      <t>Vocabulario controlado</t>
    </r>
    <r>
      <rPr>
        <sz val="9"/>
        <color rgb="FF333333"/>
        <rFont val="Calibri"/>
      </rPr>
      <t xml:space="preserve"> del elemento DwC, en caso de contar con uno.</t>
    </r>
  </si>
  <si>
    <t>Elementos obligatorios según el origen de los datos</t>
  </si>
  <si>
    <r>
      <t xml:space="preserve">Dependiendo del origen de sus registros biológicos, los </t>
    </r>
    <r>
      <rPr>
        <b/>
        <sz val="9"/>
        <color rgb="FF333333"/>
        <rFont val="Calibri"/>
      </rPr>
      <t xml:space="preserve">elementos obligatorios </t>
    </r>
    <r>
      <rPr>
        <sz val="9"/>
        <color rgb="FF333333"/>
        <rFont val="Calibri"/>
      </rPr>
      <t>pueden variar. Identifique en la siguiente tabla cuáles son los elementos obligatorios para sus registros biológicos:</t>
    </r>
  </si>
  <si>
    <r>
      <t xml:space="preserve">Elementos </t>
    </r>
    <r>
      <rPr>
        <b/>
        <i/>
        <sz val="9"/>
        <color rgb="FF258AC7"/>
        <rFont val="Calibri"/>
      </rPr>
      <t>Darwin Core</t>
    </r>
  </si>
  <si>
    <t>Origen de los registros biológicos</t>
  </si>
  <si>
    <t>Nombre</t>
  </si>
  <si>
    <t>Elemento</t>
  </si>
  <si>
    <t>Asociados a un permiso de recolección o acceso a recursos genéticos</t>
  </si>
  <si>
    <t>Colección biológica</t>
  </si>
  <si>
    <t>Eventos de muestreo</t>
  </si>
  <si>
    <t>Marinos</t>
  </si>
  <si>
    <t>Otros</t>
  </si>
  <si>
    <t>ID del registro biológico</t>
  </si>
  <si>
    <t>occurrenceID</t>
  </si>
  <si>
    <t>x</t>
  </si>
  <si>
    <t>Base del registro</t>
  </si>
  <si>
    <t>basisOfRecord</t>
  </si>
  <si>
    <t>Código de la institución</t>
  </si>
  <si>
    <t>institutionCode</t>
  </si>
  <si>
    <t>Código de la colección</t>
  </si>
  <si>
    <t>collectionCode</t>
  </si>
  <si>
    <t>Tipo</t>
  </si>
  <si>
    <t>type</t>
  </si>
  <si>
    <t>Número de catálogo</t>
  </si>
  <si>
    <t>catalogNumber</t>
  </si>
  <si>
    <t>ID de la institución</t>
  </si>
  <si>
    <t>institutionID</t>
  </si>
  <si>
    <t>ID de la colección</t>
  </si>
  <si>
    <t>collectionID</t>
  </si>
  <si>
    <t>ID del conjunto de datos</t>
  </si>
  <si>
    <t>datasetID</t>
  </si>
  <si>
    <t>Nombre del conjunto de datos</t>
  </si>
  <si>
    <t>datasetName</t>
  </si>
  <si>
    <t>Cantidad del organismo</t>
  </si>
  <si>
    <t>organismQuantity</t>
  </si>
  <si>
    <t>Tipo de cantidad del organismo</t>
  </si>
  <si>
    <t>organismQuantityType</t>
  </si>
  <si>
    <t>Registrado por</t>
  </si>
  <si>
    <t>recordedBy</t>
  </si>
  <si>
    <t>Estado del registro biológico</t>
  </si>
  <si>
    <t>occurrenceStatus</t>
  </si>
  <si>
    <t>Preparaciones</t>
  </si>
  <si>
    <t>preparations</t>
  </si>
  <si>
    <t>Disposición</t>
  </si>
  <si>
    <t>disposition</t>
  </si>
  <si>
    <t>ID del evento</t>
  </si>
  <si>
    <t>eventID</t>
  </si>
  <si>
    <t>Fecha del evento</t>
  </si>
  <si>
    <t>eventDate</t>
  </si>
  <si>
    <t>País</t>
  </si>
  <si>
    <t>country</t>
  </si>
  <si>
    <t>Departamento</t>
  </si>
  <si>
    <t>stateProvince</t>
  </si>
  <si>
    <t>Municipio</t>
  </si>
  <si>
    <t>county</t>
  </si>
  <si>
    <t>Centro poblado / Cabecera municipal</t>
  </si>
  <si>
    <t>municipallity</t>
  </si>
  <si>
    <t>Localidad</t>
  </si>
  <si>
    <t>locality</t>
  </si>
  <si>
    <t>Elevación mínima en metros</t>
  </si>
  <si>
    <t>minimumElevationInMeters</t>
  </si>
  <si>
    <t>Latitud decimal</t>
  </si>
  <si>
    <t>decimalLatitude</t>
  </si>
  <si>
    <t>Longitud decimal</t>
  </si>
  <si>
    <t>decimalLongitude</t>
  </si>
  <si>
    <t>Datum geodésico</t>
  </si>
  <si>
    <t>geodeticDatum</t>
  </si>
  <si>
    <t>ID del nombre científico</t>
  </si>
  <si>
    <t>scientificNameID</t>
  </si>
  <si>
    <t>Nombre científico</t>
  </si>
  <si>
    <t>scientificName</t>
  </si>
  <si>
    <t>Categoría del taxón</t>
  </si>
  <si>
    <t>taxonRank</t>
  </si>
  <si>
    <r>
      <t xml:space="preserve">Este material circula bajo una licencia </t>
    </r>
    <r>
      <rPr>
        <i/>
        <sz val="8"/>
        <color rgb="FF808080"/>
        <rFont val="Calibri"/>
      </rPr>
      <t>Creative Commons</t>
    </r>
    <r>
      <rPr>
        <sz val="8"/>
        <color rgb="FF808080"/>
        <rFont val="Calibri"/>
      </rPr>
      <t xml:space="preserve"> CC BY-SA 4.0
Puedes remezclar, modificar y crear a partir de esta obra, incluso con fines comerciales, siempre y cuando des los créditos correspondientes y licencies las nuevas creaciones bajo las mismas condiciones. Para ver una copia de esta licencia visita: </t>
    </r>
    <r>
      <rPr>
        <i/>
        <sz val="8"/>
        <color rgb="FF808080"/>
        <rFont val="Calibri"/>
      </rPr>
      <t>https://creativecommons.org/licenses/by-sa/4.0/deed.es_ES</t>
    </r>
    <r>
      <rPr>
        <sz val="8"/>
        <color rgb="FF808080"/>
        <rFont val="Calibri"/>
      </rPr>
      <t xml:space="preserve">
</t>
    </r>
  </si>
  <si>
    <r>
      <t xml:space="preserve">Plata C, Buitrago L, Ortiz R, Diaz, J, Escobar D. 2020. Plantilla para la publicación de registros biológicos. Sistema de Información sobre Biodiversidad de Colombia. </t>
    </r>
    <r>
      <rPr>
        <i/>
        <sz val="11"/>
        <color rgb="FF808080"/>
        <rFont val="Arial"/>
      </rPr>
      <t>versión 3.5</t>
    </r>
    <r>
      <rPr>
        <sz val="11"/>
        <color rgb="FF808080"/>
        <rFont val="Arial"/>
      </rPr>
      <t xml:space="preserve">, Bogotá D.C. </t>
    </r>
  </si>
  <si>
    <t>Ultima revisión: Febrero 2020</t>
  </si>
  <si>
    <t>modified</t>
  </si>
  <si>
    <t>language</t>
  </si>
  <si>
    <t>rightsHolder</t>
  </si>
  <si>
    <t>occurrenceRemarks</t>
  </si>
  <si>
    <t>previousIdentifications</t>
  </si>
  <si>
    <t>identifiedBy</t>
  </si>
  <si>
    <t>dateIdentified</t>
  </si>
  <si>
    <t>identificationRemarks</t>
  </si>
  <si>
    <t>kingdom</t>
  </si>
  <si>
    <t>phylum</t>
  </si>
  <si>
    <t>class</t>
  </si>
  <si>
    <t>order</t>
  </si>
  <si>
    <t>family</t>
  </si>
  <si>
    <t>genus</t>
  </si>
  <si>
    <t>subgenus</t>
  </si>
  <si>
    <t>specificEpithet</t>
  </si>
  <si>
    <t>verbatimTaxonRank</t>
  </si>
  <si>
    <t>scientificNameAuthorship</t>
  </si>
  <si>
    <t xml:space="preserve"> </t>
  </si>
  <si>
    <t>VOLVER A LA PLANTILLA</t>
  </si>
  <si>
    <t>Definiciones</t>
  </si>
  <si>
    <t>IR A 
VOCABULARIO CONTROLADO</t>
  </si>
  <si>
    <t>REGISTRO
 BIOLÓGICO</t>
  </si>
  <si>
    <t>ID del registro 
biológico</t>
  </si>
  <si>
    <r>
      <t>Es un identificador del registro biológico (observación, ejemplar, fotrografía, etc.). En ausencia de un identificador único global persistente, se recomienda construir uno a partir de la combinación de [</t>
    </r>
    <r>
      <rPr>
        <sz val="9"/>
        <color rgb="FFFF6600"/>
        <rFont val="Calibri"/>
      </rPr>
      <t>código de la institución</t>
    </r>
    <r>
      <rPr>
        <sz val="9"/>
        <color rgb="FF000000"/>
        <rFont val="Calibri"/>
      </rPr>
      <t>] : [</t>
    </r>
    <r>
      <rPr>
        <sz val="9"/>
        <color rgb="FF339966"/>
        <rFont val="Calibri"/>
      </rPr>
      <t>código de la  colección</t>
    </r>
    <r>
      <rPr>
        <sz val="9"/>
        <color rgb="FF000000"/>
        <rFont val="Calibri"/>
      </rPr>
      <t>] : [</t>
    </r>
    <r>
      <rPr>
        <sz val="9"/>
        <color rgb="FF33CCCC"/>
        <rFont val="Calibri"/>
      </rPr>
      <t>número de catálogo</t>
    </r>
    <r>
      <rPr>
        <sz val="9"/>
        <color rgb="FF000000"/>
        <rFont val="Calibri"/>
      </rPr>
      <t xml:space="preserve">]
</t>
    </r>
    <r>
      <rPr>
        <b/>
        <sz val="9"/>
        <color rgb="FF000000"/>
        <rFont val="Calibri"/>
      </rPr>
      <t>Ejemplos:</t>
    </r>
    <r>
      <rPr>
        <sz val="9"/>
        <color rgb="FF000000"/>
        <rFont val="Calibri"/>
      </rPr>
      <t xml:space="preserve">  "</t>
    </r>
    <r>
      <rPr>
        <sz val="9"/>
        <color rgb="FFFF6600"/>
        <rFont val="Calibri"/>
      </rPr>
      <t>FMNH</t>
    </r>
    <r>
      <rPr>
        <sz val="9"/>
        <color rgb="FF000000"/>
        <rFont val="Calibri"/>
      </rPr>
      <t>:</t>
    </r>
    <r>
      <rPr>
        <sz val="9"/>
        <color rgb="FF339966"/>
        <rFont val="Calibri"/>
      </rPr>
      <t>MAMÍFEROS</t>
    </r>
    <r>
      <rPr>
        <sz val="9"/>
        <color rgb="FF000000"/>
        <rFont val="Calibri"/>
      </rPr>
      <t>:</t>
    </r>
    <r>
      <rPr>
        <sz val="9"/>
        <color rgb="FF33CCCC"/>
        <rFont val="Calibri"/>
      </rPr>
      <t>145732</t>
    </r>
    <r>
      <rPr>
        <sz val="9"/>
        <color rgb="FF000000"/>
        <rFont val="Calibri"/>
      </rPr>
      <t>"</t>
    </r>
  </si>
  <si>
    <t>ELEMENTOS DE
 REGISTRO</t>
  </si>
  <si>
    <t>Base del 
registro</t>
  </si>
  <si>
    <r>
      <t xml:space="preserve">Denota el origen o evidencia específica de la que se deriva el registro biológico. Documente este campo de acuerdo a las definiciones e indicaciones que acompañan el </t>
    </r>
    <r>
      <rPr>
        <b/>
        <sz val="9"/>
        <color rgb="FF000000"/>
        <rFont val="Calibri"/>
      </rPr>
      <t>vocabulario controlado</t>
    </r>
    <r>
      <rPr>
        <sz val="9"/>
        <color rgb="FF000000"/>
        <rFont val="Calibri"/>
      </rPr>
      <t xml:space="preserve">. Para este elemento se debe emplear el vocabulario controlado en inglés,
</t>
    </r>
  </si>
  <si>
    <t>Código de 
la institución</t>
  </si>
  <si>
    <r>
      <t xml:space="preserve">Nombre completo de la institución que custodia el espécimen o la información del registro biológico; seguido por su acrónimo en paréntesis, si tiene.
</t>
    </r>
    <r>
      <rPr>
        <b/>
        <sz val="9"/>
        <color rgb="FF000000"/>
        <rFont val="Calibri"/>
      </rPr>
      <t>Ejemplos:</t>
    </r>
    <r>
      <rPr>
        <sz val="9"/>
        <color rgb="FF000000"/>
        <rFont val="Calibri"/>
      </rPr>
      <t xml:space="preserve"> Ministerio de Ambiente y Desarrollo Sostenible (MADS); Universidad de Antioquia (UdeA)
</t>
    </r>
  </si>
  <si>
    <t>Código de 
la colección</t>
  </si>
  <si>
    <r>
      <rPr>
        <sz val="11"/>
        <color rgb="FF000000"/>
        <rFont val="Arial"/>
      </rPr>
      <t xml:space="preserve">Nombre, acrónimo, código alfanumérico, o iniciales que identifican la colección o conjunto de datos del que procede el registro biológico. Si corresponde a una colección biológica registrada en el Registro Único Nacional de Colecciones Biológicas (RNC), se debe emplear el acrónimo allí registrado.
</t>
    </r>
    <r>
      <rPr>
        <b/>
        <sz val="11"/>
        <color rgb="FF000000"/>
        <rFont val="Arial"/>
      </rPr>
      <t>Ejemplos:</t>
    </r>
    <r>
      <rPr>
        <sz val="11"/>
        <color rgb="FF000000"/>
        <rFont val="Arial"/>
      </rPr>
      <t xml:space="preserve"> COL; ANDES; FMB; HPUJ
</t>
    </r>
  </si>
  <si>
    <t>Número 
de catálogo</t>
  </si>
  <si>
    <r>
      <rPr>
        <sz val="11"/>
        <color rgb="FF000000"/>
        <rFont val="Arial"/>
      </rPr>
      <t xml:space="preserve">Identificador (preferiblemente único) asignado al espécimen,  muestra o lote en la colección biológica.
</t>
    </r>
    <r>
      <rPr>
        <b/>
        <sz val="11"/>
        <color rgb="FF000000"/>
        <rFont val="Arial"/>
      </rPr>
      <t>Ejemplos:</t>
    </r>
    <r>
      <rPr>
        <sz val="11"/>
        <color rgb="FF000000"/>
        <rFont val="Arial"/>
      </rPr>
      <t xml:space="preserve"> 2008.1334; 145732a; 145732; Lepid0784
</t>
    </r>
  </si>
  <si>
    <r>
      <t xml:space="preserve">Especifica el tipo de evidencia del registro biológico descrito, ampliando la información sobre  el origen del registro biológico (basisOfRecord). Documente este campo de acuerdo a las definiciones e indicaciones que acompañan el </t>
    </r>
    <r>
      <rPr>
        <b/>
        <sz val="9"/>
        <color rgb="FF000000"/>
        <rFont val="Calibri"/>
      </rPr>
      <t>vocabulario controlado.</t>
    </r>
  </si>
  <si>
    <t>Modificado</t>
  </si>
  <si>
    <r>
      <t xml:space="preserve">La fecha más reciente en la que se haya cambiado el recurso. La práctica recomendada es utilizar la norma ISO 8601
</t>
    </r>
    <r>
      <rPr>
        <b/>
        <sz val="9"/>
        <color rgb="FF000000"/>
        <rFont val="Calibri"/>
      </rPr>
      <t xml:space="preserve">Ejemplo: </t>
    </r>
    <r>
      <rPr>
        <sz val="9"/>
        <color rgb="FF000000"/>
        <rFont val="Calibri"/>
      </rPr>
      <t>AAAA-MM-DD</t>
    </r>
  </si>
  <si>
    <t>Idioma</t>
  </si>
  <si>
    <r>
      <t xml:space="preserve">El idioma del recurso. La práctica recomendada es el uso de un lenguaje controlado, como la norma ISO 639-1
</t>
    </r>
    <r>
      <rPr>
        <b/>
        <sz val="9"/>
        <color rgb="FF000000"/>
        <rFont val="Calibri"/>
      </rPr>
      <t>Ejemplos:</t>
    </r>
    <r>
      <rPr>
        <sz val="9"/>
        <color rgb="FF000000"/>
        <rFont val="Calibri"/>
      </rPr>
      <t xml:space="preserve"> "en" para el idioma inglés, "es" para el idioma español</t>
    </r>
  </si>
  <si>
    <t>Licencia</t>
  </si>
  <si>
    <r>
      <t xml:space="preserve">Información acerca de los derechos sobre el recurso. Generalmente, la información de derechos incluye una declaración sobre los distintos derechos de propiedad asociados con el recurso, incluidos los derechos de propiedad intelectual
</t>
    </r>
    <r>
      <rPr>
        <b/>
        <sz val="9"/>
        <color rgb="FF000000"/>
        <rFont val="Calibri"/>
      </rPr>
      <t>Ejemplo:</t>
    </r>
    <r>
      <rPr>
        <sz val="9"/>
        <color rgb="FF000000"/>
        <rFont val="Calibri"/>
      </rPr>
      <t xml:space="preserve"> “http://creativecommons.org/licenses/by-sa/3.0/deed.es_ES”, "Contenido licenciado bajo Creative Commons Attribution 3.0"</t>
    </r>
  </si>
  <si>
    <t>Titular de los 
derechos</t>
  </si>
  <si>
    <r>
      <t xml:space="preserve">Una persona u organización propietaria o administradora de los derechos sobre el recurso
</t>
    </r>
    <r>
      <rPr>
        <b/>
        <sz val="9"/>
        <color rgb="FF000000"/>
        <rFont val="Calibri"/>
      </rPr>
      <t xml:space="preserve">Ejemplo: </t>
    </r>
    <r>
      <rPr>
        <sz val="9"/>
        <color rgb="FF000000"/>
        <rFont val="Calibri"/>
      </rPr>
      <t>"Secretaria de Agricultura", "Ministerio de Medio Ambiente"</t>
    </r>
  </si>
  <si>
    <t>Derechos 
de acceso</t>
  </si>
  <si>
    <r>
      <t xml:space="preserve">Información acerca de quién puede acceder al recurso, o una indicación de su estado de seguridad. Los Derechos de acceso pueden incluir información acerca del acceso, o restricciones basadas en políticas de privacidad, seguridad, u otras
</t>
    </r>
    <r>
      <rPr>
        <b/>
        <sz val="9"/>
        <color rgb="FF000000"/>
        <rFont val="Calibri"/>
      </rPr>
      <t xml:space="preserve">
Ejemplo:</t>
    </r>
    <r>
      <rPr>
        <sz val="9"/>
        <color rgb="FF000000"/>
        <rFont val="Calibri"/>
      </rPr>
      <t xml:space="preserve"> "Sólo para uso no comercial"</t>
    </r>
  </si>
  <si>
    <t>Citación 
bibliográfica</t>
  </si>
  <si>
    <r>
      <t xml:space="preserve">Una referencia bibliográfica para el recurso que indique la manera en que el registro debería citarse cuando sea utilizado. La práctica recomendada es incluir suficientes detalles bibliográficos para identificar el recurso tan claramente como sea posible
</t>
    </r>
    <r>
      <rPr>
        <b/>
        <sz val="9"/>
        <color rgb="FF000000"/>
        <rFont val="Calibri"/>
      </rPr>
      <t>Ejemplos:</t>
    </r>
    <r>
      <rPr>
        <sz val="9"/>
        <color rgb="FF000000"/>
        <rFont val="Calibri"/>
      </rPr>
      <t xml:space="preserve"> "Ctenomys sociabilis (MVZ 165861)" para un espécimen. "Oliver P. Pearson. 1985. Los tuco-tucos (género Ctenomys) de los Parques Nacionales Lanin y Nahuel Huapi, Argentina Historia Natural, 5(37):337-343." para un taxón</t>
    </r>
  </si>
  <si>
    <t>Referencias</t>
  </si>
  <si>
    <r>
      <t xml:space="preserve">Una URL a un recurso asociado, el cual es de alguna forma referenciado o citado por el recurso descrito. Frecuentemente es una pagina web mostrando lo mismo, pero en un formato visual mas elaborado
</t>
    </r>
    <r>
      <rPr>
        <b/>
        <sz val="9"/>
        <color rgb="FF000000"/>
        <rFont val="Calibri"/>
      </rPr>
      <t xml:space="preserve">Ejemplos: </t>
    </r>
    <r>
      <rPr>
        <sz val="9"/>
        <color rgb="FF000000"/>
        <rFont val="Calibri"/>
      </rPr>
      <t>"http://mvzarctos.berkeley.edu/guid/MVZ:Mamm:165861", "http://www.catalogueoflife.org/show_species_details.php?record_id=6197868"</t>
    </r>
  </si>
  <si>
    <t>ID de la 
institución</t>
  </si>
  <si>
    <r>
      <t xml:space="preserve">Un identificador, preferiblemente el NIT, de la institución que custodia el espécimen o información mencionada en el registro biológico.
</t>
    </r>
    <r>
      <rPr>
        <b/>
        <sz val="9"/>
        <color rgb="FF000000"/>
        <rFont val="Calibri"/>
      </rPr>
      <t>Ejemplo:</t>
    </r>
    <r>
      <rPr>
        <sz val="9"/>
        <color rgb="FF000000"/>
        <rFont val="Calibri"/>
      </rPr>
      <t xml:space="preserve"> 586.697.465-1
</t>
    </r>
  </si>
  <si>
    <t>ID de 
la colección</t>
  </si>
  <si>
    <r>
      <rPr>
        <sz val="11"/>
        <color rgb="FF000000"/>
        <rFont val="Arial"/>
      </rPr>
      <t>Un identificador de la colección biológica de la que procede el registro biológico. Si corresponde a una colección biológica registrada en el Registro Único Nacional de Colecciones Biológicas (RNC), se debe emplear el identificador allí registrado. En tal caso documentar:</t>
    </r>
    <r>
      <rPr>
        <b/>
        <sz val="11"/>
        <color rgb="FF000000"/>
        <rFont val="Arial"/>
      </rPr>
      <t xml:space="preserve"> [RNC:] + [Número de la colección]</t>
    </r>
    <r>
      <rPr>
        <sz val="11"/>
        <color rgb="FF000000"/>
        <rFont val="Arial"/>
      </rPr>
      <t xml:space="preserve">,  y sin espacios 
</t>
    </r>
    <r>
      <rPr>
        <b/>
        <sz val="11"/>
        <color rgb="FF000000"/>
        <rFont val="Arial"/>
      </rPr>
      <t>Ejemplo:</t>
    </r>
    <r>
      <rPr>
        <sz val="11"/>
        <color rgb="FF000000"/>
        <rFont val="Arial"/>
      </rPr>
      <t xml:space="preserve"> RNC:250
</t>
    </r>
  </si>
  <si>
    <t>ID del conjunto 
de datos</t>
  </si>
  <si>
    <t xml:space="preserve">Identificador del conjunto de datos del cual se deriva el registro biológico (observación, colecta o evento). 
De acuerdo al origen del registro biológico, identifique a cuál de los siguientes casos corresponde y construya este identificador según las indicaciones del caso:
</t>
  </si>
  <si>
    <r>
      <t>El registro biológico  proviene de una entidad vinculada y adscrita al Ministerio de Medio Ambiente y Desarrollo Sostenible que</t>
    </r>
    <r>
      <rPr>
        <b/>
        <u/>
        <sz val="9"/>
        <color rgb="FF000000"/>
        <rFont val="Calibri"/>
      </rPr>
      <t xml:space="preserve"> no requiere un permiso de recolección.</t>
    </r>
  </si>
  <si>
    <r>
      <rPr>
        <sz val="11"/>
        <color rgb="FF000000"/>
        <rFont val="Arial"/>
      </rPr>
      <t xml:space="preserve">Formato: incluya los siguientes elementos separados por dos puntos (:) y sin espacios 
-Acrónimo de la entidad.
-Número del convenio, proyecto marco o programa.
-Número del sub-proyecto, o sub-convenio, si existen.
-Año de inicio del convenio o proyecto.
</t>
    </r>
    <r>
      <rPr>
        <b/>
        <sz val="11"/>
        <color rgb="FF000000"/>
        <rFont val="Arial"/>
      </rPr>
      <t>Ejemplos:</t>
    </r>
    <r>
      <rPr>
        <sz val="11"/>
        <color rgb="FF000000"/>
        <rFont val="Arial"/>
      </rPr>
      <t xml:space="preserve">  IAvH:CE16-062:8956:2016 
                             SINCHI:CE17-845:2017</t>
    </r>
  </si>
  <si>
    <r>
      <t xml:space="preserve">El registro biológico proviene de un proyecto amparado por un </t>
    </r>
    <r>
      <rPr>
        <b/>
        <u/>
        <sz val="9"/>
        <color rgb="FF000000"/>
        <rFont val="Calibri"/>
      </rPr>
      <t xml:space="preserve">permiso de recolección de especímenes o acceso a recursos genéticos </t>
    </r>
    <r>
      <rPr>
        <u/>
        <sz val="9"/>
        <color rgb="FF000000"/>
        <rFont val="Calibri"/>
      </rPr>
      <t>de acuerdo a lo establecido en el Decreto 1076 de 2015.</t>
    </r>
  </si>
  <si>
    <r>
      <rPr>
        <sz val="11"/>
        <color rgb="FF000000"/>
        <rFont val="Arial"/>
      </rPr>
      <t xml:space="preserve">Formato: incluya los siguientes elementos separados por dos puntos (:) y sin espacios
-Acrónimo de la autoridad ambiental que otorgó el permiso.
-Número de la resolución donde se otorga el permiso.
-Año de expedición del permiso.
</t>
    </r>
    <r>
      <rPr>
        <b/>
        <sz val="11"/>
        <color rgb="FF000000"/>
        <rFont val="Arial"/>
      </rPr>
      <t>Ejemplos</t>
    </r>
    <r>
      <rPr>
        <sz val="11"/>
        <color rgb="FF000000"/>
        <rFont val="Arial"/>
      </rPr>
      <t>: ANLA:1608:2017
                       CORNARE:5D800FGH:2015</t>
    </r>
  </si>
  <si>
    <r>
      <t xml:space="preserve">El registro biológico proviene de un espécimen depositado en una </t>
    </r>
    <r>
      <rPr>
        <b/>
        <u/>
        <sz val="9"/>
        <color rgb="FF000000"/>
        <rFont val="Calibri"/>
      </rPr>
      <t xml:space="preserve">colección biológica </t>
    </r>
    <r>
      <rPr>
        <u/>
        <sz val="9"/>
        <color rgb="FF000000"/>
        <rFont val="Calibri"/>
      </rPr>
      <t xml:space="preserve">por solicitud expresa de una autoridad ambiental o gubernamental mediante un </t>
    </r>
    <r>
      <rPr>
        <b/>
        <u/>
        <sz val="9"/>
        <color rgb="FF000000"/>
        <rFont val="Calibri"/>
      </rPr>
      <t>acto legal</t>
    </r>
    <r>
      <rPr>
        <u/>
        <sz val="9"/>
        <color rgb="FF000000"/>
        <rFont val="Calibri"/>
      </rPr>
      <t>. Por ejemplo, en los casos de incautación de fauna y flora silvestre por tráfico de especies.</t>
    </r>
  </si>
  <si>
    <r>
      <t xml:space="preserve">Formato: incluya los siguientes elementos separados por dos puntos (:) y sin espacios 
-La palabra ‘ACTO_LEGAL’.
-Acrónimo de la autoridad ambiental o gubernamental que genera el acto legal.
-Identificador del proceso, corresponde el número del acto legal emitido por la autoridad competente. Cuando la autoridad no genere un identificador del acto legal, corresponde al identificador del proceso asignado internamente por la colección.
-Año de expedición del acto legal.
</t>
    </r>
    <r>
      <rPr>
        <b/>
        <sz val="9"/>
        <color rgb="FF000000"/>
        <rFont val="Calibri"/>
      </rPr>
      <t>Ejemplos:</t>
    </r>
    <r>
      <rPr>
        <sz val="9"/>
        <color rgb="FF000000"/>
        <rFont val="Calibri"/>
      </rPr>
      <t xml:space="preserve"> ACTO_LEGAL:CORMACARENA:34f-19:2017
                        ACTO_LEGAL:POLICIA_AMBIENTAL:PF-19075C:201
</t>
    </r>
  </si>
  <si>
    <r>
      <t xml:space="preserve">El registro biológico proviene de un espécimen preservado en una colección biológica y legalizado a través de una </t>
    </r>
    <r>
      <rPr>
        <b/>
        <u/>
        <sz val="9"/>
        <color rgb="FF000000"/>
        <rFont val="Calibri"/>
      </rPr>
      <t>amnistía</t>
    </r>
    <r>
      <rPr>
        <u/>
        <sz val="9"/>
        <color rgb="FF000000"/>
        <rFont val="Calibri"/>
      </rPr>
      <t>.</t>
    </r>
  </si>
  <si>
    <r>
      <t xml:space="preserve">Formato: incluya los siguientes elementos separados por dos puntos (:) y sin espacios 
-La palabra ‘AMNISTÍA’
-Número de la resolución donde se otorga la amnistía
-Año de expedición de la amnistía
</t>
    </r>
    <r>
      <rPr>
        <b/>
        <sz val="9"/>
        <color rgb="FF000000"/>
        <rFont val="Calibri"/>
      </rPr>
      <t xml:space="preserve">Ejemplos: </t>
    </r>
    <r>
      <rPr>
        <sz val="9"/>
        <color rgb="FF000000"/>
        <rFont val="Calibri"/>
      </rPr>
      <t xml:space="preserve">AMNISTÍA:8962:2019
                         AMNISTÍA:59VI-196:2018
</t>
    </r>
  </si>
  <si>
    <t>Nombre del 
conjunto de datos</t>
  </si>
  <si>
    <t xml:space="preserve">Nombre del conjunto de datos del cual se deriva el registro biológico (observación, colecta o evento). 
De acuerdo al origen del registro biológico, identifique a cuál de los siguientes casos corresponde y construya este identificador según las indicaciones del caso: 
</t>
  </si>
  <si>
    <r>
      <t xml:space="preserve">El registro biológico proviene de una entidad vinculada y adscrita al Ministerio de Medio Ambiente y Desarrollo Sostenible que </t>
    </r>
    <r>
      <rPr>
        <b/>
        <u/>
        <sz val="9"/>
        <color rgb="FF000000"/>
        <rFont val="Calibri"/>
      </rPr>
      <t>no requiere un permiso de recolección.</t>
    </r>
  </si>
  <si>
    <r>
      <t xml:space="preserve">Nombre del convenio o proyecto marco de acuerdo a lo documentado en el elemento datasetID
</t>
    </r>
    <r>
      <rPr>
        <b/>
        <sz val="9"/>
        <color rgb="FF000000"/>
        <rFont val="Calibri"/>
      </rPr>
      <t>Ejemplos:</t>
    </r>
    <r>
      <rPr>
        <sz val="9"/>
        <color rgb="FF000000"/>
        <rFont val="Calibri"/>
      </rPr>
      <t xml:space="preserve">  Colombia Bio 
                         Fondo Adaptación
                         Boyacá Bio</t>
    </r>
  </si>
  <si>
    <r>
      <t xml:space="preserve">El registro biológico proviene de un proyecto amparado por un </t>
    </r>
    <r>
      <rPr>
        <b/>
        <u/>
        <sz val="9"/>
        <color rgb="FF000000"/>
        <rFont val="Calibri"/>
      </rPr>
      <t>permiso de recolección de especímenes o acceso a recursos genéticos</t>
    </r>
    <r>
      <rPr>
        <u/>
        <sz val="9"/>
        <color rgb="FF000000"/>
        <rFont val="Calibri"/>
      </rPr>
      <t xml:space="preserve"> de acuerdo a lo establecido en el Decreto 1076 de 2015.
</t>
    </r>
  </si>
  <si>
    <r>
      <t xml:space="preserve">Nombre del titular del permiso
</t>
    </r>
    <r>
      <rPr>
        <b/>
        <sz val="9"/>
        <color rgb="FF000000"/>
        <rFont val="Calibri"/>
      </rPr>
      <t xml:space="preserve">Ejemplos: </t>
    </r>
    <r>
      <rPr>
        <sz val="9"/>
        <color rgb="FF000000"/>
        <rFont val="Calibri"/>
      </rPr>
      <t>Universidad de Caldas
                        Cenipalma
                        Pedro Pérez</t>
    </r>
  </si>
  <si>
    <r>
      <t>El registro biológico proviene de un espécimen depositado en una</t>
    </r>
    <r>
      <rPr>
        <b/>
        <u/>
        <sz val="9"/>
        <color rgb="FF000000"/>
        <rFont val="Calibri"/>
      </rPr>
      <t xml:space="preserve"> colección biológica</t>
    </r>
    <r>
      <rPr>
        <u/>
        <sz val="9"/>
        <color rgb="FF000000"/>
        <rFont val="Calibri"/>
      </rPr>
      <t xml:space="preserve"> por solicitud expresa de una autoridad ambiental o gubernamental mediante un </t>
    </r>
    <r>
      <rPr>
        <b/>
        <u/>
        <sz val="9"/>
        <color rgb="FF000000"/>
        <rFont val="Calibri"/>
      </rPr>
      <t>acto legal</t>
    </r>
    <r>
      <rPr>
        <u/>
        <sz val="9"/>
        <color rgb="FF000000"/>
        <rFont val="Calibri"/>
      </rPr>
      <t>. Por ejemplo, en los casos de incautación de fauna y flora silvestre por tráfico de especies.</t>
    </r>
  </si>
  <si>
    <r>
      <t xml:space="preserve">Se documentan las palabras ‘Acto Legal’
</t>
    </r>
    <r>
      <rPr>
        <b/>
        <sz val="9"/>
        <color rgb="FF000000"/>
        <rFont val="Calibri"/>
      </rPr>
      <t>Ejemplo</t>
    </r>
    <r>
      <rPr>
        <sz val="9"/>
        <color rgb="FF000000"/>
        <rFont val="Calibri"/>
      </rPr>
      <t>: Acto Legal</t>
    </r>
  </si>
  <si>
    <r>
      <t>El registro biológico proviene de un espécimen preservado en una colección biológica y legalizado a través de una</t>
    </r>
    <r>
      <rPr>
        <b/>
        <u/>
        <sz val="9"/>
        <color rgb="FF000000"/>
        <rFont val="Calibri"/>
      </rPr>
      <t xml:space="preserve"> amnistía</t>
    </r>
    <r>
      <rPr>
        <u/>
        <sz val="9"/>
        <color rgb="FF000000"/>
        <rFont val="Calibri"/>
      </rPr>
      <t>.</t>
    </r>
  </si>
  <si>
    <r>
      <t xml:space="preserve">Se documentan la palabra ‘Amnistía’
</t>
    </r>
    <r>
      <rPr>
        <b/>
        <sz val="9"/>
        <color rgb="FF000000"/>
        <rFont val="Calibri"/>
      </rPr>
      <t>Ejemplo:</t>
    </r>
    <r>
      <rPr>
        <sz val="9"/>
        <color rgb="FF000000"/>
        <rFont val="Calibri"/>
      </rPr>
      <t xml:space="preserve"> Amnistía</t>
    </r>
  </si>
  <si>
    <r>
      <t xml:space="preserve">El registro biológico proviene de un espécimen obtenido por medio de una </t>
    </r>
    <r>
      <rPr>
        <b/>
        <u/>
        <sz val="9"/>
        <color rgb="FF000000"/>
        <rFont val="Calibri"/>
      </rPr>
      <t>colecta fortuita</t>
    </r>
    <r>
      <rPr>
        <u/>
        <sz val="9"/>
        <color rgb="FF000000"/>
        <rFont val="Calibri"/>
      </rPr>
      <t>, por ejemplo en los casos de pesca accidental, atropellamiento y choqué contra edificaciones, entre otros.</t>
    </r>
  </si>
  <si>
    <r>
      <t xml:space="preserve">Se documentan las palabras ‘Colecta Fortuita’
</t>
    </r>
    <r>
      <rPr>
        <b/>
        <sz val="9"/>
        <color rgb="FF000000"/>
        <rFont val="Calibri"/>
      </rPr>
      <t>Ejemplo:</t>
    </r>
    <r>
      <rPr>
        <sz val="9"/>
        <color rgb="FF000000"/>
        <rFont val="Calibri"/>
      </rPr>
      <t xml:space="preserve"> Colecta Fortuita
</t>
    </r>
  </si>
  <si>
    <t>Código de la 
institución propietaria</t>
  </si>
  <si>
    <r>
      <t xml:space="preserve">El nombre (o acrónimo) en uso por la institución que tiene la propiedad del objeto(s) o de la información consignada en el registro
</t>
    </r>
    <r>
      <rPr>
        <b/>
        <sz val="9"/>
        <color rgb="FF000000"/>
        <rFont val="Calibri"/>
      </rPr>
      <t>Ejemplos:</t>
    </r>
    <r>
      <rPr>
        <sz val="9"/>
        <color rgb="FF000000"/>
        <rFont val="Calibri"/>
      </rPr>
      <t xml:space="preserve"> "NPS", "APN", "InBio"</t>
    </r>
  </si>
  <si>
    <t>Información 
retenida</t>
  </si>
  <si>
    <r>
      <t xml:space="preserve">Información adicional que existe, pero que no ha sido compartida en el registro dado
</t>
    </r>
    <r>
      <rPr>
        <b/>
        <sz val="9"/>
        <color rgb="FF000000"/>
        <rFont val="Calibri"/>
      </rPr>
      <t>Ejemplos:</t>
    </r>
    <r>
      <rPr>
        <sz val="9"/>
        <color rgb="FF000000"/>
        <rFont val="Calibri"/>
      </rPr>
      <t xml:space="preserve"> "La ubicación no es provista para especies amenazadas", "La identidad de los colectores es retenida", "Pregunte acerca de muestras de tejido"</t>
    </r>
  </si>
  <si>
    <t>Generalización 
de los datos</t>
  </si>
  <si>
    <r>
      <t xml:space="preserve">Las medidas adoptadas para que los datos compartidos sean menos específicos o completos que en su forma original. Sugiere que datos alternativos de mayor calidad pueden estar disponibles bajo petición
</t>
    </r>
    <r>
      <rPr>
        <b/>
        <sz val="9"/>
        <color rgb="FF000000"/>
        <rFont val="Calibri"/>
      </rPr>
      <t>Ejemplo:</t>
    </r>
    <r>
      <rPr>
        <sz val="9"/>
        <color rgb="FF000000"/>
        <rFont val="Calibri"/>
      </rPr>
      <t xml:space="preserve"> "Coordenadas generalizadas a partir de las coordenadas originales del GPS a la celda más cercana de la grilla"</t>
    </r>
  </si>
  <si>
    <t>Propiedades 
dinámicas</t>
  </si>
  <si>
    <r>
      <t xml:space="preserve">Una lista (en una fila continua y separada por ";") de las medidas, hechos, características, o aseveraciones adicionales sobre el registro. Su intención es proporcionar un mecanismo para contenido estructurado como representación de los datos
</t>
    </r>
    <r>
      <rPr>
        <b/>
        <sz val="9"/>
        <color rgb="FF000000"/>
        <rFont val="Calibri"/>
      </rPr>
      <t>Ejemplos:</t>
    </r>
    <r>
      <rPr>
        <sz val="9"/>
        <color rgb="FF000000"/>
        <rFont val="Calibri"/>
      </rPr>
      <t xml:space="preserve"> "peso en gramos =120", "altura en metros =1,5", "naturaleza del ID =identificación de experto; "evidencia de la identificación=secuencia de citocromo B", "humedad relativa =28; temperatura del aire en grados ºC=22; tamaño de la muestra en kilogramos=10", "estado según UICN=vulnerable"</t>
    </r>
  </si>
  <si>
    <t>Comentarios del
 registro biológico</t>
  </si>
  <si>
    <r>
      <t xml:space="preserve">Comentarios o anotaciones sobre el Registro biológico
</t>
    </r>
    <r>
      <rPr>
        <b/>
        <sz val="9"/>
        <color rgb="FF000000"/>
        <rFont val="Calibri"/>
      </rPr>
      <t>Ejemplo:</t>
    </r>
    <r>
      <rPr>
        <sz val="9"/>
        <color rgb="FF000000"/>
        <rFont val="Calibri"/>
      </rPr>
      <t xml:space="preserve"> "Muerto en la vía"</t>
    </r>
  </si>
  <si>
    <t>Número de registro</t>
  </si>
  <si>
    <r>
      <t>Es equivalente al numero de colector, un identificador dado al registro biológico en el momento en que fue registrado, sirve como un vínculo entre las anotaciones de campo y la elaboración del registro. La misma idea aplica para una observación o muestreo en campo. No es el mismo</t>
    </r>
    <r>
      <rPr>
        <i/>
        <sz val="9"/>
        <color rgb="FF000000"/>
        <rFont val="Calibri"/>
      </rPr>
      <t xml:space="preserve"> Número de catalogo,</t>
    </r>
    <r>
      <rPr>
        <sz val="9"/>
        <color rgb="FF000000"/>
        <rFont val="Calibri"/>
      </rPr>
      <t xml:space="preserve"> el cual es usualmente asignado una vez el espécimen ingresa a la colección
</t>
    </r>
    <r>
      <rPr>
        <b/>
        <sz val="9"/>
        <color rgb="FF000000"/>
        <rFont val="Calibri"/>
      </rPr>
      <t>Ejemplo:</t>
    </r>
    <r>
      <rPr>
        <sz val="9"/>
        <color rgb="FF000000"/>
        <rFont val="Calibri"/>
      </rPr>
      <t xml:space="preserve"> "OPP 7101"</t>
    </r>
  </si>
  <si>
    <r>
      <rPr>
        <sz val="11"/>
        <color rgb="FF000000"/>
        <rFont val="Arial"/>
      </rPr>
      <t>Una lista (en una fila continua y separada por una barra vertical " | ") de los nombres de las personas, grupos u organizaciones responsables de realizar el registro, observadores o recolectores. El colector u observador principal, especialmente si aplica un identificador personal (</t>
    </r>
    <r>
      <rPr>
        <i/>
        <sz val="11"/>
        <color rgb="FF000000"/>
        <rFont val="Arial"/>
      </rPr>
      <t>Número del registro</t>
    </r>
    <r>
      <rPr>
        <sz val="11"/>
        <color rgb="FF000000"/>
        <rFont val="Arial"/>
      </rPr>
      <t xml:space="preserve">), se debe listar en primer lugar
</t>
    </r>
    <r>
      <rPr>
        <b/>
        <sz val="11"/>
        <color rgb="FF000000"/>
        <rFont val="Arial"/>
      </rPr>
      <t>Ejemplos:</t>
    </r>
    <r>
      <rPr>
        <sz val="11"/>
        <color rgb="FF000000"/>
        <rFont val="Arial"/>
      </rPr>
      <t xml:space="preserve"> "Oliver P. Pearson | Anita K. Pearson" donde el valor en Número del Registro "OPP 7101" corresponde al número para el espécimen en el catálogo de campo (número de colector) de Oliver P. Pearson</t>
    </r>
  </si>
  <si>
    <t>ID del organismo</t>
  </si>
  <si>
    <r>
      <t xml:space="preserve">Un identificador del organismo. Pretende facilitar el remuestreo del mismo individuo con fines generalmente de monitoreo. Aves anilladas, fotos de mamíferos acuáticos, arboles remuestreados, etc.
</t>
    </r>
    <r>
      <rPr>
        <b/>
        <sz val="9"/>
        <color rgb="FF000000"/>
        <rFont val="Calibri"/>
      </rPr>
      <t>Ejemplos:</t>
    </r>
    <r>
      <rPr>
        <sz val="9"/>
        <color rgb="FF000000"/>
        <rFont val="Calibri"/>
      </rPr>
      <t xml:space="preserve"> "U.amer. 44", "Smedley", "Orca J 23"
</t>
    </r>
    <r>
      <rPr>
        <b/>
        <sz val="9"/>
        <color rgb="FF000000"/>
        <rFont val="Calibri"/>
      </rPr>
      <t>Ejemplos:</t>
    </r>
    <r>
      <rPr>
        <sz val="9"/>
        <color rgb="FF000000"/>
        <rFont val="Calibri"/>
      </rPr>
      <t xml:space="preserve"> "U.amer. 44", "Smedley", "Orca J 23"</t>
    </r>
  </si>
  <si>
    <t>Número 
de individuos</t>
  </si>
  <si>
    <r>
      <t xml:space="preserve">Número de individuos presentes en el momento del Registro Biológico (observación, ejemplar, fotrografía, etc.).
</t>
    </r>
    <r>
      <rPr>
        <b/>
        <sz val="9"/>
        <color rgb="FF000000"/>
        <rFont val="Calibri"/>
      </rPr>
      <t>Ejemplos:</t>
    </r>
    <r>
      <rPr>
        <sz val="9"/>
        <color rgb="FF000000"/>
        <rFont val="Calibri"/>
      </rPr>
      <t xml:space="preserve"> "1", "25"</t>
    </r>
  </si>
  <si>
    <t>Sexo</t>
  </si>
  <si>
    <r>
      <t xml:space="preserve">El sexo de la(s) entidad(es) biológica(s) representada(s) en el Registro biológico. Se recomienda el uso del vocabulario disponible para este elemento 
</t>
    </r>
    <r>
      <rPr>
        <b/>
        <sz val="9"/>
        <color rgb="FF000000"/>
        <rFont val="Calibri"/>
      </rPr>
      <t>Ejemplos:</t>
    </r>
    <r>
      <rPr>
        <sz val="9"/>
        <color rgb="FF000000"/>
        <rFont val="Calibri"/>
      </rPr>
      <t xml:space="preserve"> "hembra", "hermafrodita", "8 machos, 4 hembras".</t>
    </r>
  </si>
  <si>
    <t>++</t>
  </si>
  <si>
    <t>Etapa de vida</t>
  </si>
  <si>
    <r>
      <t xml:space="preserve">La edad o etapa de vida de la(s) entidad(es) biológica(s) en el momento del Registro biológico. Se recomienda el uso de un vocabulario controlado. Se recomienda el uso del vocabulario disponible para este elemento 
</t>
    </r>
    <r>
      <rPr>
        <b/>
        <sz val="9"/>
        <color rgb="FF000000"/>
        <rFont val="Calibri"/>
      </rPr>
      <t>Ejemplos:</t>
    </r>
    <r>
      <rPr>
        <sz val="9"/>
        <color rgb="FF000000"/>
        <rFont val="Calibri"/>
      </rPr>
      <t xml:space="preserve"> "Huevo", "Juvenil", "Adulto", "2 adultos 4 juveniles"</t>
    </r>
  </si>
  <si>
    <t>Condición 
reproductiva</t>
  </si>
  <si>
    <t>La condición reproductiva de la(s) entidad(es) biológica(s) representada(s) en el Registro biológico. Se recomienda el uso de un vocabulario controlado
Ejemplos: "No reproductiva", "En gestación", "Floración", "Fructificación"</t>
  </si>
  <si>
    <t>Comportamiento</t>
  </si>
  <si>
    <r>
      <t xml:space="preserve">Una descripción del comportamiento mostrado por el sujeto en el momento del Registro biológico. Se recomienda el uso de un vocabulario controlado
</t>
    </r>
    <r>
      <rPr>
        <b/>
        <sz val="9"/>
        <color rgb="FF000000"/>
        <rFont val="Calibri"/>
      </rPr>
      <t>Ejemplos:</t>
    </r>
    <r>
      <rPr>
        <sz val="9"/>
        <color rgb="FF000000"/>
        <rFont val="Calibri"/>
      </rPr>
      <t xml:space="preserve"> "Posando", "Alimentándose", "Corriendo"</t>
    </r>
  </si>
  <si>
    <t>Medios de 
establecimiento</t>
  </si>
  <si>
    <t>El proceso por el cual el individuo(s) se estableció en el lugar. Se recomienda el uso de un vocabulario controlado
Ejemplos: "Cultivado", "Invasor", "Fugado de cautiverio", "Silvestre", "Nativo"</t>
  </si>
  <si>
    <t>Estado del 
registro biológico</t>
  </si>
  <si>
    <r>
      <t xml:space="preserve">Un estado sobre la presencia o ausencia de un taxón en una ubicación. Use solo "Presente" o "Ausente" como posibles valores para registros biológicos. Se recomienda el uso del vocabulario controlado disponible para este elemento
</t>
    </r>
    <r>
      <rPr>
        <b/>
        <sz val="9"/>
        <color rgb="FF000000"/>
        <rFont val="Calibri"/>
      </rPr>
      <t>Ejemplos:</t>
    </r>
    <r>
      <rPr>
        <sz val="9"/>
        <color rgb="FF000000"/>
        <rFont val="Calibri"/>
      </rPr>
      <t xml:space="preserve"> "Presente", "Ausente"</t>
    </r>
  </si>
  <si>
    <r>
      <rPr>
        <sz val="11"/>
        <color rgb="FF000000"/>
        <rFont val="Arial"/>
      </rPr>
      <t xml:space="preserve">Una lista (en una fila continua y separada por " | ") de las preparaciones y los métodos de conservación de un ejemplar o una muestra del ejemplar.
Adicionalmente, si el espécimen fue colectado bajo un </t>
    </r>
    <r>
      <rPr>
        <b/>
        <sz val="11"/>
        <color rgb="FF000000"/>
        <rFont val="Arial"/>
      </rPr>
      <t>permiso de recolección</t>
    </r>
    <r>
      <rPr>
        <sz val="11"/>
        <color rgb="FF000000"/>
        <rFont val="Arial"/>
      </rPr>
      <t xml:space="preserve"> de especímenes o acceso a recursos genéticos, debe indicar si fue una </t>
    </r>
    <r>
      <rPr>
        <b/>
        <sz val="11"/>
        <color rgb="FF000000"/>
        <rFont val="Arial"/>
      </rPr>
      <t xml:space="preserve">Colecta Temporal </t>
    </r>
    <r>
      <rPr>
        <sz val="11"/>
        <color rgb="FF000000"/>
        <rFont val="Arial"/>
      </rPr>
      <t xml:space="preserve">o una </t>
    </r>
    <r>
      <rPr>
        <b/>
        <sz val="11"/>
        <color rgb="FF000000"/>
        <rFont val="Arial"/>
      </rPr>
      <t>Colecta Definitiva</t>
    </r>
    <r>
      <rPr>
        <sz val="11"/>
        <color rgb="FF000000"/>
        <rFont val="Arial"/>
      </rPr>
      <t xml:space="preserve"> seguido por el tipo de preparación.
</t>
    </r>
    <r>
      <rPr>
        <b/>
        <sz val="11"/>
        <color rgb="FF000000"/>
        <rFont val="Arial"/>
      </rPr>
      <t>Ejemplos:</t>
    </r>
    <r>
      <rPr>
        <sz val="11"/>
        <color rgb="FF000000"/>
        <rFont val="Arial"/>
      </rPr>
      <t xml:space="preserve"> 
"Colecta Definitiva: Animal completo (ETOH) "
"Colecta Temporal: Extracción de ADN "
"Piel | Cráneo | Esqueleto", "Animal completo (ETOH) | Tejido (EDTA)", "Fósil", "Molde", "Fotografía", "Extracción de ADN"</t>
    </r>
  </si>
  <si>
    <r>
      <rPr>
        <sz val="11"/>
        <color rgb="FF000000"/>
        <rFont val="Arial"/>
      </rPr>
      <t xml:space="preserve">El estado actual de un espécimen en relación a la colección identificada en Código de la colección o ID de la Colección. Se recomienda el uso de un vocabulario controlado
Si el especímen fue colectado bajo  un </t>
    </r>
    <r>
      <rPr>
        <b/>
        <sz val="11"/>
        <color rgb="FF000000"/>
        <rFont val="Arial"/>
      </rPr>
      <t>permiso de recolección</t>
    </r>
    <r>
      <rPr>
        <sz val="11"/>
        <color rgb="FF000000"/>
        <rFont val="Arial"/>
      </rPr>
      <t xml:space="preserve"> de especímenes o acceso a recursos genéticos y fue entregado a una colección biológica se debe documentar "</t>
    </r>
    <r>
      <rPr>
        <b/>
        <sz val="11"/>
        <color rgb="FF000000"/>
        <rFont val="Arial"/>
      </rPr>
      <t>En colección</t>
    </r>
    <r>
      <rPr>
        <sz val="11"/>
        <color rgb="FF000000"/>
        <rFont val="Arial"/>
      </rPr>
      <t xml:space="preserve">", de lo contrario dejar vacío el campo.
</t>
    </r>
    <r>
      <rPr>
        <b/>
        <sz val="11"/>
        <color rgb="FF000000"/>
        <rFont val="Arial"/>
      </rPr>
      <t>Ejemplos:</t>
    </r>
    <r>
      <rPr>
        <sz val="11"/>
        <color rgb="FF000000"/>
        <rFont val="Arial"/>
      </rPr>
      <t xml:space="preserve"> "En colección", "Extraviado", "Ejemplar testigo", "Duplicados en otro lugar"</t>
    </r>
  </si>
  <si>
    <t>Otros números 
de catálogo</t>
  </si>
  <si>
    <r>
      <t xml:space="preserve">Una lista (en una fila continua y separada por " | ") de números de catálogos anteriores o alternos, u otros identificadores usado por personas para el mismo Registro biológico, ya sea en el actual o cualquier otro conjunto de datos o colección
</t>
    </r>
    <r>
      <rPr>
        <b/>
        <sz val="9"/>
        <color rgb="FF000000"/>
        <rFont val="Calibri"/>
      </rPr>
      <t>Ejemplos:</t>
    </r>
    <r>
      <rPr>
        <sz val="9"/>
        <color rgb="FF000000"/>
        <rFont val="Calibri"/>
      </rPr>
      <t xml:space="preserve"> "FMNH:Mammal:1234", "NPS YELLO6778 | MBG 33424"</t>
    </r>
  </si>
  <si>
    <t>Identificaciones 
previas</t>
  </si>
  <si>
    <r>
      <t xml:space="preserve">Una lista (en una fila continua y separada por ";") de asignaciones anteriores de nombres al Registro biológico
</t>
    </r>
    <r>
      <rPr>
        <b/>
        <sz val="9"/>
        <color rgb="FF000000"/>
        <rFont val="Calibri"/>
      </rPr>
      <t>Ejemplos:</t>
    </r>
    <r>
      <rPr>
        <sz val="9"/>
        <color rgb="FF000000"/>
        <rFont val="Calibri"/>
      </rPr>
      <t xml:space="preserve"> "Anthus sp., identificado en campo por G. Iglesias; Anthus correndera, Identificado por el experto C. Cicero 2009-02-12 basado en morfología"</t>
    </r>
  </si>
  <si>
    <t>Medios asociados</t>
  </si>
  <si>
    <r>
      <t xml:space="preserve">Una lista (en una fila continua y separada por " | ") de identificadores (publicación, identificador único global, URI) de los medios asociados con el Registro biológico
</t>
    </r>
    <r>
      <rPr>
        <b/>
        <sz val="9"/>
        <color rgb="FF000000"/>
        <rFont val="Calibri"/>
      </rPr>
      <t>Ejemplos:</t>
    </r>
    <r>
      <rPr>
        <sz val="9"/>
        <color rgb="FF000000"/>
        <rFont val="Calibri"/>
      </rPr>
      <t xml:space="preserve"> "http://arctos.database.museum | http://siac.net.co/catalogo"</t>
    </r>
  </si>
  <si>
    <t>Referencias 
asociadas</t>
  </si>
  <si>
    <r>
      <t xml:space="preserve">Una lista (en una fila continua y separada por " | ") de los identificadores (publicación, referencia bibliográfica, identificador único global, URI) de la literatura asociada con el Registro biológico.
</t>
    </r>
    <r>
      <rPr>
        <b/>
        <sz val="9"/>
        <color rgb="FF000000"/>
        <rFont val="Calibri"/>
      </rPr>
      <t>Ejemplos:</t>
    </r>
    <r>
      <rPr>
        <sz val="9"/>
        <color rgb="FF000000"/>
        <rFont val="Calibri"/>
      </rPr>
      <t xml:space="preserve"> "http://www.sciencemag.org/cgi/content/abstract/322/5899/261", "Christopher J. Conroy, Jennifer L. Neuwald. 2008. Phylogeographic study of the California vole, Microtus californicus Journal of Mammalogy, 89(3):755-767."</t>
    </r>
  </si>
  <si>
    <t>Registros 
biológicos asociados</t>
  </si>
  <si>
    <r>
      <t xml:space="preserve">Una lista (en una fila continua y separada por " | ") de los identificadores de otros registros biológicos y su relación con este Registro Biológico
</t>
    </r>
    <r>
      <rPr>
        <b/>
        <sz val="9"/>
        <color rgb="FF000000"/>
        <rFont val="Calibri"/>
      </rPr>
      <t>Ejemplos:</t>
    </r>
    <r>
      <rPr>
        <sz val="9"/>
        <color rgb="FF000000"/>
        <rFont val="Calibri"/>
      </rPr>
      <t xml:space="preserve"> "hermano de FMNH:Mamífero:1234 | hermano de FMNH:Mamífero:1235"</t>
    </r>
  </si>
  <si>
    <t>Secuencias 
asociadas</t>
  </si>
  <si>
    <r>
      <t xml:space="preserve">Una lista (en una fila continua y separada por " | ") de los identificadores (publicación, identificador único global, URI) de la información de la secuencia genética asociada con el Registro biológico
</t>
    </r>
    <r>
      <rPr>
        <b/>
        <sz val="9"/>
        <color rgb="FF000000"/>
        <rFont val="Calibri"/>
      </rPr>
      <t>Ejemplos:</t>
    </r>
    <r>
      <rPr>
        <sz val="9"/>
        <color rgb="FF000000"/>
        <rFont val="Calibri"/>
      </rPr>
      <t xml:space="preserve"> "GenBank: U34853.1", "AB425960 | AB425963;DQ286547"</t>
    </r>
  </si>
  <si>
    <t>Taxones asociados</t>
  </si>
  <si>
    <r>
      <t xml:space="preserve">Una lista (en una fila continua y separada por " | ") de los identificadores o nombres de taxones y su asociación con el Registro biológico
</t>
    </r>
    <r>
      <rPr>
        <b/>
        <sz val="9"/>
        <color rgb="FF000000"/>
        <rFont val="Calibri"/>
      </rPr>
      <t>Ejemplos:</t>
    </r>
    <r>
      <rPr>
        <sz val="9"/>
        <color rgb="FF000000"/>
        <rFont val="Calibri"/>
      </rPr>
      <t xml:space="preserve"> "Huésped: Quercus alba | Parásito: Apis mellifera".</t>
    </r>
  </si>
  <si>
    <t>EVENTO</t>
  </si>
  <si>
    <t>Un identificador para el conjunto de información asociado con el Evento (algo que ocurre en un lugar y tiempo). Puede ser un identificador único global o un identificador específico para el conjunto de datos.</t>
  </si>
  <si>
    <t>Protocolo 
de muestreo</t>
  </si>
  <si>
    <r>
      <t xml:space="preserve">El nombre de, la referencia a, o la descripción del método o protocolo usado durante el Evento.
</t>
    </r>
    <r>
      <rPr>
        <b/>
        <sz val="9"/>
        <color rgb="FF000000"/>
        <rFont val="Calibri"/>
      </rPr>
      <t>Ejemplos:</t>
    </r>
    <r>
      <rPr>
        <sz val="9"/>
        <color rgb="FF000000"/>
        <rFont val="Calibri"/>
      </rPr>
      <t xml:space="preserve"> "Trampa de luz UV", "Red de niebla", “Arrastre de fondo”, "Observación ad hoc", "Punto de conteo"</t>
    </r>
  </si>
  <si>
    <t>Esfuerzo 
de muestreo</t>
  </si>
  <si>
    <r>
      <t xml:space="preserve">La cantidad de esfuerzo realizado durante el Evento
</t>
    </r>
    <r>
      <rPr>
        <b/>
        <sz val="9"/>
        <color rgb="FF000000"/>
        <rFont val="Calibri"/>
      </rPr>
      <t>Ejemplos:</t>
    </r>
    <r>
      <rPr>
        <sz val="9"/>
        <color rgb="FF000000"/>
        <rFont val="Calibri"/>
      </rPr>
      <t xml:space="preserve"> "40 trampas nocturnas", "10 horas de observador; 10 km caminando; 30 km en carro"</t>
    </r>
  </si>
  <si>
    <r>
      <t xml:space="preserve">La fecha o el intervalo durante el cual se produjo el Evento. Para los registros biológicos, esta es la fecha cuando el evento se registró. No es adecuado para una fecha en un contexto geológico. Se recomienda utilizar un esquema de codificación, como el ISO 8601 (AAAA-MM-DD o para un intervalo de fechas: AAAA-MM-DD/AAAA-MM-DD)
</t>
    </r>
    <r>
      <rPr>
        <b/>
        <sz val="9"/>
        <color rgb="FF000000"/>
        <rFont val="Calibri"/>
      </rPr>
      <t>Ejemplo:</t>
    </r>
    <r>
      <rPr>
        <sz val="9"/>
        <color rgb="FF000000"/>
        <rFont val="Calibri"/>
      </rPr>
      <t xml:space="preserve"> "1963-03-08" es 8 de marzo de 1963, "1906-06" es junio de 1906, "1971" es justo ese año, "2007-03-01/2008-05-11" es el intervalo entre el 1 de marzo de 2007 y 11 de mayo de 2008, "2007-11-13/15" es el intervalo entre el 13 de noviembre de 2007 y 15 de noviembre de 2007</t>
    </r>
  </si>
  <si>
    <t>Hora del evento</t>
  </si>
  <si>
    <r>
      <t xml:space="preserve">El tiempo o intervalo durante el cual se produjo el Evento. Se recomienda utilizar un esquema de codificación, como el ISO 8601
</t>
    </r>
    <r>
      <rPr>
        <b/>
        <sz val="9"/>
        <color rgb="FF000000"/>
        <rFont val="Calibri"/>
      </rPr>
      <t>Ejemplos:</t>
    </r>
    <r>
      <rPr>
        <sz val="9"/>
        <color rgb="FF000000"/>
        <rFont val="Calibri"/>
      </rPr>
      <t xml:space="preserve"> "14:07" es 2:07pm, "08:40:21" es 8:40:21am, "13:00:00/15:30:00" es el intervalo entre 1pm y 3:30pm</t>
    </r>
  </si>
  <si>
    <t>Día inicial del año</t>
  </si>
  <si>
    <r>
      <t xml:space="preserve">El primer día ordinal del año en que ocurrió el Evento (1 para el 1 de enero, 365 para el 31 de diciembre, excepto en un año bisiesto, en cuyo caso es 366)
</t>
    </r>
    <r>
      <rPr>
        <b/>
        <sz val="9"/>
        <color rgb="FF000000"/>
        <rFont val="Calibri"/>
      </rPr>
      <t>Ejemplos:</t>
    </r>
    <r>
      <rPr>
        <sz val="9"/>
        <color rgb="FF000000"/>
        <rFont val="Calibri"/>
      </rPr>
      <t xml:space="preserve"> "1" (=1 ene), "365" (=31 dic), "365" (=30 dic en año bisiesto, 31 dic en un año no bisiesto)</t>
    </r>
  </si>
  <si>
    <t>Día final del año</t>
  </si>
  <si>
    <r>
      <t xml:space="preserve">El último día ordinal del año en que ocurrió el Evento (1 para el 1º de enero, 365 para el 31 de diciembre, excepto en un año bisiesto, en cuyo caso es 366)
</t>
    </r>
    <r>
      <rPr>
        <b/>
        <sz val="9"/>
        <color rgb="FF000000"/>
        <rFont val="Calibri"/>
      </rPr>
      <t>Ejemplos:</t>
    </r>
    <r>
      <rPr>
        <sz val="9"/>
        <color rgb="FF000000"/>
        <rFont val="Calibri"/>
      </rPr>
      <t xml:space="preserve"> "1" (=1 enero), "365" (=31 diciembre), "366" (=31 diciembre en año bisiesto)</t>
    </r>
  </si>
  <si>
    <t>Año</t>
  </si>
  <si>
    <r>
      <t xml:space="preserve">Los cuatro dígitos del año en que el Evento ocurrió, de acuerdo al Calendario de la Era Común
</t>
    </r>
    <r>
      <rPr>
        <b/>
        <sz val="9"/>
        <color rgb="FF000000"/>
        <rFont val="Calibri"/>
      </rPr>
      <t>Ejemplo:</t>
    </r>
    <r>
      <rPr>
        <sz val="9"/>
        <color rgb="FF000000"/>
        <rFont val="Calibri"/>
      </rPr>
      <t xml:space="preserve"> "2008"</t>
    </r>
  </si>
  <si>
    <t>Mes</t>
  </si>
  <si>
    <r>
      <t xml:space="preserve">El mes ordinal en que ocurrió el evento
</t>
    </r>
    <r>
      <rPr>
        <b/>
        <sz val="9"/>
        <color rgb="FF000000"/>
        <rFont val="Calibri"/>
      </rPr>
      <t xml:space="preserve">
Ejemplos: </t>
    </r>
    <r>
      <rPr>
        <sz val="9"/>
        <color rgb="FF000000"/>
        <rFont val="Calibri"/>
      </rPr>
      <t>"1" (=enero), "10" (=octubre)</t>
    </r>
  </si>
  <si>
    <t>Día</t>
  </si>
  <si>
    <r>
      <t xml:space="preserve">El día en números enteros, del mes en que ocurrió el evento
</t>
    </r>
    <r>
      <rPr>
        <b/>
        <sz val="9"/>
        <color rgb="FF000000"/>
        <rFont val="Calibri"/>
      </rPr>
      <t xml:space="preserve">Ejemplo: </t>
    </r>
    <r>
      <rPr>
        <sz val="9"/>
        <color rgb="FF000000"/>
        <rFont val="Calibri"/>
      </rPr>
      <t>"9", "28"</t>
    </r>
  </si>
  <si>
    <t>Fecha original 
del evento</t>
  </si>
  <si>
    <r>
      <t xml:space="preserve">La representación textual original de la información de fecha para el Evento
</t>
    </r>
    <r>
      <rPr>
        <b/>
        <sz val="9"/>
        <color rgb="FF000000"/>
        <rFont val="Calibri"/>
      </rPr>
      <t xml:space="preserve">Ejemplos: </t>
    </r>
    <r>
      <rPr>
        <sz val="9"/>
        <color rgb="FF000000"/>
        <rFont val="Calibri"/>
      </rPr>
      <t>"primavera 1910", "marzo 2002", "1999-03-XX", "17IV1934"</t>
    </r>
  </si>
  <si>
    <t>Hábitat</t>
  </si>
  <si>
    <r>
      <t xml:space="preserve">Una categoría o la descripción del hábitat en el que ocurrió el Evento
</t>
    </r>
    <r>
      <rPr>
        <b/>
        <sz val="9"/>
        <color rgb="FF000000"/>
        <rFont val="Calibri"/>
      </rPr>
      <t>Ejemplos:</t>
    </r>
    <r>
      <rPr>
        <sz val="9"/>
        <color rgb="FF000000"/>
        <rFont val="Calibri"/>
      </rPr>
      <t xml:space="preserve"> "Sabana de roble", "Estepa de la pre-cordillera"</t>
    </r>
  </si>
  <si>
    <t>Número de campo</t>
  </si>
  <si>
    <r>
      <t xml:space="preserve">Un identificador dado al evento en campo. A menudo sirve como un vínculo entre las anotaciones de campo y el evento
</t>
    </r>
    <r>
      <rPr>
        <b/>
        <sz val="9"/>
        <color rgb="FF000000"/>
        <rFont val="Calibri"/>
      </rPr>
      <t>Ejemplo:</t>
    </r>
    <r>
      <rPr>
        <sz val="9"/>
        <color rgb="FF000000"/>
        <rFont val="Calibri"/>
      </rPr>
      <t xml:space="preserve"> "RV Sol 87-03-08"</t>
    </r>
  </si>
  <si>
    <t>Notas de campo</t>
  </si>
  <si>
    <r>
      <t xml:space="preserve">Puede corresponder a: a) un indicador de la existencia de las notas, b) una referencia a (publicación, URI) las notas, o c) el texto de las notas tomadas en campo sobre el evento
</t>
    </r>
    <r>
      <rPr>
        <b/>
        <sz val="9"/>
        <color rgb="FF000000"/>
        <rFont val="Calibri"/>
      </rPr>
      <t>Ejemplo:</t>
    </r>
    <r>
      <rPr>
        <sz val="9"/>
        <color rgb="FF000000"/>
        <rFont val="Calibri"/>
      </rPr>
      <t xml:space="preserve"> "notas disponibles en la Biblioteca Grinnell-Miller"</t>
    </r>
  </si>
  <si>
    <t>Comentarios 
del evento</t>
  </si>
  <si>
    <r>
      <t xml:space="preserve">Comentarios o anotaciones sobre el Evento
</t>
    </r>
    <r>
      <rPr>
        <b/>
        <sz val="9"/>
        <color rgb="FF000000"/>
        <rFont val="Calibri"/>
      </rPr>
      <t xml:space="preserve">Ejemplo: </t>
    </r>
    <r>
      <rPr>
        <sz val="9"/>
        <color rgb="FF000000"/>
        <rFont val="Calibri"/>
      </rPr>
      <t>"Después de las lluvias recientes, el río estuvo cercano a un estado de desbordamiento"</t>
    </r>
  </si>
  <si>
    <t>UBICACIÓN</t>
  </si>
  <si>
    <t>ID de la ubicación</t>
  </si>
  <si>
    <r>
      <t>Un identificador para el conjunto de información de la ubicación (los datos asociados a Ubicación). Se sugiere utilizar el código de la División Política Administrativa de Colombia - DANE,  (http://www.dane.gov.co/Divipola) precedida por "</t>
    </r>
    <r>
      <rPr>
        <sz val="9"/>
        <color rgb="FFFF6600"/>
        <rFont val="Calibri"/>
      </rPr>
      <t>CO:</t>
    </r>
    <r>
      <rPr>
        <sz val="9"/>
        <color rgb="FF000000"/>
        <rFont val="Calibri"/>
      </rPr>
      <t xml:space="preserve">"
</t>
    </r>
    <r>
      <rPr>
        <b/>
        <sz val="9"/>
        <color rgb="FF000000"/>
        <rFont val="Calibri"/>
      </rPr>
      <t>Ejemplo:</t>
    </r>
    <r>
      <rPr>
        <sz val="9"/>
        <color rgb="FF000000"/>
        <rFont val="Calibri"/>
      </rPr>
      <t xml:space="preserve"> para el municipio de Puerto Boyacá en Boyacá el ID es "</t>
    </r>
    <r>
      <rPr>
        <sz val="9"/>
        <color rgb="FFFF6600"/>
        <rFont val="Calibri"/>
      </rPr>
      <t>CO:</t>
    </r>
    <r>
      <rPr>
        <sz val="9"/>
        <color rgb="FF000000"/>
        <rFont val="Calibri"/>
      </rPr>
      <t>15572"</t>
    </r>
  </si>
  <si>
    <t>ID de la 
geografía superior</t>
  </si>
  <si>
    <r>
      <t xml:space="preserve">Un identificador de la región geográfica de la ubicación. Se recomienda utilizar un identificador persistente de un vocabulario controlado como el Tesauro Getty de Nombres Geográficos
</t>
    </r>
    <r>
      <rPr>
        <b/>
        <sz val="9"/>
        <color rgb="FF000000"/>
        <rFont val="Calibri"/>
      </rPr>
      <t xml:space="preserve">Ejemplo: </t>
    </r>
    <r>
      <rPr>
        <sz val="9"/>
        <color rgb="FF000000"/>
        <rFont val="Calibri"/>
      </rPr>
      <t>"TGN: 7005075" para San Agustín (Huila), Colombia</t>
    </r>
  </si>
  <si>
    <t>Geografía superior</t>
  </si>
  <si>
    <r>
      <t xml:space="preserve">información acerca de las características geográficas que no están incluidas en los términos estándar, así como los datos originales (sin estructurar) de esos términos. Se recomienda hacer una fila continua y separada por ";".
</t>
    </r>
    <r>
      <rPr>
        <b/>
        <sz val="9"/>
        <color rgb="FF000000"/>
        <rFont val="Calibri"/>
      </rPr>
      <t xml:space="preserve">
Ejemplo: </t>
    </r>
    <r>
      <rPr>
        <sz val="9"/>
        <color rgb="FF000000"/>
        <rFont val="Calibri"/>
      </rPr>
      <t>"América; Sudamérica; Argentina; Región Sur; Patagonia; Parque Nacional Nahuel Huapi; Neuquén; Los Lagos" con los valores resultantes de "Sudamérica" en Continente, "Argentina" en País, "Neuquén" en Departamento, y “Los Lagos” en Municipio</t>
    </r>
  </si>
  <si>
    <t>Continente</t>
  </si>
  <si>
    <r>
      <t xml:space="preserve">El nombre del continente en el que tiene lugar la ubicación. Se recomienda el uso del vocabulario controlado disponible para este elemento
</t>
    </r>
    <r>
      <rPr>
        <b/>
        <sz val="9"/>
        <color rgb="FF000000"/>
        <rFont val="Calibri"/>
      </rPr>
      <t>Ejemplos:</t>
    </r>
    <r>
      <rPr>
        <sz val="9"/>
        <color rgb="FF000000"/>
        <rFont val="Calibri"/>
      </rPr>
      <t xml:space="preserve"> "SA" para Sur América, “NA” para Norte América</t>
    </r>
  </si>
  <si>
    <t>Cuerpo de agua</t>
  </si>
  <si>
    <r>
      <t xml:space="preserve">El nombre y tipo del cuerpo de agua en el que tiene lugar la ubicación. Se recomienda usar este campo si el evento ocurrió en el cuerpo de agua propiamente dicho, no en cercanías de este
</t>
    </r>
    <r>
      <rPr>
        <b/>
        <sz val="9"/>
        <color rgb="FF000000"/>
        <rFont val="Calibri"/>
      </rPr>
      <t>Ejemplos:</t>
    </r>
    <r>
      <rPr>
        <sz val="9"/>
        <color rgb="FF000000"/>
        <rFont val="Calibri"/>
      </rPr>
      <t xml:space="preserve"> "Rio Lebrija", "Golfo de Urabá", "Caño Mojana"</t>
    </r>
  </si>
  <si>
    <t>Grupo de islas</t>
  </si>
  <si>
    <r>
      <t xml:space="preserve">El nombre del grupo de islas en que tiene lugar la ubicación
</t>
    </r>
    <r>
      <rPr>
        <b/>
        <sz val="9"/>
        <color rgb="FF000000"/>
        <rFont val="Calibri"/>
      </rPr>
      <t>Ejemplo:</t>
    </r>
    <r>
      <rPr>
        <sz val="9"/>
        <color rgb="FF000000"/>
        <rFont val="Calibri"/>
      </rPr>
      <t xml:space="preserve"> "Cayos de Albuquerque "</t>
    </r>
  </si>
  <si>
    <t>Isla</t>
  </si>
  <si>
    <r>
      <t xml:space="preserve">El nombre de la isla en o cerca al lugar de la ubicación
</t>
    </r>
    <r>
      <rPr>
        <b/>
        <sz val="9"/>
        <color rgb="FF000000"/>
        <rFont val="Calibri"/>
      </rPr>
      <t xml:space="preserve">Ejemplo: </t>
    </r>
    <r>
      <rPr>
        <sz val="9"/>
        <color rgb="FF000000"/>
        <rFont val="Calibri"/>
      </rPr>
      <t>"Isla de Providencia"</t>
    </r>
  </si>
  <si>
    <r>
      <t xml:space="preserve">El nombre del país o unidad administrativa de mayor jerarquía de la ubicación. Se recomienda utilizar un identificador persistente de un vocabulario controlado como el Tesauro Getty de Nombres Geográficos o la norma ISO 3166
</t>
    </r>
    <r>
      <rPr>
        <b/>
        <sz val="9"/>
        <color rgb="FF000000"/>
        <rFont val="Calibri"/>
      </rPr>
      <t>Ejemplos:</t>
    </r>
    <r>
      <rPr>
        <sz val="9"/>
        <color rgb="FF000000"/>
        <rFont val="Calibri"/>
      </rPr>
      <t xml:space="preserve"> "Dinamarca", "Colombia", "España"</t>
    </r>
  </si>
  <si>
    <t>Código del país</t>
  </si>
  <si>
    <r>
      <t xml:space="preserve">El código estándar para el país de la ubicación. Se recomienda el uso de la norma ISO 3166-1-alfa-2 de códigos de países
</t>
    </r>
    <r>
      <rPr>
        <b/>
        <sz val="9"/>
        <color rgb="FF000000"/>
        <rFont val="Calibri"/>
      </rPr>
      <t>Ejemplos:</t>
    </r>
    <r>
      <rPr>
        <sz val="9"/>
        <color rgb="FF000000"/>
        <rFont val="Calibri"/>
      </rPr>
      <t xml:space="preserve"> "AR" para Argentina, "CO" para Colombia</t>
    </r>
  </si>
  <si>
    <r>
      <t xml:space="preserve">El nombre de la siguiente región administrativa de menor jerarquía que País (departamento) de la ubicación. Se recomienda usar  los nombres asignados en la División Política Administrativa de Colombia - DANE,  (http://www.dane.gov.co/Divipola) 
</t>
    </r>
    <r>
      <rPr>
        <b/>
        <sz val="9"/>
        <color rgb="FF000000"/>
        <rFont val="Calibri"/>
      </rPr>
      <t>Ejemplos:</t>
    </r>
    <r>
      <rPr>
        <sz val="9"/>
        <color rgb="FF000000"/>
        <rFont val="Calibri"/>
      </rPr>
      <t xml:space="preserve"> "Antioquia", "Atlántico", "Chocó"</t>
    </r>
  </si>
  <si>
    <r>
      <t xml:space="preserve">El nombre completo, sin abreviar de la siguiente región administrativa de menor jerarquía que Departamento de la ubicación (Municipio). Se recomienda usar  los nombres asignados en la División Política Administrativa de Colombia - DANE,  (http://www.dane.gov.co/Divipola) 
</t>
    </r>
    <r>
      <rPr>
        <b/>
        <sz val="9"/>
        <color rgb="FF000000"/>
        <rFont val="Calibri"/>
      </rPr>
      <t>Ejemplos:</t>
    </r>
    <r>
      <rPr>
        <sz val="9"/>
        <color rgb="FF000000"/>
        <rFont val="Calibri"/>
      </rPr>
      <t xml:space="preserve"> "Medellín", "Apartadó", "Anolaima"</t>
    </r>
  </si>
  <si>
    <t>Centro poblado 
/Cabecera municipal</t>
  </si>
  <si>
    <r>
      <t xml:space="preserve">El nombre completo, sin abreviar de la siguiente región administrativa de menor jerarquía que Municipio de la ubicación. No utilice este elemento para el nombre de un lugar cercano que no contiene la ubicación real. Puede ser un centro poblado, cabecera municipal, corregimiento o inspección de policía. Se recomienda usar  los nombres asignados en la División Política Administrativa de Colombia - DANE,  (http://www.dane.gov.co/Divipola) 
</t>
    </r>
    <r>
      <rPr>
        <b/>
        <sz val="9"/>
        <color rgb="FF000000"/>
        <rFont val="Calibri"/>
      </rPr>
      <t>Ejemplos:</t>
    </r>
    <r>
      <rPr>
        <sz val="9"/>
        <color rgb="FF000000"/>
        <rFont val="Calibri"/>
      </rPr>
      <t xml:space="preserve"> "Patio Bonito", "Puerto Girón", "El Reposo"</t>
    </r>
  </si>
  <si>
    <r>
      <t xml:space="preserve">La descripción específica del lugar. Información geográfica de menor especificidad puede ser provista en otros elementos geográficos (Geografía Superior, Continente, País, Departamento, Municipio, Centro poblado/Cabecera municipal, Cuerpo de Agua, Isla, Grupo Islas). Este elemento puede contener información modificada de la original para corregir errores o estandarizar la descripción
</t>
    </r>
    <r>
      <rPr>
        <b/>
        <sz val="9"/>
        <color rgb="FF000000"/>
        <rFont val="Calibri"/>
      </rPr>
      <t>Ejemplos:</t>
    </r>
    <r>
      <rPr>
        <sz val="9"/>
        <color rgb="FF000000"/>
        <rFont val="Calibri"/>
      </rPr>
      <t xml:space="preserve"> "kilometro 25 ruta del sol (=Ruta 237)", "finca los Arrayanes"</t>
    </r>
  </si>
  <si>
    <t>Localidad original</t>
  </si>
  <si>
    <r>
      <t xml:space="preserve">La descripción textual original (como fue tomada) del lugar
</t>
    </r>
    <r>
      <rPr>
        <b/>
        <sz val="9"/>
        <color rgb="FF000000"/>
        <rFont val="Calibri"/>
      </rPr>
      <t>Ejemplo:</t>
    </r>
    <r>
      <rPr>
        <sz val="9"/>
        <color rgb="FF000000"/>
        <rFont val="Calibri"/>
      </rPr>
      <t xml:space="preserve"> "25 km Puerto Boyacá  por R. Sol 237"</t>
    </r>
  </si>
  <si>
    <t>Elevación original</t>
  </si>
  <si>
    <r>
      <t xml:space="preserve">La descripción textual de la elevación (altitud, por lo general por encima del nivel del mar) de la Ubicación
</t>
    </r>
    <r>
      <rPr>
        <b/>
        <sz val="9"/>
        <color rgb="FF000000"/>
        <rFont val="Calibri"/>
      </rPr>
      <t>Ejemplo:</t>
    </r>
    <r>
      <rPr>
        <sz val="9"/>
        <color rgb="FF000000"/>
        <rFont val="Calibri"/>
      </rPr>
      <t xml:space="preserve"> "100-200 m"</t>
    </r>
  </si>
  <si>
    <t>Elevación 
mínima en metros</t>
  </si>
  <si>
    <r>
      <t xml:space="preserve">El límite inferior del rango de elevación (altitud, generalmente por encima del nivel del mar), no utilice ningún indicador de unidad (metros, m) ya que el campo especifica que los valores anotados son en metros
</t>
    </r>
    <r>
      <rPr>
        <b/>
        <sz val="9"/>
        <color rgb="FF000000"/>
        <rFont val="Calibri"/>
      </rPr>
      <t xml:space="preserve">
Ejemplo:</t>
    </r>
    <r>
      <rPr>
        <sz val="9"/>
        <color rgb="FF000000"/>
        <rFont val="Calibri"/>
      </rPr>
      <t xml:space="preserve"> "100" </t>
    </r>
  </si>
  <si>
    <t>Elevación 
máxima en metros</t>
  </si>
  <si>
    <r>
      <t xml:space="preserve">El límite superior del rango de elevación (altitud, generalmente por encima del nivel del mar), no utilice ningún indicador de unidad (metros, m) ya que el campo especifica que los valores anotados son en metros
</t>
    </r>
    <r>
      <rPr>
        <b/>
        <sz val="9"/>
        <color rgb="FF000000"/>
        <rFont val="Calibri"/>
      </rPr>
      <t xml:space="preserve">Ejemplo: </t>
    </r>
    <r>
      <rPr>
        <sz val="9"/>
        <color rgb="FF000000"/>
        <rFont val="Calibri"/>
      </rPr>
      <t>"200"</t>
    </r>
  </si>
  <si>
    <t>Profundidad original</t>
  </si>
  <si>
    <r>
      <t xml:space="preserve">La descripción textual de la profundidad bajo la superficie local
</t>
    </r>
    <r>
      <rPr>
        <b/>
        <sz val="9"/>
        <color rgb="FF000000"/>
        <rFont val="Calibri"/>
      </rPr>
      <t xml:space="preserve">Ejemplo: </t>
    </r>
    <r>
      <rPr>
        <sz val="9"/>
        <color rgb="FF000000"/>
        <rFont val="Calibri"/>
      </rPr>
      <t>"100-200 m"</t>
    </r>
  </si>
  <si>
    <t>Profundidad 
mínima en metros</t>
  </si>
  <si>
    <r>
      <t xml:space="preserve">La menor profundidad de un rango de profundidad, no utilice ningún indicador de unidad (metros, m) ya que el campo especifica que los valores anotados son en metros
</t>
    </r>
    <r>
      <rPr>
        <b/>
        <sz val="9"/>
        <color rgb="FF000000"/>
        <rFont val="Calibri"/>
      </rPr>
      <t>Ejemplo:</t>
    </r>
    <r>
      <rPr>
        <sz val="9"/>
        <color rgb="FF000000"/>
        <rFont val="Calibri"/>
      </rPr>
      <t xml:space="preserve"> "100"</t>
    </r>
  </si>
  <si>
    <t>Profundidad máxima
 en metros</t>
  </si>
  <si>
    <r>
      <t xml:space="preserve">La mayor profundidad de un rango de profundidad, no utilice ningún indicador de unidad (metros, m) ya que el campo especifica que los valores anotados son en metros
</t>
    </r>
    <r>
      <rPr>
        <b/>
        <sz val="9"/>
        <color rgb="FF000000"/>
        <rFont val="Calibri"/>
      </rPr>
      <t>Ejemplo:</t>
    </r>
    <r>
      <rPr>
        <sz val="9"/>
        <color rgb="FF000000"/>
        <rFont val="Calibri"/>
      </rPr>
      <t xml:space="preserve"> "200"</t>
    </r>
  </si>
  <si>
    <t>Distancia mínima de la superficie metros</t>
  </si>
  <si>
    <r>
      <t xml:space="preserve">La menor distancia en metros, en un rango de distancia desde una superficie de referencia en dirección vertical. Utilice valores positivos para las ubicaciones por encima de la superficie, valores negativos para ubicaciones por debajo. Si las medidas de profundidad son proporcionadas, la superficie de referencia es la ubicación determinada por la profundidad, de lo contrario la superficie de referencia es la ubicación dada por la elevación
</t>
    </r>
    <r>
      <rPr>
        <b/>
        <sz val="9"/>
        <color rgb="FF000000"/>
        <rFont val="Calibri"/>
      </rPr>
      <t>Ejemplo:</t>
    </r>
    <r>
      <rPr>
        <sz val="9"/>
        <color rgb="FF000000"/>
        <rFont val="Calibri"/>
      </rPr>
      <t xml:space="preserve"> Para un evento entre 1.5 metros y 4.5 metros desde el fondo de un lago "-1.5"</t>
    </r>
  </si>
  <si>
    <t>Distancia máxima 
de la superficie metros</t>
  </si>
  <si>
    <r>
      <t xml:space="preserve">La mayor distancia en metros, en un rango de distancia desde una superficie de referencia en dirección vertical. Utilice valores positivos para las ubicaciones por encima de la superficie, valores negativos para las ubicaciones por debajo. Si las medidas de profundidad son proporcionadas, la superficie de referencia es la ubicación determinada por la profundidad, de lo contrario la superficie de referencia es la ubicación dada por la elevación
</t>
    </r>
    <r>
      <rPr>
        <b/>
        <sz val="9"/>
        <color rgb="FF000000"/>
        <rFont val="Calibri"/>
      </rPr>
      <t>Ejemplo:</t>
    </r>
    <r>
      <rPr>
        <sz val="9"/>
        <color rgb="FF000000"/>
        <rFont val="Calibri"/>
      </rPr>
      <t xml:space="preserve"> Para un evento entre 1.5 metros y 4.5 metros desde el fondo de un lago "-4.5"</t>
    </r>
  </si>
  <si>
    <t>Ubicación 
de acuerdo con</t>
  </si>
  <si>
    <r>
      <t>La información sobre la fuente de la ubicación. Podría ser una publicación (gacetero), institución o grupo de individuos</t>
    </r>
    <r>
      <rPr>
        <b/>
        <sz val="9"/>
        <color rgb="FF000000"/>
        <rFont val="Calibri"/>
      </rPr>
      <t xml:space="preserve">
Ejemplos:</t>
    </r>
    <r>
      <rPr>
        <sz val="9"/>
        <color rgb="FF000000"/>
        <rFont val="Calibri"/>
      </rPr>
      <t xml:space="preserve"> "Tesauro Getty de Nombres Geográficos", "GADM"</t>
    </r>
  </si>
  <si>
    <t>Comentarios 
de la ubicación</t>
  </si>
  <si>
    <r>
      <t xml:space="preserve">Comentarios o anotaciones sobre la ubicación
</t>
    </r>
    <r>
      <rPr>
        <b/>
        <sz val="9"/>
        <color rgb="FF000000"/>
        <rFont val="Calibri"/>
      </rPr>
      <t xml:space="preserve">Ejemplo: </t>
    </r>
    <r>
      <rPr>
        <sz val="9"/>
        <color rgb="FF000000"/>
        <rFont val="Calibri"/>
      </rPr>
      <t>"Bajo agua desde 2005"</t>
    </r>
  </si>
  <si>
    <t>Coordenadas originales</t>
  </si>
  <si>
    <r>
      <t xml:space="preserve">Las coordenadas espaciales textuales de la ubicación en su formato original. El elipsoide de las coordenadas, el datum geodésico, o el sistema de referencia espacial completo (SRS) para estas coordenadas, debe ser documentado en SRS original, y el sistema de coordenadas en Sistema original de coordenadas
</t>
    </r>
    <r>
      <rPr>
        <b/>
        <sz val="9"/>
        <color rgb="FF000000"/>
        <rFont val="Calibri"/>
      </rPr>
      <t>Ejemplos:</t>
    </r>
    <r>
      <rPr>
        <sz val="9"/>
        <color rgb="FF000000"/>
        <rFont val="Calibri"/>
      </rPr>
      <t xml:space="preserve"> "41 05 54S 121 05 34W", "17T 630000 4833400"</t>
    </r>
  </si>
  <si>
    <t>Latitud original</t>
  </si>
  <si>
    <r>
      <t xml:space="preserve">La latitud textual de la ubicación. El elipsoide de coordenadas, el datum geodésico o el sistema de referencia espacial completo (SRS) para estas coordenadas debe ser documentado en SRS original, y el sistema de coordenadas en Sistema original de coordenadas
</t>
    </r>
    <r>
      <rPr>
        <b/>
        <sz val="9"/>
        <color rgb="FF000000"/>
        <rFont val="Calibri"/>
      </rPr>
      <t>Ejemplo:</t>
    </r>
    <r>
      <rPr>
        <sz val="9"/>
        <color rgb="FF000000"/>
        <rFont val="Calibri"/>
      </rPr>
      <t xml:space="preserve"> "41 05 56.03S"</t>
    </r>
  </si>
  <si>
    <t>Longitud original</t>
  </si>
  <si>
    <r>
      <t xml:space="preserve">La longitud textual de la ubicación. El elipsoide de coordinadas, datum geodésico o el sistema de referencia espacial completo (SRS) para estas coordenadas, debe ser documentado en SRS Original y el sistema de coordenadas en Sistema original de coordenadas
</t>
    </r>
    <r>
      <rPr>
        <b/>
        <sz val="9"/>
        <color rgb="FF000000"/>
        <rFont val="Calibri"/>
      </rPr>
      <t>Ejemplo:</t>
    </r>
    <r>
      <rPr>
        <sz val="9"/>
        <color rgb="FF000000"/>
        <rFont val="Calibri"/>
      </rPr>
      <t xml:space="preserve"> "121d 10' 34" W"</t>
    </r>
  </si>
  <si>
    <t>Sistema original de coordenadas</t>
  </si>
  <si>
    <r>
      <t xml:space="preserve">El sistema de coordenadas espaciales para Latitud original y Longitud original o Coordenadas originales de la ubicación. Se recomienda el uso del vocabulario controlado disponible para este elemento
</t>
    </r>
    <r>
      <rPr>
        <b/>
        <sz val="9"/>
        <color rgb="FF000000"/>
        <rFont val="Calibri"/>
      </rPr>
      <t>Ejemplos:</t>
    </r>
    <r>
      <rPr>
        <sz val="9"/>
        <color rgb="FF000000"/>
        <rFont val="Calibri"/>
      </rPr>
      <t xml:space="preserve"> "grados decimales", "grados minutos decimales", "grados minutos segundos", "UTM"</t>
    </r>
  </si>
  <si>
    <t>SRS original</t>
  </si>
  <si>
    <r>
      <t xml:space="preserve">El elipsoide, datum geodésico, o sistema de referencia espacial (SRS) en el que se basan las coordenadas provistas en Latitud original y Longitud original o Coordenadas originales. Se recomienda usar el código EPSG, si se conoce. Caso contrario, utilice un lenguaje controlado para el nombre o código del datum geodésico, o un vocabulario controlado para el nombre o código del elipsoide, si se conoce. Si ninguno de estos se conoce, utilice el valor "desconocido"
</t>
    </r>
    <r>
      <rPr>
        <b/>
        <sz val="9"/>
        <color rgb="FF000000"/>
        <rFont val="Calibri"/>
      </rPr>
      <t>Ejemplos:</t>
    </r>
    <r>
      <rPr>
        <sz val="9"/>
        <color rgb="FF000000"/>
        <rFont val="Calibri"/>
      </rPr>
      <t xml:space="preserve"> "EPSG:4326", "WGS84", "NAD27", "Campo Inchauspe", "European 1950", "Clarke 1866"</t>
    </r>
  </si>
  <si>
    <r>
      <t xml:space="preserve">La latitud geográfica (en grados decimales, utilizando el sistema de referencia espacial provisto en Datum geodésico) del centro geográfico de una ubicación. Los valores positivos se encuentran al norte del ecuador, los valores negativos están al sur del mismo. Los valores admitidos se encuentran entre -90 y 90
</t>
    </r>
    <r>
      <rPr>
        <b/>
        <sz val="9"/>
        <color rgb="FF000000"/>
        <rFont val="Calibri"/>
      </rPr>
      <t>Ejemplo:</t>
    </r>
    <r>
      <rPr>
        <sz val="9"/>
        <color rgb="FF000000"/>
        <rFont val="Calibri"/>
      </rPr>
      <t xml:space="preserve"> "-4.0983"</t>
    </r>
  </si>
  <si>
    <r>
      <t xml:space="preserve">La longitud geográfica (en grados decimales, mediante el sistema de referencia espacial provisto en Datum geodésico) del centro geográfico de una ubicación. Los valores positivos se encuentran al este del meridiano de Greenwich, los valores negativos se encuentran al oeste de la misma. Los valores admitidos se encuentran entre -180 y 180
</t>
    </r>
    <r>
      <rPr>
        <b/>
        <sz val="9"/>
        <color rgb="FF000000"/>
        <rFont val="Calibri"/>
      </rPr>
      <t>Ejemplo:</t>
    </r>
    <r>
      <rPr>
        <sz val="9"/>
        <color rgb="FF000000"/>
        <rFont val="Calibri"/>
      </rPr>
      <t xml:space="preserve"> "12.1761"</t>
    </r>
  </si>
  <si>
    <r>
      <t xml:space="preserve">El elipsoide, datum geodésico, o sistema de referencia espacial (SRS) en el que se basan las coordenadas geográficas provistas en Latitud decimal y Longitud decimal. Se recomienda usar el código EPSG, si se conoce. Caso contrario, utilice un lenguaje controlado para el nombre o código del datum geodésico, o utilice un lenguaje controlado para el nombre o código del elipsoide, si se conoce. Si ninguno de estos se conoce, utilice el valor "desconocido"
</t>
    </r>
    <r>
      <rPr>
        <b/>
        <sz val="9"/>
        <color rgb="FF000000"/>
        <rFont val="Calibri"/>
      </rPr>
      <t>Ejemplos:</t>
    </r>
    <r>
      <rPr>
        <sz val="9"/>
        <color rgb="FF000000"/>
        <rFont val="Calibri"/>
      </rPr>
      <t xml:space="preserve"> "EPSG:4326", "WGS84", "NAD27", "Campo Inchauspe", "European 1950", "Clarke 1866"</t>
    </r>
  </si>
  <si>
    <t>Incertidumbre de las coordenadas en metros</t>
  </si>
  <si>
    <r>
      <t xml:space="preserve">La distancia horizontal (en metros) de la Latitud decimal y Longitud decimal provistas describiendo el círculo más pequeño que contiene la totalidad de la ubicación. Deje el valor vacío si la incertidumbre es desconocida, no se puede estimar, o no es aplicable (porque no hay coordenadas). Cero no es un valor válido para este elemento
</t>
    </r>
    <r>
      <rPr>
        <b/>
        <sz val="9"/>
        <color rgb="FF000000"/>
        <rFont val="Calibri"/>
      </rPr>
      <t>Ejemplos:</t>
    </r>
    <r>
      <rPr>
        <sz val="9"/>
        <color rgb="FF000000"/>
        <rFont val="Calibri"/>
      </rPr>
      <t xml:space="preserve"> "30", "71"</t>
    </r>
  </si>
  <si>
    <t>Precisión de 
las coordenadas</t>
  </si>
  <si>
    <r>
      <t xml:space="preserve">Una representación decimal de la precisión de las coordenadas provistas en Latitud decimal y Longitud decimal
</t>
    </r>
    <r>
      <rPr>
        <b/>
        <sz val="9"/>
        <color rgb="FF000000"/>
        <rFont val="Calibri"/>
      </rPr>
      <t>Ejemplos:</t>
    </r>
    <r>
      <rPr>
        <sz val="9"/>
        <color rgb="FF000000"/>
        <rFont val="Calibri"/>
      </rPr>
      <t xml:space="preserve"> "0.00001" (es límite normal de GPS para grados decimales), "0.000278" (es el segundo más próximo)</t>
    </r>
  </si>
  <si>
    <t>Ajuste espacial 
del radio-punto</t>
  </si>
  <si>
    <t>La relación entre el área del radio-punto (Latitud decimal, Longitud decimal e Incertidumbre de las coordenadas en metros) y el área de la verdadera (original, o más específica) representación espacial de la ubicación. Los valores válidos son 0, mayor que o igual a 1, o indefinido. Un valor de 1 es una coincidencia exacta o superposición de 100%. Un valor de 0 se debe utilizar si el radio-punto dado no contiene por completo la representación original. El Ajuste espacial del radio-punto no está definido (y se debe dejar en blanco) si la representación original es un punto sin incertidumbre y la georreferencia dada no es ese mismo punto (sin incertidumbre). Si tanto el original como la georreferencia dada están en el mismo punto, el Ajuste espacial del radio-punto es 1</t>
  </si>
  <si>
    <t>WKT footprint</t>
  </si>
  <si>
    <r>
      <t xml:space="preserve">Una representación Well-Known Text (WKT) de la forma (footprint, geometría) que define la ubicación. Una ubicación puede tener una representación de radio-punto (véase Latitud decimal) y una representación footprint, y pueden diferir entre sí
</t>
    </r>
    <r>
      <rPr>
        <b/>
        <sz val="9"/>
        <color rgb="FF000000"/>
        <rFont val="Calibri"/>
      </rPr>
      <t>Ejemplo:</t>
    </r>
    <r>
      <rPr>
        <sz val="9"/>
        <color rgb="FF000000"/>
        <rFont val="Calibri"/>
      </rPr>
      <t xml:space="preserve"> El cuadrante de un grado con esquinas opuestas (longitud=10, latitud=20) y (longitud=11, latitud=21) debe ser expresado en well-known text como POLÍGONO ((10 20, 11 20, 11 21, 10 21, 10 20))</t>
    </r>
  </si>
  <si>
    <t>SRS footprint</t>
  </si>
  <si>
    <r>
      <t xml:space="preserve">Una representación Well-Known Text (WKT) del sistema de referencia espacial (SRS) para WKT footprint de la ubicación. No utilice este elemento para describir el SRS de Latitud decimal y Longitud decimal, incluso si es la misma que para WKT footprint - utilice el Datum geodésico en su lugar
</t>
    </r>
    <r>
      <rPr>
        <b/>
        <sz val="9"/>
        <color rgb="FF000000"/>
        <rFont val="Calibri"/>
      </rPr>
      <t>Ejemplo:</t>
    </r>
    <r>
      <rPr>
        <sz val="9"/>
        <color rgb="FF000000"/>
        <rFont val="Calibri"/>
      </rPr>
      <t xml:space="preserve"> El WKT para el estándar WGS84 SRS (EPSG:4326) es "GEOGCS["GCS_WGS_1984", DATUM["D_WGS_1984", SPHEROID["WGS_1984",6378137,298.257223563]], PRIMEM["Greenwich",0], UNIT["Degree",0.0174532925199433]]" sin las comillas que lo encierran</t>
    </r>
  </si>
  <si>
    <t>Ajuste espacial 
de footprint</t>
  </si>
  <si>
    <t>La relación del área de footprint (WKT footprint) y el área de la verdadera (original, o más específica) representación espacial de la ubicación. Los valores válidos son 0, mayor que o igual a 1, o indefinido. Un valor de 1 es una coincidencia exacta o superposición de 100%. Un valor de 0 debe ser utilizado si el footprint dado no contiene la representación original completamente. El Ajuste espacial de footprint es indefinido (y se debe dejar en blanco) si la representación original es un punto y la georreferencia dada no es ese mismo punto. Si el original y la georreferencia dada son el mismo punto, el Ajuste espacial de footprint es 1.</t>
  </si>
  <si>
    <t>Georreferenciado por</t>
  </si>
  <si>
    <r>
      <t xml:space="preserve">Una lista (en una fila continua y separada por “;”) de los nombres de las personas, grupos u organizaciones que determinaron la georreferencia (representación espacial) para la ubicación
</t>
    </r>
    <r>
      <rPr>
        <b/>
        <sz val="9"/>
        <color rgb="FF000000"/>
        <rFont val="Calibri"/>
      </rPr>
      <t>Ejemplos:</t>
    </r>
    <r>
      <rPr>
        <sz val="9"/>
        <color rgb="FF000000"/>
        <rFont val="Calibri"/>
      </rPr>
      <t xml:space="preserve"> "Kristina Yamamoto (MVZ); Janet Fang (MVZ)", "Brad Millen (ROM)"</t>
    </r>
  </si>
  <si>
    <t>Fecha de 
georreferenciación</t>
  </si>
  <si>
    <t>La fecha en que fue georreferenciada la ubicación. Se recomienda utilizar un esquema de codificación, tal como la norma ISO 8601, use el siguiente formato: AAAA-MM-DD o  AAAA-MM o AAAA</t>
  </si>
  <si>
    <t>Protocolo de georreferenciación</t>
  </si>
  <si>
    <r>
      <t xml:space="preserve">Una descripción o referencia a los métodos utilizados para determinar el footprint espacial, coordenadas, e incertidumbres
</t>
    </r>
    <r>
      <rPr>
        <b/>
        <sz val="9"/>
        <color rgb="FF000000"/>
        <rFont val="Calibri"/>
      </rPr>
      <t>Ejemplos:</t>
    </r>
    <r>
      <rPr>
        <sz val="9"/>
        <color rgb="FF000000"/>
        <rFont val="Calibri"/>
      </rPr>
      <t xml:space="preserve"> "Guide to Best Practices for Georeferencing" (Chapman and Wieczorek, eds. 2006), “Global Biodiversity Information Facility.", "MaNIS/HerpNet/ORNIS Georeferencing Guidelines", "BioGeomancer"</t>
    </r>
  </si>
  <si>
    <t>Fuentes de 
georreferenciación</t>
  </si>
  <si>
    <r>
      <t xml:space="preserve">Una lista (en una fila continua y separada por “;”) de los mapas, gaceteros, u otros recursos utilizados para georreferenciar la ubicación, lo suficientemente específica como para permitir que cualquier persona en el futuro utilice los mismos recursos
</t>
    </r>
    <r>
      <rPr>
        <b/>
        <sz val="9"/>
        <color rgb="FF000000"/>
        <rFont val="Calibri"/>
      </rPr>
      <t>Ejemplos:</t>
    </r>
    <r>
      <rPr>
        <sz val="9"/>
        <color rgb="FF000000"/>
        <rFont val="Calibri"/>
      </rPr>
      <t xml:space="preserve"> "USGS 1:24000 Florence Montana Quad; Terrametrics 2008 en Google Earth"</t>
    </r>
  </si>
  <si>
    <t>Estado de la verificación 
de la georreferenciación</t>
  </si>
  <si>
    <r>
      <t xml:space="preserve">Una descripción categórica de la medida en que se ha verificado la georreferencia para representar, de la mejor manera, la descripción espacial. Se recomienda el uso del vocabulario controlado Estado de Verificación de la Georreferenciación (Véase Anexo 1. Vocabularios Controlados)
</t>
    </r>
    <r>
      <rPr>
        <b/>
        <sz val="9"/>
        <color rgb="FF000000"/>
        <rFont val="Calibri"/>
      </rPr>
      <t>Ejemplos:</t>
    </r>
    <r>
      <rPr>
        <sz val="9"/>
        <color rgb="FF000000"/>
        <rFont val="Calibri"/>
      </rPr>
      <t xml:space="preserve"> "Requiere verificación", "Verificado por colector", "Verificado por curador"</t>
    </r>
  </si>
  <si>
    <t>Comentarios de la georreferenciación</t>
  </si>
  <si>
    <r>
      <t xml:space="preserve">Anotaciones o comentarios acerca de la determinación de la descripción espacial, los supuestos hechos que explican las adiciones formalizadas en el método referido en Protocolo de georreferenciación
</t>
    </r>
    <r>
      <rPr>
        <b/>
        <sz val="9"/>
        <color rgb="FF000000"/>
        <rFont val="Calibri"/>
      </rPr>
      <t>Ejemplo:</t>
    </r>
    <r>
      <rPr>
        <sz val="9"/>
        <color rgb="FF000000"/>
        <rFont val="Calibri"/>
      </rPr>
      <t xml:space="preserve"> "Distancia asumida del camino (Autopista 101)"</t>
    </r>
  </si>
  <si>
    <t>CONTEXTO
GEOLÓGICO</t>
  </si>
  <si>
    <t>ID del contexto 
geológico</t>
  </si>
  <si>
    <t>Un identificador para el conjunto de la información asociada con un Contexto geológico (la ubicación dentro de un contexto geológico, tal como estratigrafía). Puede ser un identificador único global o un identificador específico para el conjunto de datos</t>
  </si>
  <si>
    <t>Eón temprano 
o eonotema inferior</t>
  </si>
  <si>
    <t>El nombre completo del eón geocronológico más temprano o el eratema cronoestratigráfico más bajo, o el nombre informal ("Precámbrico") atribuible al horizonte estratigráfico donde se recolectó el objeto catalogado
Ejemplos: "Fanerozoico", "Proterozoico"</t>
  </si>
  <si>
    <t>Eón tardío 
o eonotema superior</t>
  </si>
  <si>
    <r>
      <t xml:space="preserve">El nombre completo del eón geocronológico más tardío o el eratema cronoestratigráfico más alto posible, o el nombre informal ("Precámbrico") atribuible al horizonte estratigráfico donde se recolectó el objeto catalogado
</t>
    </r>
    <r>
      <rPr>
        <b/>
        <sz val="9"/>
        <color rgb="FF000000"/>
        <rFont val="Calibri"/>
      </rPr>
      <t>Ejemplos:</t>
    </r>
    <r>
      <rPr>
        <sz val="9"/>
        <color rgb="FF000000"/>
        <rFont val="Calibri"/>
      </rPr>
      <t xml:space="preserve"> "Fanerozoico", "Proterozoico"</t>
    </r>
  </si>
  <si>
    <t>Era temprana 
o eratema inferior</t>
  </si>
  <si>
    <r>
      <t xml:space="preserve">El nombre completo de la era geocronológica más temprana o el eratema cronoestratigráfico más bajo, atribuible al horizonte estratigráfico donde se recolectó el objeto catalogado
</t>
    </r>
    <r>
      <rPr>
        <b/>
        <sz val="9"/>
        <color rgb="FF000000"/>
        <rFont val="Calibri"/>
      </rPr>
      <t>Ejemplos:</t>
    </r>
    <r>
      <rPr>
        <sz val="9"/>
        <color rgb="FF000000"/>
        <rFont val="Calibri"/>
      </rPr>
      <t xml:space="preserve"> "Cenozoico", "Mesozoico"</t>
    </r>
  </si>
  <si>
    <t>Era tardía 
o eratema superior</t>
  </si>
  <si>
    <r>
      <t xml:space="preserve">El nombre completo de la era geocronológica más tardía o el eratema cronoestratigráfico más alto posible, atribuible al horizonte estratigráfico donde se recolectó el objeto catalogado
</t>
    </r>
    <r>
      <rPr>
        <b/>
        <sz val="9"/>
        <color rgb="FF000000"/>
        <rFont val="Calibri"/>
      </rPr>
      <t>Ejemplos:</t>
    </r>
    <r>
      <rPr>
        <sz val="9"/>
        <color rgb="FF000000"/>
        <rFont val="Calibri"/>
      </rPr>
      <t xml:space="preserve"> "Cenozoico", "Mesozoico"</t>
    </r>
  </si>
  <si>
    <t>Periodo temprano 
o sistema inferior</t>
  </si>
  <si>
    <r>
      <t xml:space="preserve">El nombre completo del periodo geocronológico más temprano posible o el sistema cronoestratigráfico más bajo, atribuible al horizonte estratigráfico donde se recolectó el objeto catalogado
</t>
    </r>
    <r>
      <rPr>
        <b/>
        <sz val="9"/>
        <color rgb="FF000000"/>
        <rFont val="Calibri"/>
      </rPr>
      <t>Ejemplos:</t>
    </r>
    <r>
      <rPr>
        <sz val="9"/>
        <color rgb="FF000000"/>
        <rFont val="Calibri"/>
      </rPr>
      <t xml:space="preserve"> "Neógeno", "Terciario", "Cuaternario"</t>
    </r>
  </si>
  <si>
    <t>Periodo tardío 
o sistema superior</t>
  </si>
  <si>
    <r>
      <t xml:space="preserve">El nombre completo del período geocronológico más tardío posible o del sistema cronoestratigráfico más alto, atribuible al horizonte estratigráfico donde se recolectó el objeto catalogado
</t>
    </r>
    <r>
      <rPr>
        <b/>
        <sz val="9"/>
        <color rgb="FF000000"/>
        <rFont val="Calibri"/>
      </rPr>
      <t>Ejemplos:</t>
    </r>
    <r>
      <rPr>
        <sz val="9"/>
        <color rgb="FF000000"/>
        <rFont val="Calibri"/>
      </rPr>
      <t xml:space="preserve"> "Neógeno", "Terciario", "Cuaternario"</t>
    </r>
  </si>
  <si>
    <t>Época temprana 
o serie inferior</t>
  </si>
  <si>
    <r>
      <t xml:space="preserve">El nombre completo de la época geocronológica más temprana o la serie cronoestratigráfica más baja posible, atribuible al horizonte estratigráfico donde se recolectó el objeto catalogado
</t>
    </r>
    <r>
      <rPr>
        <b/>
        <sz val="9"/>
        <color rgb="FF000000"/>
        <rFont val="Calibri"/>
      </rPr>
      <t>Ejemplos:</t>
    </r>
    <r>
      <rPr>
        <sz val="9"/>
        <color rgb="FF000000"/>
        <rFont val="Calibri"/>
      </rPr>
      <t xml:space="preserve"> "Holoceno", "Pleistoceno", "Serie Ibexian"</t>
    </r>
  </si>
  <si>
    <t>Época tardía 
o serie superior</t>
  </si>
  <si>
    <r>
      <t xml:space="preserve">El nombre completo de la época geocronológica más tardía posible o la serie cronoestratigráfica más alta, atribuible al horizonte estratigráfico donde se recolectó el objeto catalogado
</t>
    </r>
    <r>
      <rPr>
        <b/>
        <sz val="9"/>
        <color rgb="FF000000"/>
        <rFont val="Calibri"/>
      </rPr>
      <t>Ejemplos:</t>
    </r>
    <r>
      <rPr>
        <sz val="9"/>
        <color rgb="FF000000"/>
        <rFont val="Calibri"/>
      </rPr>
      <t xml:space="preserve"> "Holoceno", "Pleistoceno", "Serie Ibexian"</t>
    </r>
  </si>
  <si>
    <t>Edad temprana 
o piso inferior</t>
  </si>
  <si>
    <r>
      <t xml:space="preserve">El nombre completo de la edad geocronológica más temprana posible o piso cronoestratigráfico más bajo, atribuible al horizonte estratigráfico donde se recolectó el objeto catalogado
</t>
    </r>
    <r>
      <rPr>
        <b/>
        <sz val="9"/>
        <color rgb="FF000000"/>
        <rFont val="Calibri"/>
      </rPr>
      <t>Ejemplos:</t>
    </r>
    <r>
      <rPr>
        <sz val="9"/>
        <color rgb="FF000000"/>
        <rFont val="Calibri"/>
      </rPr>
      <t xml:space="preserve"> "Atlántico", "Boreal"</t>
    </r>
  </si>
  <si>
    <t>Edad tardía 
o piso superior</t>
  </si>
  <si>
    <r>
      <t xml:space="preserve">El nombre completo de la edad geocronológica más tardía posible o piso cronoestratigráfico más alto, atribuible al horizonte estratigráfico donde se recolectó el objeto catalogado
</t>
    </r>
    <r>
      <rPr>
        <b/>
        <sz val="9"/>
        <color rgb="FF000000"/>
        <rFont val="Calibri"/>
      </rPr>
      <t xml:space="preserve">Ejemplos: </t>
    </r>
    <r>
      <rPr>
        <sz val="9"/>
        <color rgb="FF000000"/>
        <rFont val="Calibri"/>
      </rPr>
      <t>"Atlántico", "Boreal"</t>
    </r>
  </si>
  <si>
    <t>Zona bioestratigráfica 
inferior</t>
  </si>
  <si>
    <t>El nombre completo de la zona geológica bioestratigráfica más baja posible del horizonte estratigráfico donde se recolectó el objeto catalogado</t>
  </si>
  <si>
    <t>Zona bioestratigráfica 
superior</t>
  </si>
  <si>
    <t>El nombre completo de la zona geológica bioestratigráfica más alta posible del horizonte estratigráfico donde se recolectó el objeto catalogado</t>
  </si>
  <si>
    <t>Términos 
litoestratigráficos</t>
  </si>
  <si>
    <t>La combinación de todos los nombres litoestratigráficos de la roca de donde se colectó el objeto catalogado</t>
  </si>
  <si>
    <t>Grupo</t>
  </si>
  <si>
    <t>El nombre completo del grupo litoestratigráfico del cual se colectó el objeto catalogado</t>
  </si>
  <si>
    <t>Formación</t>
  </si>
  <si>
    <t>El nombre completo de la formación litoestratigráfica de la cual se colectó el objeto catalogado</t>
  </si>
  <si>
    <t>Miembro</t>
  </si>
  <si>
    <t>El nombre completo del miembro litoestratigráfico del cual se colectó el elemento catalogado</t>
  </si>
  <si>
    <t>Capa</t>
  </si>
  <si>
    <t>El nombre completo de la capa litoestratigráfica de la cual se colectó el elemento catalogado</t>
  </si>
  <si>
    <t>IDENTIFICACIÓN</t>
  </si>
  <si>
    <t>ID de la 
identificación</t>
  </si>
  <si>
    <t>Un identificador para la identificación (el cuerpo de la información asociada con la asignación de un nombre científico). Puede ser un identificador único global o un identificador específico para el conjunto de datos</t>
  </si>
  <si>
    <t>Identificado por</t>
  </si>
  <si>
    <r>
      <t xml:space="preserve">Una lista (en una fila continua y separada por “;”) de los nombres de las personas, grupos u organizaciones que identificaron la entidad biológica
</t>
    </r>
    <r>
      <rPr>
        <b/>
        <sz val="9"/>
        <color rgb="FF000000"/>
        <rFont val="Calibri"/>
      </rPr>
      <t>Ejemplos:</t>
    </r>
    <r>
      <rPr>
        <sz val="9"/>
        <color rgb="FF000000"/>
        <rFont val="Calibri"/>
      </rPr>
      <t xml:space="preserve"> "James L. Patton", "Theodore Pappenfuss; Robert Macey"</t>
    </r>
  </si>
  <si>
    <t>Fecha de 
identificación</t>
  </si>
  <si>
    <r>
      <t xml:space="preserve">La fecha en que fue identificada la entidad biológica como representativa del taxón. Se recomienda utilizar un esquema de codificación, como la norma ISO 8601
</t>
    </r>
    <r>
      <rPr>
        <b/>
        <sz val="9"/>
        <color rgb="FF000000"/>
        <rFont val="Calibri"/>
      </rPr>
      <t xml:space="preserve">Ejemplo: </t>
    </r>
    <r>
      <rPr>
        <sz val="9"/>
        <color rgb="FF000000"/>
        <rFont val="Calibri"/>
      </rPr>
      <t>"1963-03-08" es 8 de marzo de 1963, "1906-06" es junio de 1906, "1971" es justo ese año, "2007-03-01/2008-05-11" es el intervalo entre el 1 de marzo de 2007 y 11 de mayo de 2008, "2007-11-13/15" es el intervalo entre el 13 de noviembre de 2007 y 15 de noviembre de 2007</t>
    </r>
  </si>
  <si>
    <t>Referencias de 
la identificación</t>
  </si>
  <si>
    <r>
      <t xml:space="preserve">Una lista (en una fila continua y separada por ";") de las referencias (publicación, identificador único global, URI) usadas en la identificación
</t>
    </r>
    <r>
      <rPr>
        <b/>
        <sz val="9"/>
        <color rgb="FF000000"/>
        <rFont val="Calibri"/>
      </rPr>
      <t>Ejemplo:</t>
    </r>
    <r>
      <rPr>
        <sz val="9"/>
        <color rgb="FF000000"/>
        <rFont val="Calibri"/>
      </rPr>
      <t xml:space="preserve"> "Aves del Noroeste Patagónico. Christie et al. 2004."</t>
    </r>
  </si>
  <si>
    <t>Estado de la verificación 
de la identificación</t>
  </si>
  <si>
    <r>
      <t xml:space="preserve">Un indicador categórico del alcance de la verificación de la identificación taxonómica. Se recomienda el uso de un vocabulario controlado, como los usados en HISPID/ABCD
</t>
    </r>
    <r>
      <rPr>
        <b/>
        <sz val="9"/>
        <color rgb="FF000000"/>
        <rFont val="Calibri"/>
      </rPr>
      <t>Ejemplos:</t>
    </r>
    <r>
      <rPr>
        <sz val="9"/>
        <color rgb="FF000000"/>
        <rFont val="Calibri"/>
      </rPr>
      <t xml:space="preserve"> "0", "4"</t>
    </r>
  </si>
  <si>
    <t>Comentarios de la Identificación</t>
  </si>
  <si>
    <r>
      <t xml:space="preserve">Comentarios o notas sobre la identificación
</t>
    </r>
    <r>
      <rPr>
        <b/>
        <sz val="9"/>
        <color rgb="FF000000"/>
        <rFont val="Calibri"/>
      </rPr>
      <t>Ejemplo:</t>
    </r>
    <r>
      <rPr>
        <sz val="9"/>
        <color rgb="FF000000"/>
        <rFont val="Calibri"/>
      </rPr>
      <t xml:space="preserve"> Se distingue entre Anthus correndera y Anthus hellmayri basado en las longitudes comparativas de las uñas</t>
    </r>
  </si>
  <si>
    <t>Calificador de 
la identificación</t>
  </si>
  <si>
    <r>
      <t xml:space="preserve">Una breve frase o término estándar ("cf.","aff.") para expresar las dudas del determinador sobre la identificación
</t>
    </r>
    <r>
      <rPr>
        <b/>
        <sz val="9"/>
        <color rgb="FF000000"/>
        <rFont val="Calibri"/>
      </rPr>
      <t xml:space="preserve">Ejemplo: </t>
    </r>
    <r>
      <rPr>
        <sz val="9"/>
        <color rgb="FF000000"/>
        <rFont val="Calibri"/>
      </rPr>
      <t>Para "Quercus aff. agrifolia var. oxyadenia", el Calificador de la identificación sería "aff. agrifolia var. oxyadenia" con valores acompañantes "Quercus" en Género, "agrifolia" en Epíteto específico, "oxyadenia" en Epíteto infraespecífico, y "var." en Categoría taxonómica</t>
    </r>
  </si>
  <si>
    <t>Estado del tipo</t>
  </si>
  <si>
    <r>
      <t xml:space="preserve">Una lista (en una fila continua y separada por ";") de los tipos de nomenclatura (estado del tipo, nombre científico tipificado, publicación) aplicados a la entidad biológica. Se recomienda el uso del vocabulario controlado Estado del Tipo
</t>
    </r>
    <r>
      <rPr>
        <b/>
        <sz val="9"/>
        <color rgb="FF000000"/>
        <rFont val="Calibri"/>
      </rPr>
      <t>Ejemplo:</t>
    </r>
    <r>
      <rPr>
        <sz val="9"/>
        <color rgb="FF000000"/>
        <rFont val="Calibri"/>
      </rPr>
      <t xml:space="preserve"> "holotipo de Ctenomys sociabilis. Pearson O. P., y M. I. Christie. 1985. Historia Natural, 5(37):388"</t>
    </r>
  </si>
  <si>
    <t>TAXÓN</t>
  </si>
  <si>
    <t>ID del taxón</t>
  </si>
  <si>
    <r>
      <t xml:space="preserve">Un identificador para el conjunto de información del taxón (datos asociados a la clase del Taxón). Puede ser un identificador único global o un identificador específico para el conjunto de datos.
</t>
    </r>
    <r>
      <rPr>
        <b/>
        <sz val="9"/>
        <color rgb="FF000000"/>
        <rFont val="Calibri"/>
      </rPr>
      <t>Ejemplos:</t>
    </r>
    <r>
      <rPr>
        <sz val="9"/>
        <color rgb="FF000000"/>
        <rFont val="Calibri"/>
      </rPr>
      <t xml:space="preserve"> "8fa58e08-08de-4ac1-b69c-1235340b7001", "32567", "http://species.gbif.org/abies_alba_1753", "urn:lsid:gbif.org:usages:32567"</t>
    </r>
  </si>
  <si>
    <t>ID del nombre 
científico</t>
  </si>
  <si>
    <r>
      <t xml:space="preserve">Un identificador de los detalles de la nomenclatura (no taxonómica) de un nombre científico.
</t>
    </r>
    <r>
      <rPr>
        <b/>
        <sz val="9"/>
        <color rgb="FF000000"/>
        <rFont val="Calibri"/>
      </rPr>
      <t>Ejemplo:</t>
    </r>
    <r>
      <rPr>
        <sz val="9"/>
        <color rgb="FF000000"/>
        <rFont val="Calibri"/>
      </rPr>
      <t xml:space="preserve"> "urn:lsid:ipni.org:names:37829-1:1.3".</t>
    </r>
  </si>
  <si>
    <t>ID del nombre 
aceptado usado</t>
  </si>
  <si>
    <r>
      <t xml:space="preserve">Un identificador para el uso del nombre (significado del nombre, documentado de acuerdo con alguna fuente) del taxón actualmente válido (zoológico) o aceptado (botánico)
</t>
    </r>
    <r>
      <rPr>
        <b/>
        <sz val="9"/>
        <color rgb="FF000000"/>
        <rFont val="Calibri"/>
      </rPr>
      <t>Ejemplo:</t>
    </r>
    <r>
      <rPr>
        <sz val="9"/>
        <color rgb="FF000000"/>
        <rFont val="Calibri"/>
      </rPr>
      <t xml:space="preserve"> "8fa58e08-08de-4ac1-b69c-1235340b7001"</t>
    </r>
  </si>
  <si>
    <t>ID del nombre 
parental usado</t>
  </si>
  <si>
    <r>
      <t xml:space="preserve">Un identificador para el uso del nombre (significado documentado del nombre de acuerdo con una fuente) del taxón parental directo, más próximo de nivel superior (en una clasificación) del elemento más específico de Nombre científico
</t>
    </r>
    <r>
      <rPr>
        <b/>
        <sz val="9"/>
        <color rgb="FF000000"/>
        <rFont val="Calibri"/>
      </rPr>
      <t xml:space="preserve">Ejemplo: </t>
    </r>
    <r>
      <rPr>
        <sz val="9"/>
        <color rgb="FF000000"/>
        <rFont val="Calibri"/>
      </rPr>
      <t>"8fa58e08-08de-4ac1-b69c-1235340b7001"</t>
    </r>
  </si>
  <si>
    <t>ID del nombre 
original usado</t>
  </si>
  <si>
    <r>
      <t xml:space="preserve">Un identificador para el uso del nombre (significado documentado del nombre de acuerdo con una fuente) en el que se estableció originalmente, el elemento terminal de Nombre científico bajo las reglas del Código Nomenclatural asociado
</t>
    </r>
    <r>
      <rPr>
        <b/>
        <sz val="9"/>
        <color rgb="FF000000"/>
        <rFont val="Calibri"/>
      </rPr>
      <t xml:space="preserve">Ejemplo: </t>
    </r>
    <r>
      <rPr>
        <sz val="9"/>
        <color rgb="FF000000"/>
        <rFont val="Calibri"/>
      </rPr>
      <t>"http://species.gbif.org/abies_alba_1753"</t>
    </r>
  </si>
  <si>
    <t>ID del nombre 
de acuerdo con</t>
  </si>
  <si>
    <r>
      <t xml:space="preserve">Un identificador de la fuente en la que está definida o implícita la circunscripción conceptual del taxón específico. Véase "Nombre de acuerdo con"
</t>
    </r>
    <r>
      <rPr>
        <b/>
        <sz val="9"/>
        <color rgb="FF000000"/>
        <rFont val="Calibri"/>
      </rPr>
      <t>Ejemplo:</t>
    </r>
    <r>
      <rPr>
        <sz val="9"/>
        <color rgb="FF000000"/>
        <rFont val="Calibri"/>
      </rPr>
      <t xml:space="preserve"> "doi:10.1016/S0269-915X(97)80026-2"</t>
    </r>
  </si>
  <si>
    <t>ID del nombre 
publicado en</t>
  </si>
  <si>
    <r>
      <t xml:space="preserve">Un identificador de la publicación en que se estableció originalmente el Nombre científico bajo las reglas del Código Nomenclatural asociado
</t>
    </r>
    <r>
      <rPr>
        <b/>
        <sz val="9"/>
        <color rgb="FF000000"/>
        <rFont val="Calibri"/>
      </rPr>
      <t>Ejemplo:</t>
    </r>
    <r>
      <rPr>
        <sz val="9"/>
        <color rgb="FF000000"/>
        <rFont val="Calibri"/>
      </rPr>
      <t xml:space="preserve"> "http://hdl.handle.net/10199/7"</t>
    </r>
  </si>
  <si>
    <t>ID del concepto 
del taxón</t>
  </si>
  <si>
    <r>
      <t xml:space="preserve">Un identificador para el concepto taxonómico al que se refiere el registro, no para los detalles de nomenclatura de un taxón
</t>
    </r>
    <r>
      <rPr>
        <b/>
        <sz val="9"/>
        <color rgb="FF000000"/>
        <rFont val="Calibri"/>
      </rPr>
      <t>Ejemplo:</t>
    </r>
    <r>
      <rPr>
        <sz val="9"/>
        <color rgb="FF000000"/>
        <rFont val="Calibri"/>
      </rPr>
      <t xml:space="preserve"> "8fa58e08-08de-4ac1-b69c-1235340b7001"</t>
    </r>
  </si>
  <si>
    <r>
      <t xml:space="preserve">El nombre científico, sin la autoría, correspondiente a la categoría taxonómica de la determinación. El nombre debe ser congruente con el campo Categoría del taxón (taxonRank), de modo que se informe si el nombre documentado se encuentra a nivel de Especie, Género, Familia, etc.
</t>
    </r>
    <r>
      <rPr>
        <b/>
        <sz val="9"/>
        <color rgb="FF000000"/>
        <rFont val="Calibri"/>
      </rPr>
      <t>Ejemplos:</t>
    </r>
    <r>
      <rPr>
        <sz val="9"/>
        <color rgb="FF000000"/>
        <rFont val="Calibri"/>
      </rPr>
      <t xml:space="preserve"> Coleoptera, Vespertilionidae, Ctenomys sociabilis, Animalia
Restricciones:
No debe documentar la autoría del taxón en este elemento, para ello utilice el campo Autoría del nombre científico (scientificNameAuthorship)
No debe documentar calificadores de identificación (“cf.”, “aff.”, etc.), ni abreviaciones que dan cuenta de incertidumbres o morfotipos (“sp.”, “sp1.”, “spp.”). Los calificadores deben documentarse en el elemento Calificador de la identificación (identificationQualifier) y las abreviaciones en el elemento Categoría original del taxón (verbatimTaxonRank).</t>
    </r>
  </si>
  <si>
    <t>Nombre 
aceptado usado</t>
  </si>
  <si>
    <r>
      <t xml:space="preserve">El nombre completo, con autoría e información de fecha si se conoce, del taxón actualmente válido (zoológico) o aceptado (botánico)
</t>
    </r>
    <r>
      <rPr>
        <b/>
        <sz val="9"/>
        <color rgb="FF000000"/>
        <rFont val="Calibri"/>
      </rPr>
      <t>Ejemplos:</t>
    </r>
    <r>
      <rPr>
        <sz val="9"/>
        <color rgb="FF000000"/>
        <rFont val="Calibri"/>
      </rPr>
      <t xml:space="preserve"> "Tamias minimus" nombre válido para "Eutamias minimus"</t>
    </r>
  </si>
  <si>
    <t>Nombre parental 
usado</t>
  </si>
  <si>
    <r>
      <t xml:space="preserve">El nombre completo, con información de autoría y fecha si se conoce, del taxón parental directo más próximo de nivel superior (en una clasificación) del elemento más específico de Nombre científico
</t>
    </r>
    <r>
      <rPr>
        <b/>
        <sz val="9"/>
        <color rgb="FF000000"/>
        <rFont val="Calibri"/>
      </rPr>
      <t>Ejemplos:</t>
    </r>
    <r>
      <rPr>
        <sz val="9"/>
        <color rgb="FF000000"/>
        <rFont val="Calibri"/>
      </rPr>
      <t xml:space="preserve"> "Rubiaceae", "Gruiformes", "Testudinae"</t>
    </r>
  </si>
  <si>
    <t>Nombre original 
usado</t>
  </si>
  <si>
    <r>
      <t xml:space="preserve">El nombre del taxón, con información de autoría y fecha si se conoce, tal como apareció originalmente cuando se estableció por primera vez bajo las reglas del Código Nomenclatural asociado. El basiónimo (botánica) o basónimo (bacteriología) de Nombre científico o el homónimo anterior de los nombres sustituidos
</t>
    </r>
    <r>
      <rPr>
        <b/>
        <sz val="9"/>
        <color rgb="FF000000"/>
        <rFont val="Calibri"/>
      </rPr>
      <t>Ejemplos:</t>
    </r>
    <r>
      <rPr>
        <sz val="9"/>
        <color rgb="FF000000"/>
        <rFont val="Calibri"/>
      </rPr>
      <t xml:space="preserve"> "Pinus abies", "Gasterosteus saltatrix Linnaeus 1768"</t>
    </r>
  </si>
  <si>
    <t>Nombre de 
acuerdo con</t>
  </si>
  <si>
    <r>
      <t xml:space="preserve">La referencia a la fuente en la que está definida o implícita la circunscripción conceptual del taxón, tradicionalmente representado por el Latín "sensu" o "sec." (de secundum, que significa "según"). Para los taxones que resultan de las identificaciones, una referencia a las claves, monografías, expertos y otras fuentes debe ser provista
</t>
    </r>
    <r>
      <rPr>
        <b/>
        <sz val="9"/>
        <color rgb="FF000000"/>
        <rFont val="Calibri"/>
      </rPr>
      <t xml:space="preserve">Ejemplo: </t>
    </r>
    <r>
      <rPr>
        <sz val="9"/>
        <color rgb="FF000000"/>
        <rFont val="Calibri"/>
      </rPr>
      <t>"McCranie, J. R., D. B. Wake, and L. D. Wilson. 1996. The taxonomic status of Bolitoglossa schmidti, with comments on the biology of the Mesoamerican salamander Bolitoglossa dofleini (Caudata: Plethodontidae). Carib. J. Sci. 32:395-398."</t>
    </r>
  </si>
  <si>
    <t>Nombre 
publicado en</t>
  </si>
  <si>
    <r>
      <t xml:space="preserve">Una referencia para la publicación en que se estableció originalmente el Nombre científico bajo las reglas del Código Nomenclatural asociado
</t>
    </r>
    <r>
      <rPr>
        <b/>
        <sz val="9"/>
        <color rgb="FF000000"/>
        <rFont val="Calibri"/>
      </rPr>
      <t>Ejemplos:</t>
    </r>
    <r>
      <rPr>
        <sz val="9"/>
        <color rgb="FF000000"/>
        <rFont val="Calibri"/>
      </rPr>
      <t xml:space="preserve"> "Pearson O. P., and M. I. Christie. 1985. Historia Natural, 5(37):388", "Forel, Auguste, Diagnosies provisoires de quelques espèces nouvelles de fourmis de Madagascar, récoltées par M. Grandidier., Annales de la Societe Entomologique de Belgique, Comptes-rendus des Seances 30, 1886".</t>
    </r>
  </si>
  <si>
    <t>Nombre 
publicado en el año</t>
  </si>
  <si>
    <r>
      <t xml:space="preserve">El año de cuatro dígitos en el que se publicó el Nombre científico
</t>
    </r>
    <r>
      <rPr>
        <b/>
        <sz val="9"/>
        <color rgb="FF000000"/>
        <rFont val="Calibri"/>
      </rPr>
      <t>Ejemplos:</t>
    </r>
    <r>
      <rPr>
        <sz val="9"/>
        <color rgb="FF000000"/>
        <rFont val="Calibri"/>
      </rPr>
      <t xml:space="preserve"> "1915", "2008"</t>
    </r>
  </si>
  <si>
    <t>Clasificación 
superior</t>
  </si>
  <si>
    <r>
      <t xml:space="preserve">Una lista de los nombres de los taxones que terminan en la categoría inmediatamente superior al del taxón de referencia en el registro del taxón. Se recomienda ordenar la lista comenzando con la categoría más alta y separando los nombres de cada categoría, con un punto y coma (";").
</t>
    </r>
    <r>
      <rPr>
        <b/>
        <sz val="9"/>
        <color rgb="FF000000"/>
        <rFont val="Calibri"/>
      </rPr>
      <t>Ejemplo:</t>
    </r>
    <r>
      <rPr>
        <sz val="9"/>
        <color rgb="FF000000"/>
        <rFont val="Calibri"/>
      </rPr>
      <t xml:space="preserve"> "Animalia;Chordata;Vertebrata;Mammalia;Theria;Eutheria;Rodentia;Hystricognatha;Hystricognathi;Ctenomyidae;Ctenomyini;Ctenomys"</t>
    </r>
  </si>
  <si>
    <t>Reino</t>
  </si>
  <si>
    <r>
      <t xml:space="preserve">El nombre científico completo del reino al que pertenece el taxón
</t>
    </r>
    <r>
      <rPr>
        <b/>
        <sz val="9"/>
        <color rgb="FF000000"/>
        <rFont val="Calibri"/>
      </rPr>
      <t>Ejemplos:</t>
    </r>
    <r>
      <rPr>
        <sz val="9"/>
        <color rgb="FF000000"/>
        <rFont val="Calibri"/>
      </rPr>
      <t xml:space="preserve"> "Animalia", "Plantae"</t>
    </r>
  </si>
  <si>
    <t>Filo</t>
  </si>
  <si>
    <r>
      <t xml:space="preserve">El nombre científico completo del Filo o División al que pertenece el taxón
</t>
    </r>
    <r>
      <rPr>
        <b/>
        <sz val="9"/>
        <color rgb="FF000000"/>
        <rFont val="Calibri"/>
      </rPr>
      <t>Ejemplos:</t>
    </r>
    <r>
      <rPr>
        <sz val="9"/>
        <color rgb="FF000000"/>
        <rFont val="Calibri"/>
      </rPr>
      <t xml:space="preserve"> "Chordata" (Filo), "Bryophyta" (División)</t>
    </r>
  </si>
  <si>
    <t>Clase</t>
  </si>
  <si>
    <r>
      <t xml:space="preserve">El nombre científico completo de la clase al que pertenece el taxón
</t>
    </r>
    <r>
      <rPr>
        <b/>
        <sz val="9"/>
        <color rgb="FF000000"/>
        <rFont val="Calibri"/>
      </rPr>
      <t>Ejemplos:</t>
    </r>
    <r>
      <rPr>
        <sz val="9"/>
        <color rgb="FF000000"/>
        <rFont val="Calibri"/>
      </rPr>
      <t xml:space="preserve"> "Mammalia", "Hepaticopsida"</t>
    </r>
  </si>
  <si>
    <t>Orden</t>
  </si>
  <si>
    <r>
      <t xml:space="preserve">El nombre científico completo del orden al que pertenece el taxón
</t>
    </r>
    <r>
      <rPr>
        <b/>
        <sz val="9"/>
        <color rgb="FF000000"/>
        <rFont val="Calibri"/>
      </rPr>
      <t>Ejemplos:</t>
    </r>
    <r>
      <rPr>
        <sz val="9"/>
        <color rgb="FF000000"/>
        <rFont val="Calibri"/>
      </rPr>
      <t xml:space="preserve"> "Carnivora", "Monocleales"</t>
    </r>
  </si>
  <si>
    <t>Familia</t>
  </si>
  <si>
    <r>
      <t xml:space="preserve">El nombre científico completo de la familia al que pertenece el taxón
</t>
    </r>
    <r>
      <rPr>
        <b/>
        <sz val="9"/>
        <color rgb="FF000000"/>
        <rFont val="Calibri"/>
      </rPr>
      <t>Ejemplos:</t>
    </r>
    <r>
      <rPr>
        <sz val="9"/>
        <color rgb="FF000000"/>
        <rFont val="Calibri"/>
      </rPr>
      <t xml:space="preserve"> "Felidae", "Monocleaceae"</t>
    </r>
  </si>
  <si>
    <t>Género</t>
  </si>
  <si>
    <r>
      <t xml:space="preserve">El nombre científico completo del género al que pertenece el taxón
</t>
    </r>
    <r>
      <rPr>
        <b/>
        <sz val="9"/>
        <color rgb="FF000000"/>
        <rFont val="Calibri"/>
      </rPr>
      <t>Ejemplos:</t>
    </r>
    <r>
      <rPr>
        <sz val="9"/>
        <color rgb="FF000000"/>
        <rFont val="Calibri"/>
      </rPr>
      <t xml:space="preserve"> "Puma", "Monoclea"</t>
    </r>
  </si>
  <si>
    <t>Subgénero</t>
  </si>
  <si>
    <r>
      <t xml:space="preserve">El nombre científico completo del subgénero al que pertenece el taxón. Los valores deben incluir el género para evitar la confusión de homonimia
</t>
    </r>
    <r>
      <rPr>
        <b/>
        <sz val="9"/>
        <color rgb="FF000000"/>
        <rFont val="Calibri"/>
      </rPr>
      <t>Ejemplos:</t>
    </r>
    <r>
      <rPr>
        <sz val="9"/>
        <color rgb="FF000000"/>
        <rFont val="Calibri"/>
      </rPr>
      <t xml:space="preserve"> "Strobus (Pinus)", "Puma (Puma)" "Loligo (Amerigo)", "Hieracium subgen. Pilosella"</t>
    </r>
  </si>
  <si>
    <t>Epíteto 
específico</t>
  </si>
  <si>
    <r>
      <t xml:space="preserve">El nombre del epíteto específico de Nombre científico
</t>
    </r>
    <r>
      <rPr>
        <b/>
        <sz val="9"/>
        <color rgb="FF000000"/>
        <rFont val="Calibri"/>
      </rPr>
      <t xml:space="preserve">Ejemplos: </t>
    </r>
    <r>
      <rPr>
        <sz val="9"/>
        <color rgb="FF000000"/>
        <rFont val="Calibri"/>
      </rPr>
      <t>"concolor", "gottschei"</t>
    </r>
  </si>
  <si>
    <t>Epíteto 
infraespecífico</t>
  </si>
  <si>
    <r>
      <t xml:space="preserve">El nombre con la categoría de taxón más baja o más especifica por debajo del epíteto específico (parte terminal del nombre), excluyendo cualquier otra denominación de categoría
</t>
    </r>
    <r>
      <rPr>
        <b/>
        <sz val="9"/>
        <color rgb="FF000000"/>
        <rFont val="Calibri"/>
      </rPr>
      <t>Ejemplos:</t>
    </r>
    <r>
      <rPr>
        <sz val="9"/>
        <color rgb="FF000000"/>
        <rFont val="Calibri"/>
      </rPr>
      <t xml:space="preserve"> para el nombre científico "Carex viridula subsp. brachyrrhyncha var. elatior" el Epíteto infraespecífico será "elatior"</t>
    </r>
  </si>
  <si>
    <r>
      <t xml:space="preserve">La clasificación taxonómica del nombre más específico en el Nombre científico. Se recomienda el uso del vocabulario controlado Categoría del Taxón
</t>
    </r>
    <r>
      <rPr>
        <b/>
        <sz val="9"/>
        <color rgb="FF000000"/>
        <rFont val="Calibri"/>
      </rPr>
      <t>Ejemplos:</t>
    </r>
    <r>
      <rPr>
        <sz val="9"/>
        <color rgb="FF000000"/>
        <rFont val="Calibri"/>
      </rPr>
      <t xml:space="preserve"> "subespecie", "variedad", "forma", "especie", "género"</t>
    </r>
  </si>
  <si>
    <t>Categoría original
 del taxón</t>
  </si>
  <si>
    <r>
      <t xml:space="preserve">La categoría del taxón del nombre más específico en un nombre científico tal y como aparece en el registro original
</t>
    </r>
    <r>
      <rPr>
        <b/>
        <sz val="9"/>
        <color rgb="FF000000"/>
        <rFont val="Calibri"/>
      </rPr>
      <t xml:space="preserve">Ejemplos: </t>
    </r>
    <r>
      <rPr>
        <sz val="9"/>
        <color rgb="FF000000"/>
        <rFont val="Calibri"/>
      </rPr>
      <t>“Agamoespecie”, “sub-lesus”, “prole”, “apomíctica”, “nothogrex”, “sp.”, "subsp.", "var."</t>
    </r>
  </si>
  <si>
    <t>Autoría del 
nombre científico</t>
  </si>
  <si>
    <r>
      <t xml:space="preserve">La información de autoría del Nombre científico formateado de acuerdo a las convenciones del Código Nomenclatural aplicable
</t>
    </r>
    <r>
      <rPr>
        <b/>
        <sz val="9"/>
        <color rgb="FF000000"/>
        <rFont val="Calibri"/>
      </rPr>
      <t>Ejemplos:</t>
    </r>
    <r>
      <rPr>
        <sz val="9"/>
        <color rgb="FF000000"/>
        <rFont val="Calibri"/>
      </rPr>
      <t xml:space="preserve"> "(Torr.) J.T. Howell", "(Martinovský) Tzvelev", "(Györfi, 1952)"</t>
    </r>
  </si>
  <si>
    <t>Nombre común</t>
  </si>
  <si>
    <r>
      <t xml:space="preserve">El nombre o nombres comunes del taxón
</t>
    </r>
    <r>
      <rPr>
        <b/>
        <sz val="9"/>
        <color rgb="FF000000"/>
        <rFont val="Calibri"/>
      </rPr>
      <t>Ejemplos:</t>
    </r>
    <r>
      <rPr>
        <sz val="9"/>
        <color rgb="FF000000"/>
        <rFont val="Calibri"/>
      </rPr>
      <t xml:space="preserve"> "Cóndor Andino", "Águila Americana", "Buitre, Chulo"</t>
    </r>
  </si>
  <si>
    <t>Código 
nomenclatural</t>
  </si>
  <si>
    <r>
      <t xml:space="preserve">El código nomenclatural (o códigos en el caso de un nombre ambireinal) en virtud del cual se construye el Nombre científico. Se recomienda el uso del vocabulario controlado Código nomenclatural
</t>
    </r>
    <r>
      <rPr>
        <b/>
        <sz val="9"/>
        <color rgb="FF000000"/>
        <rFont val="Calibri"/>
      </rPr>
      <t>Ejemplos:</t>
    </r>
    <r>
      <rPr>
        <sz val="9"/>
        <color rgb="FF000000"/>
        <rFont val="Calibri"/>
      </rPr>
      <t xml:space="preserve"> "ICBN", "ICZN", "BC", "ICNCP", "BioCode", "ICZN; ICBN"</t>
    </r>
  </si>
  <si>
    <t>Estado 
taxonómico</t>
  </si>
  <si>
    <r>
      <t xml:space="preserve">El estado de la utilización de Nombre científico como una etiqueta para un taxón. Requiere opinión taxonómica para definir el alcance de un taxón. Dado lo anterior, se utilizan reglas de prioridad para definir el estado taxonómico de la nomenclatura contenida en ese enfoque, junto con la opinión de los expertos. Debe estar vinculado a una referencia sobre taxonomía específica que defina el concepto. Se recomienda el uso del vocabulario controlado Estado taxonómico
</t>
    </r>
    <r>
      <rPr>
        <b/>
        <sz val="9"/>
        <color rgb="FF000000"/>
        <rFont val="Calibri"/>
      </rPr>
      <t>Ejemplos:</t>
    </r>
    <r>
      <rPr>
        <sz val="9"/>
        <color rgb="FF000000"/>
        <rFont val="Calibri"/>
      </rPr>
      <t xml:space="preserve"> "Inválido", "Mal aplicado", "Sinonimia homotípica", "Aceptado"</t>
    </r>
  </si>
  <si>
    <t>Estado 
nomenclatural</t>
  </si>
  <si>
    <r>
      <t xml:space="preserve">El estado relacionado con la publicación original del nombre y su conformidad con las normas pertinentes de nomenclatura. Se basa esencialmente en un algoritmo de acuerdo con las reglas de negociación del código. No requiere opinión taxonómica
</t>
    </r>
    <r>
      <rPr>
        <b/>
        <sz val="9"/>
        <color rgb="FF000000"/>
        <rFont val="Calibri"/>
      </rPr>
      <t>Ejemplos:</t>
    </r>
    <r>
      <rPr>
        <sz val="9"/>
        <color rgb="FF000000"/>
        <rFont val="Calibri"/>
      </rPr>
      <t xml:space="preserve"> "nom. ambig.", "nom. illeg.", "nom. subnud."</t>
    </r>
  </si>
  <si>
    <t>Comentarios 
del taxón</t>
  </si>
  <si>
    <r>
      <t xml:space="preserve">Comentarios o notas sobre el taxón o nombre
</t>
    </r>
    <r>
      <rPr>
        <b/>
        <sz val="9"/>
        <color rgb="FF000000"/>
        <rFont val="Calibri"/>
      </rPr>
      <t>Ejemplo:</t>
    </r>
    <r>
      <rPr>
        <sz val="9"/>
        <color rgb="FF000000"/>
        <rFont val="Calibri"/>
      </rPr>
      <t xml:space="preserve"> "Este nombre está mal escrito en uso común"</t>
    </r>
  </si>
  <si>
    <r>
      <t xml:space="preserve">Valor que representa una cantidad colectada u observada del organismo, expresada en un sistema de medida estándar para el organismo como individuos, cepas, células, porcentaje de biomasa, etc. El sistema de medida se debe documentar en el elemento </t>
    </r>
    <r>
      <rPr>
        <b/>
        <sz val="9"/>
        <color theme="1"/>
        <rFont val="Calibri"/>
      </rPr>
      <t>Tipo de cantidad del organismo</t>
    </r>
    <r>
      <rPr>
        <sz val="9"/>
        <color theme="1"/>
        <rFont val="Calibri"/>
      </rPr>
      <t xml:space="preserve">, como se muestra a continuación. 
</t>
    </r>
    <r>
      <rPr>
        <b/>
        <sz val="9"/>
        <color rgb="FF000000"/>
        <rFont val="Calibri"/>
      </rPr>
      <t xml:space="preserve">Ejemplos: 
</t>
    </r>
    <r>
      <rPr>
        <sz val="9"/>
        <color rgb="FF000000"/>
        <rFont val="Calibri"/>
      </rPr>
      <t xml:space="preserve">Para el registro de 3 peces: </t>
    </r>
    <r>
      <rPr>
        <u/>
        <sz val="9"/>
        <color rgb="FF000000"/>
        <rFont val="Calibri"/>
      </rPr>
      <t>Cantidad del organismo:</t>
    </r>
    <r>
      <rPr>
        <sz val="9"/>
        <color rgb="FF000000"/>
        <rFont val="Calibri"/>
      </rPr>
      <t xml:space="preserve"> "</t>
    </r>
    <r>
      <rPr>
        <b/>
        <sz val="9"/>
        <color rgb="FF000000"/>
        <rFont val="Calibri"/>
      </rPr>
      <t>3</t>
    </r>
    <r>
      <rPr>
        <sz val="9"/>
        <color rgb="FF000000"/>
        <rFont val="Calibri"/>
      </rPr>
      <t xml:space="preserve">" / </t>
    </r>
    <r>
      <rPr>
        <u/>
        <sz val="9"/>
        <color rgb="FF000000"/>
        <rFont val="Calibri"/>
      </rPr>
      <t>Tipo de cantidad del organismo</t>
    </r>
    <r>
      <rPr>
        <sz val="9"/>
        <color rgb="FF000000"/>
        <rFont val="Calibri"/>
      </rPr>
      <t xml:space="preserve">: "Individuos". 
Para la abundancia de fitoplancton: </t>
    </r>
    <r>
      <rPr>
        <u/>
        <sz val="9"/>
        <color rgb="FF000000"/>
        <rFont val="Calibri"/>
      </rPr>
      <t>Cantidad del organismo:</t>
    </r>
    <r>
      <rPr>
        <sz val="9"/>
        <color rgb="FF000000"/>
        <rFont val="Calibri"/>
      </rPr>
      <t xml:space="preserve"> "</t>
    </r>
    <r>
      <rPr>
        <b/>
        <sz val="9"/>
        <color rgb="FF000000"/>
        <rFont val="Calibri"/>
      </rPr>
      <t>253</t>
    </r>
    <r>
      <rPr>
        <sz val="9"/>
        <color rgb="FF000000"/>
        <rFont val="Calibri"/>
      </rPr>
      <t xml:space="preserve">" / </t>
    </r>
    <r>
      <rPr>
        <u/>
        <sz val="9"/>
        <color rgb="FF000000"/>
        <rFont val="Calibri"/>
      </rPr>
      <t>Tipo de cantidad del organismo</t>
    </r>
    <r>
      <rPr>
        <sz val="9"/>
        <color rgb="FF000000"/>
        <rFont val="Calibri"/>
      </rPr>
      <t xml:space="preserve">: "Células por litro". 
Para comunidades vegetales: </t>
    </r>
    <r>
      <rPr>
        <u/>
        <sz val="9"/>
        <color rgb="FF000000"/>
        <rFont val="Calibri"/>
      </rPr>
      <t>Cantidad del organismo:</t>
    </r>
    <r>
      <rPr>
        <sz val="9"/>
        <color rgb="FF000000"/>
        <rFont val="Calibri"/>
      </rPr>
      <t xml:space="preserve"> "</t>
    </r>
    <r>
      <rPr>
        <b/>
        <sz val="9"/>
        <color rgb="FF000000"/>
        <rFont val="Calibri"/>
      </rPr>
      <t>+</t>
    </r>
    <r>
      <rPr>
        <sz val="9"/>
        <color rgb="FF000000"/>
        <rFont val="Calibri"/>
      </rPr>
      <t xml:space="preserve">" / </t>
    </r>
    <r>
      <rPr>
        <u/>
        <sz val="9"/>
        <color rgb="FF000000"/>
        <rFont val="Calibri"/>
      </rPr>
      <t>Tipo de cantidad del organismo</t>
    </r>
    <r>
      <rPr>
        <sz val="9"/>
        <color rgb="FF000000"/>
        <rFont val="Calibri"/>
      </rPr>
      <t>: "Escala Braun-Blanquet".</t>
    </r>
  </si>
  <si>
    <r>
      <t xml:space="preserve">Valor numérico que representa una cantidad colectada u observada del espécimen, expresada en un sistema de medida como individuos, cepas, células, porcentaje de biomasa, etc. El sistema de medida se debe documentar en el elemento </t>
    </r>
    <r>
      <rPr>
        <b/>
        <sz val="9"/>
        <color theme="1"/>
        <rFont val="Calibri"/>
      </rPr>
      <t>Tipo de Cantidad del organismo</t>
    </r>
    <r>
      <rPr>
        <sz val="9"/>
        <color theme="1"/>
        <rFont val="Calibri"/>
      </rPr>
      <t xml:space="preserve">, como se muestra a continuación. 
</t>
    </r>
    <r>
      <rPr>
        <b/>
        <sz val="9"/>
        <color rgb="FF000000"/>
        <rFont val="Calibri"/>
      </rPr>
      <t xml:space="preserve">Ejemplos: 
</t>
    </r>
    <r>
      <rPr>
        <sz val="9"/>
        <color rgb="FF000000"/>
        <rFont val="Calibri"/>
      </rPr>
      <t xml:space="preserve">Para documentar el registro de 3 peces: </t>
    </r>
    <r>
      <rPr>
        <u/>
        <sz val="9"/>
        <color rgb="FF000000"/>
        <rFont val="Calibri"/>
      </rPr>
      <t>Cantidad del organismo</t>
    </r>
    <r>
      <rPr>
        <sz val="9"/>
        <color rgb="FF000000"/>
        <rFont val="Calibri"/>
      </rPr>
      <t xml:space="preserve"> "</t>
    </r>
    <r>
      <rPr>
        <b/>
        <sz val="9"/>
        <color rgb="FF000000"/>
        <rFont val="Calibri"/>
      </rPr>
      <t>3</t>
    </r>
    <r>
      <rPr>
        <sz val="9"/>
        <color rgb="FF000000"/>
        <rFont val="Calibri"/>
      </rPr>
      <t xml:space="preserve">" / </t>
    </r>
    <r>
      <rPr>
        <u/>
        <sz val="9"/>
        <color rgb="FF000000"/>
        <rFont val="Calibri"/>
      </rPr>
      <t>Tipo de cantidad del organismo</t>
    </r>
    <r>
      <rPr>
        <sz val="9"/>
        <color rgb="FF000000"/>
        <rFont val="Calibri"/>
      </rPr>
      <t xml:space="preserve">: "Individuos". 
Para documentar abundancia de fitoplancton: </t>
    </r>
    <r>
      <rPr>
        <u/>
        <sz val="9"/>
        <color rgb="FF000000"/>
        <rFont val="Calibri"/>
      </rPr>
      <t>Cantidad del organismo</t>
    </r>
    <r>
      <rPr>
        <sz val="9"/>
        <color rgb="FF000000"/>
        <rFont val="Calibri"/>
      </rPr>
      <t xml:space="preserve"> "</t>
    </r>
    <r>
      <rPr>
        <b/>
        <sz val="9"/>
        <color rgb="FF000000"/>
        <rFont val="Calibri"/>
      </rPr>
      <t>253</t>
    </r>
    <r>
      <rPr>
        <sz val="9"/>
        <color rgb="FF000000"/>
        <rFont val="Calibri"/>
      </rPr>
      <t xml:space="preserve">" / </t>
    </r>
    <r>
      <rPr>
        <u/>
        <sz val="9"/>
        <color rgb="FF000000"/>
        <rFont val="Calibri"/>
      </rPr>
      <t>Tipo de cantidad del organismo</t>
    </r>
    <r>
      <rPr>
        <sz val="9"/>
        <color rgb="FF000000"/>
        <rFont val="Calibri"/>
      </rPr>
      <t xml:space="preserve">: "Células por litro". 
Para comunidades vegetales: </t>
    </r>
    <r>
      <rPr>
        <u/>
        <sz val="9"/>
        <color rgb="FF000000"/>
        <rFont val="Calibri"/>
      </rPr>
      <t>Cantidad del organismo</t>
    </r>
    <r>
      <rPr>
        <sz val="9"/>
        <color rgb="FF000000"/>
        <rFont val="Calibri"/>
      </rPr>
      <t xml:space="preserve"> "</t>
    </r>
    <r>
      <rPr>
        <b/>
        <sz val="9"/>
        <color rgb="FF000000"/>
        <rFont val="Calibri"/>
      </rPr>
      <t>+</t>
    </r>
    <r>
      <rPr>
        <sz val="9"/>
        <color rgb="FF000000"/>
        <rFont val="Calibri"/>
      </rPr>
      <t xml:space="preserve">" / </t>
    </r>
    <r>
      <rPr>
        <u/>
        <sz val="9"/>
        <color rgb="FF000000"/>
        <rFont val="Calibri"/>
      </rPr>
      <t>Tipo de cantidad del organismo</t>
    </r>
    <r>
      <rPr>
        <sz val="9"/>
        <color rgb="FF000000"/>
        <rFont val="Calibri"/>
      </rPr>
      <t>: "Escala Braun-Blanquet".</t>
    </r>
  </si>
  <si>
    <r>
      <rPr>
        <sz val="11"/>
        <color rgb="FF000000"/>
        <rFont val="Arial"/>
      </rPr>
      <t xml:space="preserve">Sistema de medida estándar asociado a la cantidad de organismos. Siempre que documente este elemento debe documentar el elemento </t>
    </r>
    <r>
      <rPr>
        <b/>
        <sz val="11"/>
        <color rgb="FF000000"/>
        <rFont val="Arial"/>
      </rPr>
      <t xml:space="preserve">Cantidad del organismo.
</t>
    </r>
    <r>
      <rPr>
        <sz val="11"/>
        <color rgb="FF000000"/>
        <rFont val="Arial"/>
      </rPr>
      <t xml:space="preserve">
</t>
    </r>
    <r>
      <rPr>
        <b/>
        <sz val="11"/>
        <color rgb="FF000000"/>
        <rFont val="Arial"/>
      </rPr>
      <t>Ejemplos:</t>
    </r>
    <r>
      <rPr>
        <sz val="11"/>
        <color rgb="FF000000"/>
        <rFont val="Arial"/>
      </rPr>
      <t xml:space="preserve">
Para el registro de 3 peces: </t>
    </r>
    <r>
      <rPr>
        <u/>
        <sz val="11"/>
        <color rgb="FF000000"/>
        <rFont val="Arial"/>
      </rPr>
      <t>Cantidad del organismo</t>
    </r>
    <r>
      <rPr>
        <sz val="11"/>
        <color rgb="FF000000"/>
        <rFont val="Arial"/>
      </rPr>
      <t xml:space="preserve">: "3" / </t>
    </r>
    <r>
      <rPr>
        <u/>
        <sz val="11"/>
        <color rgb="FF000000"/>
        <rFont val="Arial"/>
      </rPr>
      <t>Tipo de cantidad del organismo</t>
    </r>
    <r>
      <rPr>
        <sz val="11"/>
        <color rgb="FF000000"/>
        <rFont val="Arial"/>
      </rPr>
      <t>: "</t>
    </r>
    <r>
      <rPr>
        <b/>
        <sz val="11"/>
        <color rgb="FF000000"/>
        <rFont val="Arial"/>
      </rPr>
      <t>Individuos</t>
    </r>
    <r>
      <rPr>
        <sz val="11"/>
        <color rgb="FF000000"/>
        <rFont val="Arial"/>
      </rPr>
      <t xml:space="preserve">". 
Para la abundancia de fitoplancton: </t>
    </r>
    <r>
      <rPr>
        <u/>
        <sz val="11"/>
        <color rgb="FF000000"/>
        <rFont val="Arial"/>
      </rPr>
      <t>Cantidad del organismo</t>
    </r>
    <r>
      <rPr>
        <sz val="11"/>
        <color rgb="FF000000"/>
        <rFont val="Arial"/>
      </rPr>
      <t xml:space="preserve">: "253" / </t>
    </r>
    <r>
      <rPr>
        <u/>
        <sz val="11"/>
        <color rgb="FF000000"/>
        <rFont val="Arial"/>
      </rPr>
      <t>Tipo de cantidad del organismo</t>
    </r>
    <r>
      <rPr>
        <sz val="11"/>
        <color rgb="FF000000"/>
        <rFont val="Arial"/>
      </rPr>
      <t>: "</t>
    </r>
    <r>
      <rPr>
        <b/>
        <sz val="11"/>
        <color rgb="FF000000"/>
        <rFont val="Arial"/>
      </rPr>
      <t>Células por litro</t>
    </r>
    <r>
      <rPr>
        <sz val="11"/>
        <color rgb="FF000000"/>
        <rFont val="Arial"/>
      </rPr>
      <t xml:space="preserve">". 
Para comunidades vegetales: </t>
    </r>
    <r>
      <rPr>
        <u/>
        <sz val="11"/>
        <color rgb="FF000000"/>
        <rFont val="Arial"/>
      </rPr>
      <t>Cantidad del organismo</t>
    </r>
    <r>
      <rPr>
        <sz val="11"/>
        <color rgb="FF000000"/>
        <rFont val="Arial"/>
      </rPr>
      <t xml:space="preserve">: "+" / </t>
    </r>
    <r>
      <rPr>
        <u/>
        <sz val="11"/>
        <color rgb="FF000000"/>
        <rFont val="Arial"/>
      </rPr>
      <t>Tipo de cantidad del organismo</t>
    </r>
    <r>
      <rPr>
        <sz val="11"/>
        <color rgb="FF000000"/>
        <rFont val="Arial"/>
      </rPr>
      <t>: "</t>
    </r>
    <r>
      <rPr>
        <b/>
        <sz val="11"/>
        <color rgb="FF000000"/>
        <rFont val="Arial"/>
      </rPr>
      <t>Escala Braun-Blanquet</t>
    </r>
    <r>
      <rPr>
        <sz val="11"/>
        <color rgb="FF000000"/>
        <rFont val="Arial"/>
      </rPr>
      <t>"</t>
    </r>
  </si>
  <si>
    <t>Nombre del organismo</t>
  </si>
  <si>
    <r>
      <t xml:space="preserve">Un nombre textual o etiqueta asignada a un Organismo.
</t>
    </r>
    <r>
      <rPr>
        <b/>
        <sz val="9"/>
        <color rgb="FF000000"/>
        <rFont val="Calibri"/>
      </rPr>
      <t>Ejemplos:</t>
    </r>
    <r>
      <rPr>
        <sz val="9"/>
        <color rgb="FF000000"/>
        <rFont val="Calibri"/>
      </rPr>
      <t xml:space="preserve"> "Huberta", "Boab Árbol de la prisión", "J pod"</t>
    </r>
  </si>
  <si>
    <t>Alcance del organismo</t>
  </si>
  <si>
    <r>
      <t xml:space="preserve">Puede ser utilizado para indicar si la instancia del organismo representa un organismo discreto o un tipo particular de agregación. Se sugiere emplear un vocabulario controlado. Este elemento no está destinado a ser utilizado para especificar una categoría taxonómica.
</t>
    </r>
    <r>
      <rPr>
        <b/>
        <sz val="9"/>
        <color rgb="FF000000"/>
        <rFont val="Calibri"/>
      </rPr>
      <t xml:space="preserve">Ejemplos: </t>
    </r>
    <r>
      <rPr>
        <sz val="9"/>
        <color rgb="FF000000"/>
        <rFont val="Calibri"/>
      </rPr>
      <t>"organismo multicelular", "manada", "clon", "colonia".</t>
    </r>
  </si>
  <si>
    <t>Organismos
asociados</t>
  </si>
  <si>
    <r>
      <t xml:space="preserve">Una lista de los identificadores de otros organismos y su relación con el organismo documentado. Separe los elementos de la lista por una barra vertical (' | ').
</t>
    </r>
    <r>
      <rPr>
        <b/>
        <sz val="9"/>
        <color rgb="FF000000"/>
        <rFont val="Calibri"/>
      </rPr>
      <t>Ejemplos:</t>
    </r>
    <r>
      <rPr>
        <sz val="9"/>
        <color rgb="FF000000"/>
        <rFont val="Calibri"/>
      </rPr>
      <t xml:space="preserve"> "hermano de AR054", "hermano de FMNH:Mamífero:1235"</t>
    </r>
  </si>
  <si>
    <t>Comentarios del organismo</t>
  </si>
  <si>
    <r>
      <t xml:space="preserve">Los comentarios o notas sobre el organismo registrado.
</t>
    </r>
    <r>
      <rPr>
        <b/>
        <sz val="9"/>
        <color rgb="FF000000"/>
        <rFont val="Calibri"/>
      </rPr>
      <t>Ejemplos:</t>
    </r>
    <r>
      <rPr>
        <sz val="9"/>
        <color rgb="FF000000"/>
        <rFont val="Calibri"/>
      </rPr>
      <t xml:space="preserve"> Uno de una camada de seis</t>
    </r>
  </si>
  <si>
    <t>ID de muestra del ejemplar</t>
  </si>
  <si>
    <r>
      <t xml:space="preserve">Un identificador para muestras de material (no hace referencia a muestras digitales sino físicas, como exicados o tejidos). En ausencia de un identificador único global persistente, puede construir uno de una combinación a partir de identificadores en el registro.
</t>
    </r>
    <r>
      <rPr>
        <b/>
        <sz val="9"/>
        <color rgb="FF000000"/>
        <rFont val="Calibri"/>
      </rPr>
      <t>Ejemplos:</t>
    </r>
    <r>
      <rPr>
        <sz val="9"/>
        <color rgb="FF000000"/>
        <rFont val="Calibri"/>
      </rPr>
      <t xml:space="preserve"> "SCMAS1452ARE52"</t>
    </r>
  </si>
  <si>
    <t>ID del evento parental</t>
  </si>
  <si>
    <r>
      <t xml:space="preserve">Puede ser un identificador global único o un identificador específico para el conjunto de datos.
</t>
    </r>
    <r>
      <rPr>
        <b/>
        <sz val="9"/>
        <color rgb="FF000000"/>
        <rFont val="Calibri"/>
      </rPr>
      <t>Ejemplos:</t>
    </r>
    <r>
      <rPr>
        <sz val="9"/>
        <color rgb="FF000000"/>
        <rFont val="Calibri"/>
      </rPr>
      <t xml:space="preserve"> "A1" como </t>
    </r>
    <r>
      <rPr>
        <u/>
        <sz val="9"/>
        <color rgb="FF000000"/>
        <rFont val="Calibri"/>
      </rPr>
      <t>ID del evento parental</t>
    </r>
    <r>
      <rPr>
        <sz val="9"/>
        <color rgb="FF000000"/>
        <rFont val="Calibri"/>
      </rPr>
      <t xml:space="preserve"> para identificar una parcela, cada una con su propio </t>
    </r>
    <r>
      <rPr>
        <u/>
        <sz val="9"/>
        <color rgb="FF000000"/>
        <rFont val="Calibri"/>
      </rPr>
      <t>ID de evento</t>
    </r>
    <r>
      <rPr>
        <sz val="9"/>
        <color rgb="FF000000"/>
        <rFont val="Calibri"/>
      </rPr>
      <t xml:space="preserve"> para cada sub-parcela (por ejemplo, "A1: 1", "A1: 2")</t>
    </r>
  </si>
  <si>
    <t>Tamaño de la muestra</t>
  </si>
  <si>
    <r>
      <t xml:space="preserve">Un valor numérico para una medición del tamaño (duración de tiempo, longitud, área o volumen) de una muestra en un evento de muestreo. Un  debe tener una Unidad del tamaño de la muestra correspondiente.
</t>
    </r>
    <r>
      <rPr>
        <b/>
        <sz val="9"/>
        <color rgb="FF000000"/>
        <rFont val="Calibri"/>
      </rPr>
      <t xml:space="preserve">Ejemplos: </t>
    </r>
    <r>
      <rPr>
        <sz val="9"/>
        <color rgb="FF000000"/>
        <rFont val="Calibri"/>
      </rPr>
      <t xml:space="preserve">"5" para </t>
    </r>
    <r>
      <rPr>
        <u/>
        <sz val="9"/>
        <color rgb="FF000000"/>
        <rFont val="Calibri"/>
      </rPr>
      <t>Tamaño de la muestra</t>
    </r>
    <r>
      <rPr>
        <sz val="9"/>
        <color rgb="FF000000"/>
        <rFont val="Calibri"/>
      </rPr>
      <t xml:space="preserve"> con "metros" para </t>
    </r>
    <r>
      <rPr>
        <u/>
        <sz val="9"/>
        <color rgb="FF000000"/>
        <rFont val="Calibri"/>
      </rPr>
      <t>Unidad del tamaño de la muestra</t>
    </r>
  </si>
  <si>
    <t>Unidad del tamaño de la muestra</t>
  </si>
  <si>
    <r>
      <t xml:space="preserve">La unidad de medida de la magnitud (tiempo de duración, longitud, área o volumen) de una muestra en un evento de muestreo. Una </t>
    </r>
    <r>
      <rPr>
        <u/>
        <sz val="9"/>
        <color rgb="FF000000"/>
        <rFont val="Calibri"/>
      </rPr>
      <t>Unidad del tamaño de la muestra</t>
    </r>
    <r>
      <rPr>
        <sz val="9"/>
        <color rgb="FF000000"/>
        <rFont val="Calibri"/>
      </rPr>
      <t xml:space="preserve"> debe tener siempre un </t>
    </r>
    <r>
      <rPr>
        <u/>
        <sz val="9"/>
        <color rgb="FF000000"/>
        <rFont val="Calibri"/>
      </rPr>
      <t>Tamaño de la muestra</t>
    </r>
    <r>
      <rPr>
        <sz val="9"/>
        <color rgb="FF000000"/>
        <rFont val="Calibri"/>
      </rPr>
      <t xml:space="preserve"> correspondiente [e.g ]
</t>
    </r>
    <r>
      <rPr>
        <b/>
        <sz val="9"/>
        <color rgb="FF000000"/>
        <rFont val="Calibri"/>
      </rPr>
      <t>Ejemplo:</t>
    </r>
    <r>
      <rPr>
        <sz val="9"/>
        <color rgb="FF000000"/>
        <rFont val="Calibri"/>
      </rPr>
      <t xml:space="preserve"> "metros" para </t>
    </r>
    <r>
      <rPr>
        <u/>
        <sz val="9"/>
        <color rgb="FF000000"/>
        <rFont val="Calibri"/>
      </rPr>
      <t>Unidad del tamaño de la muestra</t>
    </r>
    <r>
      <rPr>
        <sz val="9"/>
        <color rgb="FF000000"/>
        <rFont val="Calibri"/>
      </rPr>
      <t xml:space="preserve"> con  "5" para </t>
    </r>
    <r>
      <rPr>
        <u/>
        <sz val="9"/>
        <color rgb="FF000000"/>
        <rFont val="Calibri"/>
      </rPr>
      <t>Tamaño de la muestra</t>
    </r>
  </si>
  <si>
    <t xml:space="preserve"> Vocabulario</t>
  </si>
  <si>
    <t>OPCIONES</t>
  </si>
  <si>
    <t>DEFINICIÓN</t>
  </si>
  <si>
    <t>«</t>
  </si>
  <si>
    <t>PreservedSpecimen</t>
  </si>
  <si>
    <r>
      <t xml:space="preserve">El organismo está preservado (muerto), vivió dentro de tiempos históricos y existe (o alguna vez existió) una parte física que podría ser evaluada nuevamente.
</t>
    </r>
    <r>
      <rPr>
        <b/>
        <sz val="8"/>
        <color rgb="FF000000"/>
        <rFont val="Calibri"/>
      </rPr>
      <t>Exclusivo para uso de las colecciones biológicas</t>
    </r>
    <r>
      <rPr>
        <sz val="8"/>
        <color rgb="FF000000"/>
        <rFont val="Calibri"/>
      </rPr>
      <t xml:space="preserve">, las cuales custodian la evidencia física del espécimen preservado. 
Siempre va acompañado del elemento type documentado como “Objeto físico”.
</t>
    </r>
  </si>
  <si>
    <t>LivingSpecimen</t>
  </si>
  <si>
    <r>
      <t xml:space="preserve">
Existe un espécimen vivo (crece o metaboliza) disponible en una colección.
</t>
    </r>
    <r>
      <rPr>
        <b/>
        <sz val="8"/>
        <color rgb="FF000000"/>
        <rFont val="Calibri"/>
      </rPr>
      <t>Exclusivo para uso de las colecciones biológicas vivas y zoológicos</t>
    </r>
    <r>
      <rPr>
        <sz val="8"/>
        <color rgb="FF000000"/>
        <rFont val="Calibri"/>
      </rPr>
      <t xml:space="preserve">, las cuales custodian la evidencia física del espécimen. No aplica para partes dormantes de un espécimen preservado.
Siempre va acompañado del elemento type documentado como “Objeto físico”.
</t>
    </r>
  </si>
  <si>
    <t>HumanObservation</t>
  </si>
  <si>
    <r>
      <t xml:space="preserve">
Se emplea para </t>
    </r>
    <r>
      <rPr>
        <b/>
        <sz val="8"/>
        <color rgb="FF000000"/>
        <rFont val="Calibri"/>
      </rPr>
      <t>observaciones directas</t>
    </r>
    <r>
      <rPr>
        <sz val="8"/>
        <color rgb="FF000000"/>
        <rFont val="Calibri"/>
      </rPr>
      <t xml:space="preserve"> de un organismo completo y colectas temporales (captura y liberación del espécimen in situ). 
También se emplea este valor si el espécimen observado fue posteriormente colectado y depositado en una colección biológica, pero el conjunto de datos no corresponde a la publicación de la colección biológica. En dicho caso se deben documentar los elementos collectionID y collectionCode para informar en qué colección se depositó el espécimen, y el Número de Catálogo (catalogNumber) dentro de la colección (o número de catálogo provisional), si este ya fue asignado.
Por lo general va acompañado del elemento type documentado como “Evento”; en caso de ser un registro sonoro detectado de forma directa por un humano, el elemento type se documenta como “Sonido”.
</t>
    </r>
  </si>
  <si>
    <t>MachineObservation</t>
  </si>
  <si>
    <r>
      <t xml:space="preserve">
Se emplea para cualquier tipo de </t>
    </r>
    <r>
      <rPr>
        <b/>
        <sz val="11"/>
        <rFont val="Arial"/>
      </rPr>
      <t>observación indirecta</t>
    </r>
    <r>
      <rPr>
        <sz val="11"/>
        <color theme="1"/>
        <rFont val="Arial"/>
      </rPr>
      <t xml:space="preserve"> de un organismo por medio de un equipo o medio digital (grabadora de sonido, cámara trampa, entre otros), donde la evidencia del registro puede ser evaluada nuevamente:
Según el caso, va acompañado del elemento type documentado como “Imagen estática”, “Imagen en movimiento” o “Sonido”.
</t>
    </r>
  </si>
  <si>
    <t>Sample</t>
  </si>
  <si>
    <r>
      <t xml:space="preserve">
Se emplea cuando la</t>
    </r>
    <r>
      <rPr>
        <b/>
        <sz val="8"/>
        <color rgb="FF000000"/>
        <rFont val="Calibri"/>
      </rPr>
      <t xml:space="preserve"> evidencia del organismo es indirecta y corresponde solo a una parte de este</t>
    </r>
    <r>
      <rPr>
        <sz val="8"/>
        <color rgb="FF000000"/>
        <rFont val="Calibri"/>
      </rPr>
      <t xml:space="preserve">, por ejemplo: sangre, tejido, pelo, heces, etc.
Siempre va acompañado del elemento type documentado como “Objeto físico”.
</t>
    </r>
  </si>
  <si>
    <t>FossilSpecimen</t>
  </si>
  <si>
    <r>
      <t xml:space="preserve">
Se emplea con </t>
    </r>
    <r>
      <rPr>
        <b/>
        <sz val="8"/>
        <color rgb="FF000000"/>
        <rFont val="Calibri"/>
      </rPr>
      <t>organismos prehistóricos</t>
    </r>
    <r>
      <rPr>
        <sz val="8"/>
        <color rgb="FF000000"/>
        <rFont val="Calibri"/>
      </rPr>
      <t xml:space="preserve"> con evidencia fósil que soporta su existencia.
Siempre va acompañado del elemento type documentado como “Objeto físico”.
</t>
    </r>
  </si>
  <si>
    <t>Objeto físico</t>
  </si>
  <si>
    <t>Evidencia física que soporta el registro biológico.
Siempre complementa la base del registro (basisOfRecord): PreservedSpecimen, LivingSpecimen, Sample y FossilSpecimen</t>
  </si>
  <si>
    <t>Imagen estática</t>
  </si>
  <si>
    <t>Una fotografía.
Complementa la base del registro (basisOfRecord): MachineObservation</t>
  </si>
  <si>
    <t>Imagen en movimiento</t>
  </si>
  <si>
    <t>Un video, puede incluir sonido.
Complementa la base del registro (basisOfRecord): MachineObservation</t>
  </si>
  <si>
    <t>Sonido</t>
  </si>
  <si>
    <t>Registro de audio.
Puede complementar la base del registro (basisOfRecord): MachineObservation y HumanObservation</t>
  </si>
  <si>
    <t>Evento</t>
  </si>
  <si>
    <t>Observación de los especímenes en campo.
Siempre complementa la base del registro (basisOfRecord): HumanObservation</t>
  </si>
  <si>
    <t>Estado del registro
biológico</t>
  </si>
  <si>
    <t>Presente</t>
  </si>
  <si>
    <t>Existe al menos un registro bien documentado de la presencia del taxón en el área</t>
  </si>
  <si>
    <t>Ausente</t>
  </si>
  <si>
    <t>Existe evidencia para documentar la ausencia del taxón en el área</t>
  </si>
  <si>
    <t>Común</t>
  </si>
  <si>
    <t>El taxón ha sido observado con frecuencia en el área</t>
  </si>
  <si>
    <t>Irregular</t>
  </si>
  <si>
    <t>La presencia del taxón varía episódicamente en el área</t>
  </si>
  <si>
    <t>Raro</t>
  </si>
  <si>
    <t>El taxón ha sido observado con poca frecuencia en el área</t>
  </si>
  <si>
    <t>Dudoso</t>
  </si>
  <si>
    <t>Se presume la presencia del taxón en el área, pero hay incertidumbre sobre la evidencia, incluyendo imprecisiones taxonómicas o geográficas en los registros</t>
  </si>
  <si>
    <t>Desconocido</t>
  </si>
  <si>
    <t>Indeterminado</t>
  </si>
  <si>
    <t>Hembra</t>
  </si>
  <si>
    <t>Macho</t>
  </si>
  <si>
    <t>Hermafrodita</t>
  </si>
  <si>
    <t>Ginandromorfo</t>
  </si>
  <si>
    <t>Cigoto</t>
  </si>
  <si>
    <t>Embrión</t>
  </si>
  <si>
    <t>Larva</t>
  </si>
  <si>
    <t>Juvenil</t>
  </si>
  <si>
    <t>Adulto</t>
  </si>
  <si>
    <t>Esporófito</t>
  </si>
  <si>
    <t>Espora</t>
  </si>
  <si>
    <t>Gametofito</t>
  </si>
  <si>
    <t>Gameto</t>
  </si>
  <si>
    <t>Pupa</t>
  </si>
  <si>
    <t>AF</t>
  </si>
  <si>
    <t>África</t>
  </si>
  <si>
    <t>AS</t>
  </si>
  <si>
    <t>Asia</t>
  </si>
  <si>
    <t>EU</t>
  </si>
  <si>
    <t>Europa</t>
  </si>
  <si>
    <t>NA</t>
  </si>
  <si>
    <t>Norteamérica</t>
  </si>
  <si>
    <t>SA</t>
  </si>
  <si>
    <t>Sudamérica</t>
  </si>
  <si>
    <t>OC</t>
  </si>
  <si>
    <t>Oceanía</t>
  </si>
  <si>
    <t>AN</t>
  </si>
  <si>
    <t>Antártida</t>
  </si>
  <si>
    <t xml:space="preserve">Estado de verificación 
de la georreferenciación
</t>
  </si>
  <si>
    <t>Sin verificación</t>
  </si>
  <si>
    <t>Verificado por el custodio de los datos</t>
  </si>
  <si>
    <t>Verificado por el proveedor de los datos</t>
  </si>
  <si>
    <t>Sistema original 
de coordenadas</t>
  </si>
  <si>
    <t>Grados decimales</t>
  </si>
  <si>
    <t>Grados, minutos decimales</t>
  </si>
  <si>
    <t>Grados, minutos, segundos</t>
  </si>
  <si>
    <t>UTM</t>
  </si>
  <si>
    <t xml:space="preserve">Sistema de Coordenadas Universal Transversal de Mercator </t>
  </si>
  <si>
    <t>CRTM</t>
  </si>
  <si>
    <t>Costa Rica Transversal de Mercator</t>
  </si>
  <si>
    <t>BC</t>
  </si>
  <si>
    <t>Código Internacional de Nomenclatura de Bacterias</t>
  </si>
  <si>
    <t>BioCode</t>
  </si>
  <si>
    <t>Biocódigo</t>
  </si>
  <si>
    <t>ICBN</t>
  </si>
  <si>
    <t xml:space="preserve">Código Internacional de Nomenclatura Botánica </t>
  </si>
  <si>
    <t>ICNCP</t>
  </si>
  <si>
    <t>Código Internacional de Nomenclatura para Plantas Cultivadas</t>
  </si>
  <si>
    <t>ICZN</t>
  </si>
  <si>
    <t>Código Internacional de Nomenclatura Zoológica</t>
  </si>
  <si>
    <t>PhyloCode</t>
  </si>
  <si>
    <t>Clasificación filogenética</t>
  </si>
  <si>
    <t>Holotipo</t>
  </si>
  <si>
    <t>Paratipo</t>
  </si>
  <si>
    <t>Neotipo</t>
  </si>
  <si>
    <t>Sintipo</t>
  </si>
  <si>
    <t>Lectotipo</t>
  </si>
  <si>
    <t>Paralectotipo</t>
  </si>
  <si>
    <t>Hapantotipo</t>
  </si>
  <si>
    <t>Aceptado</t>
  </si>
  <si>
    <t>Botánico</t>
  </si>
  <si>
    <t>Válido</t>
  </si>
  <si>
    <t>Zoológico</t>
  </si>
  <si>
    <t>Inválido</t>
  </si>
  <si>
    <t>Sinónimo</t>
  </si>
  <si>
    <t>No se sabe si es homo- o heterotípico</t>
  </si>
  <si>
    <t>Sinónimo homotípico</t>
  </si>
  <si>
    <t>Objetivo</t>
  </si>
  <si>
    <t>Sinónimo heterotípico</t>
  </si>
  <si>
    <t>Subjetivo</t>
  </si>
  <si>
    <t>Nombre mal aplicado</t>
  </si>
  <si>
    <t>Categoría 
del taxón</t>
  </si>
  <si>
    <t>Subreino</t>
  </si>
  <si>
    <t>Filo o División</t>
  </si>
  <si>
    <t>Subfilo o Subdivisión</t>
  </si>
  <si>
    <t>Subclase</t>
  </si>
  <si>
    <t>Suborden</t>
  </si>
  <si>
    <t>Subfamilia</t>
  </si>
  <si>
    <t>Tribu</t>
  </si>
  <si>
    <t>Subtribu</t>
  </si>
  <si>
    <t>Sección</t>
  </si>
  <si>
    <t>Subsección</t>
  </si>
  <si>
    <t>Serie</t>
  </si>
  <si>
    <t>Subserie</t>
  </si>
  <si>
    <t>Especie</t>
  </si>
  <si>
    <t>Subespecie</t>
  </si>
  <si>
    <t>Variedad</t>
  </si>
  <si>
    <t>Subvariedad</t>
  </si>
  <si>
    <t>Forma</t>
  </si>
  <si>
    <t>Subforma</t>
  </si>
  <si>
    <t>PUJ:CMPUJ:H012</t>
  </si>
  <si>
    <t>Pontificia Universidad Javeriana (PUJ)</t>
  </si>
  <si>
    <t>CMPUJ</t>
  </si>
  <si>
    <t>CMPUJ:H012</t>
  </si>
  <si>
    <t>2019-11-12</t>
  </si>
  <si>
    <t>es</t>
  </si>
  <si>
    <t>Pontificia Universidad Javeriana-Bogotá</t>
  </si>
  <si>
    <t>860.013.720-1</t>
  </si>
  <si>
    <t>RNC:148</t>
  </si>
  <si>
    <t>En colección</t>
  </si>
  <si>
    <t>Paecilomyces sp.</t>
  </si>
  <si>
    <t>2009-05-08</t>
  </si>
  <si>
    <t>Identificación fenotípica</t>
  </si>
  <si>
    <t>Paecilomyces</t>
  </si>
  <si>
    <t>Fungi</t>
  </si>
  <si>
    <t>Ascomycota</t>
  </si>
  <si>
    <t>Eurotiomycetes</t>
  </si>
  <si>
    <t>Eurotiales</t>
  </si>
  <si>
    <t>Thermoascaceae</t>
  </si>
  <si>
    <t>sp.</t>
  </si>
  <si>
    <t>(Bainier)</t>
  </si>
  <si>
    <t>PUJ:CMPUJ:H019</t>
  </si>
  <si>
    <t>CMPUJ:H019</t>
  </si>
  <si>
    <t>Fusarium solani</t>
  </si>
  <si>
    <t>2009-03-09</t>
  </si>
  <si>
    <t>Sordariomycetes</t>
  </si>
  <si>
    <t>Hypocreales</t>
  </si>
  <si>
    <t>Nectriaceae</t>
  </si>
  <si>
    <t>Fusarium</t>
  </si>
  <si>
    <t>solani</t>
  </si>
  <si>
    <t>(W.C.Snyder)</t>
  </si>
  <si>
    <t>PUJ:CMPUJ:H037</t>
  </si>
  <si>
    <t>CMPUJ:H037</t>
  </si>
  <si>
    <t>Trichophyton mentagrophytes</t>
  </si>
  <si>
    <t>2009-05-19</t>
  </si>
  <si>
    <t>Onygenales</t>
  </si>
  <si>
    <t>Arthrodermataceae</t>
  </si>
  <si>
    <t>Trichophyton</t>
  </si>
  <si>
    <t>mentagrophytes</t>
  </si>
  <si>
    <t>(C.P.Robin) Sabour.</t>
  </si>
  <si>
    <t>PUJ:CMPUJ:H043</t>
  </si>
  <si>
    <t>CMPUJ:H043</t>
  </si>
  <si>
    <t>Donación laboratorio de micología clínica-PUJ</t>
  </si>
  <si>
    <t>Melva Linares</t>
  </si>
  <si>
    <t>Acremonium sp.</t>
  </si>
  <si>
    <t>2009-07-30</t>
  </si>
  <si>
    <t>Acremonium</t>
  </si>
  <si>
    <t>Bionectriaceae</t>
  </si>
  <si>
    <t>(Link)</t>
  </si>
  <si>
    <t>PUJ:CMPUJ:H053</t>
  </si>
  <si>
    <t>CMPUJ:H053</t>
  </si>
  <si>
    <t>Colletotrichum sp.</t>
  </si>
  <si>
    <t>2009-09-24</t>
  </si>
  <si>
    <t>Colletotrichum</t>
  </si>
  <si>
    <t>Glomerellales</t>
  </si>
  <si>
    <t>Gomerellaceae</t>
  </si>
  <si>
    <t>(Corda)</t>
  </si>
</sst>
</file>

<file path=xl/styles.xml><?xml version="1.0" encoding="utf-8"?>
<styleSheet xmlns="http://schemas.openxmlformats.org/spreadsheetml/2006/main" xmlns:mc="http://schemas.openxmlformats.org/markup-compatibility/2006" xmlns:x14ac="http://schemas.microsoft.com/office/spreadsheetml/2009/9/ac" mc:Ignorable="x14ac">
  <fonts count="93">
    <font>
      <sz val="11"/>
      <color theme="1"/>
      <name val="Arial"/>
    </font>
    <font>
      <sz val="11"/>
      <color theme="1"/>
      <name val="Calibri"/>
    </font>
    <font>
      <sz val="18"/>
      <color rgb="FF258AC7"/>
      <name val="Open Sans"/>
    </font>
    <font>
      <sz val="20"/>
      <color rgb="FF258AC7"/>
      <name val="Calibri"/>
    </font>
    <font>
      <sz val="16"/>
      <color rgb="FF258AC7"/>
      <name val="Open Sans"/>
    </font>
    <font>
      <sz val="9"/>
      <color rgb="FF595959"/>
      <name val="Calibri"/>
    </font>
    <font>
      <sz val="9"/>
      <color rgb="FF595959"/>
      <name val="Open Sans"/>
    </font>
    <font>
      <sz val="12"/>
      <color rgb="FF258AC7"/>
      <name val="Calibri"/>
    </font>
    <font>
      <sz val="12"/>
      <color rgb="FF258AC7"/>
      <name val="Open Sans"/>
    </font>
    <font>
      <sz val="9"/>
      <color rgb="FF595959"/>
      <name val="Arial"/>
    </font>
    <font>
      <b/>
      <sz val="9"/>
      <color rgb="FFE36C09"/>
      <name val="Calibri"/>
    </font>
    <font>
      <b/>
      <sz val="9"/>
      <color rgb="FFE36C09"/>
      <name val="Open Sans"/>
    </font>
    <font>
      <b/>
      <sz val="9"/>
      <color rgb="FF5F497A"/>
      <name val="Calibri"/>
    </font>
    <font>
      <b/>
      <sz val="9"/>
      <color rgb="FF3399FF"/>
      <name val="Calibri"/>
    </font>
    <font>
      <b/>
      <sz val="9"/>
      <color rgb="FF3399FF"/>
      <name val="Open Sans"/>
    </font>
    <font>
      <sz val="9"/>
      <color rgb="FF7F7F7F"/>
      <name val="Calibri"/>
    </font>
    <font>
      <sz val="9"/>
      <color rgb="FF7F7F7F"/>
      <name val="Open Sans"/>
    </font>
    <font>
      <sz val="9"/>
      <color rgb="FF7F7F7F"/>
      <name val="Angsana New"/>
    </font>
    <font>
      <sz val="9"/>
      <color rgb="FF3399FF"/>
      <name val="Calibri"/>
    </font>
    <font>
      <sz val="9"/>
      <color rgb="FF3399FF"/>
      <name val="Verdana"/>
    </font>
    <font>
      <sz val="9"/>
      <color theme="1"/>
      <name val="Calibri"/>
    </font>
    <font>
      <sz val="9"/>
      <color theme="1"/>
      <name val="Arnprior"/>
    </font>
    <font>
      <sz val="9"/>
      <color rgb="FF258AC7"/>
      <name val="Calibri"/>
    </font>
    <font>
      <sz val="11"/>
      <name val="Arial"/>
    </font>
    <font>
      <b/>
      <sz val="9"/>
      <color rgb="FF258AC7"/>
      <name val="Calibri"/>
    </font>
    <font>
      <b/>
      <sz val="9"/>
      <color rgb="FF595959"/>
      <name val="Calibri"/>
    </font>
    <font>
      <b/>
      <sz val="9"/>
      <color rgb="FF595959"/>
      <name val="Open Sans"/>
    </font>
    <font>
      <i/>
      <sz val="9"/>
      <color rgb="FF595959"/>
      <name val="Calibri"/>
    </font>
    <font>
      <sz val="8"/>
      <color rgb="FF7F7F7F"/>
      <name val="Calibri"/>
    </font>
    <font>
      <sz val="7"/>
      <color rgb="FF7F7F7F"/>
      <name val="Century Gothic"/>
    </font>
    <font>
      <sz val="7"/>
      <color rgb="FF7F7F7F"/>
      <name val="Calibri"/>
    </font>
    <font>
      <i/>
      <sz val="8"/>
      <color rgb="FF7F7F7F"/>
      <name val="Calibri"/>
    </font>
    <font>
      <sz val="8"/>
      <color theme="1"/>
      <name val="Calibri"/>
    </font>
    <font>
      <b/>
      <u/>
      <sz val="10"/>
      <color rgb="FFE36C09"/>
      <name val="Arial"/>
    </font>
    <font>
      <b/>
      <u/>
      <sz val="10"/>
      <color rgb="FF5F497A"/>
      <name val="Arial"/>
    </font>
    <font>
      <u/>
      <sz val="10"/>
      <color rgb="FF7F7F7F"/>
      <name val="Arial"/>
    </font>
    <font>
      <b/>
      <u/>
      <sz val="10"/>
      <color rgb="FF3399FF"/>
      <name val="Arial"/>
    </font>
    <font>
      <b/>
      <u/>
      <sz val="10"/>
      <color rgb="FFF06B3C"/>
      <name val="Arial"/>
    </font>
    <font>
      <sz val="36"/>
      <color rgb="FF7F7F7F"/>
      <name val="Angsana New"/>
    </font>
    <font>
      <sz val="6"/>
      <color theme="1"/>
      <name val="Open Sans"/>
    </font>
    <font>
      <b/>
      <sz val="10"/>
      <color theme="1"/>
      <name val="Open Sans"/>
    </font>
    <font>
      <sz val="10"/>
      <color theme="1"/>
      <name val="Open Sans"/>
    </font>
    <font>
      <b/>
      <sz val="8"/>
      <color theme="1"/>
      <name val="Calibri"/>
    </font>
    <font>
      <sz val="6"/>
      <color theme="0"/>
      <name val="Calibri"/>
    </font>
    <font>
      <b/>
      <sz val="24"/>
      <color rgb="FF258AC7"/>
      <name val="Calibri"/>
    </font>
    <font>
      <sz val="36"/>
      <color rgb="FF7F7F7F"/>
      <name val="Calibri"/>
    </font>
    <font>
      <sz val="6"/>
      <color theme="1"/>
      <name val="Calibri"/>
    </font>
    <font>
      <b/>
      <sz val="10"/>
      <color theme="1"/>
      <name val="Calibri"/>
    </font>
    <font>
      <sz val="10"/>
      <color theme="1"/>
      <name val="Calibri"/>
    </font>
    <font>
      <u/>
      <sz val="36"/>
      <color rgb="FF7F7F7F"/>
      <name val="Arial"/>
    </font>
    <font>
      <b/>
      <sz val="10"/>
      <color rgb="FFE36C09"/>
      <name val="Calibri"/>
    </font>
    <font>
      <sz val="24"/>
      <color theme="1"/>
      <name val="Calibri"/>
    </font>
    <font>
      <b/>
      <sz val="10"/>
      <color theme="1"/>
      <name val="Century Gothic"/>
    </font>
    <font>
      <sz val="9"/>
      <color theme="1"/>
      <name val="Open Sans"/>
    </font>
    <font>
      <sz val="24"/>
      <color theme="1"/>
      <name val="Oswald"/>
    </font>
    <font>
      <u/>
      <sz val="24"/>
      <color theme="1"/>
      <name val="Arial"/>
    </font>
    <font>
      <b/>
      <sz val="10"/>
      <color rgb="FF5F497A"/>
      <name val="Calibri"/>
    </font>
    <font>
      <b/>
      <sz val="10"/>
      <color rgb="FF3399FF"/>
      <name val="Calibri"/>
    </font>
    <font>
      <u/>
      <sz val="36"/>
      <color rgb="FF7F7F7F"/>
      <name val="Arial"/>
    </font>
    <font>
      <u/>
      <sz val="9"/>
      <color theme="1"/>
      <name val="Calibri"/>
    </font>
    <font>
      <sz val="11"/>
      <color rgb="FF222222"/>
      <name val="Arial"/>
    </font>
    <font>
      <u/>
      <sz val="24"/>
      <color theme="1"/>
      <name val="Oswald"/>
    </font>
    <font>
      <b/>
      <sz val="10"/>
      <color rgb="FFF06B3C"/>
      <name val="Calibri"/>
    </font>
    <font>
      <sz val="10"/>
      <color theme="1"/>
      <name val="Verdana"/>
    </font>
    <font>
      <b/>
      <sz val="24"/>
      <color rgb="FFF06B3C"/>
      <name val="Calibri"/>
    </font>
    <font>
      <sz val="8"/>
      <color rgb="FF000000"/>
      <name val="Calibri"/>
    </font>
    <font>
      <sz val="9"/>
      <color rgb="FF000000"/>
      <name val="Calibri"/>
    </font>
    <font>
      <b/>
      <sz val="20"/>
      <color rgb="FF258AC7"/>
      <name val="Calibri"/>
    </font>
    <font>
      <i/>
      <sz val="10"/>
      <color rgb="FF258AC7"/>
      <name val="Calibri"/>
    </font>
    <font>
      <b/>
      <i/>
      <sz val="9"/>
      <color rgb="FF333333"/>
      <name val="Calibri"/>
    </font>
    <font>
      <b/>
      <sz val="9"/>
      <color rgb="FF333333"/>
      <name val="Calibri"/>
    </font>
    <font>
      <sz val="9"/>
      <color rgb="FF333333"/>
      <name val="Calibri"/>
    </font>
    <font>
      <i/>
      <sz val="9"/>
      <color rgb="FF333333"/>
      <name val="Calibri"/>
    </font>
    <font>
      <i/>
      <u/>
      <sz val="9"/>
      <color rgb="FF333333"/>
      <name val="Calibri"/>
    </font>
    <font>
      <b/>
      <i/>
      <sz val="9"/>
      <color rgb="FF258AC7"/>
      <name val="Calibri"/>
    </font>
    <font>
      <i/>
      <sz val="8"/>
      <color rgb="FF808080"/>
      <name val="Calibri"/>
    </font>
    <font>
      <sz val="8"/>
      <color rgb="FF808080"/>
      <name val="Calibri"/>
    </font>
    <font>
      <i/>
      <sz val="11"/>
      <color rgb="FF808080"/>
      <name val="Arial"/>
    </font>
    <font>
      <sz val="11"/>
      <color rgb="FF808080"/>
      <name val="Arial"/>
    </font>
    <font>
      <sz val="9"/>
      <color rgb="FFFF6600"/>
      <name val="Calibri"/>
    </font>
    <font>
      <sz val="9"/>
      <color rgb="FF339966"/>
      <name val="Calibri"/>
    </font>
    <font>
      <sz val="9"/>
      <color rgb="FF33CCCC"/>
      <name val="Calibri"/>
    </font>
    <font>
      <b/>
      <sz val="9"/>
      <color rgb="FF000000"/>
      <name val="Calibri"/>
    </font>
    <font>
      <sz val="11"/>
      <color rgb="FF000000"/>
      <name val="Arial"/>
    </font>
    <font>
      <b/>
      <sz val="11"/>
      <color rgb="FF000000"/>
      <name val="Arial"/>
    </font>
    <font>
      <b/>
      <u/>
      <sz val="9"/>
      <color rgb="FF000000"/>
      <name val="Calibri"/>
    </font>
    <font>
      <u/>
      <sz val="9"/>
      <color rgb="FF000000"/>
      <name val="Calibri"/>
    </font>
    <font>
      <i/>
      <sz val="9"/>
      <color rgb="FF000000"/>
      <name val="Calibri"/>
    </font>
    <font>
      <i/>
      <sz val="11"/>
      <color rgb="FF000000"/>
      <name val="Arial"/>
    </font>
    <font>
      <b/>
      <sz val="9"/>
      <color theme="1"/>
      <name val="Calibri"/>
    </font>
    <font>
      <u/>
      <sz val="11"/>
      <color rgb="FF000000"/>
      <name val="Arial"/>
    </font>
    <font>
      <b/>
      <sz val="8"/>
      <color rgb="FF000000"/>
      <name val="Calibri"/>
    </font>
    <font>
      <b/>
      <sz val="11"/>
      <name val="Arial"/>
    </font>
  </fonts>
  <fills count="6">
    <fill>
      <patternFill patternType="none"/>
    </fill>
    <fill>
      <patternFill patternType="gray125"/>
    </fill>
    <fill>
      <patternFill patternType="solid">
        <fgColor rgb="FFDAEEF3"/>
        <bgColor rgb="FFDAEEF3"/>
      </patternFill>
    </fill>
    <fill>
      <patternFill patternType="solid">
        <fgColor rgb="FFEAF1DD"/>
        <bgColor rgb="FFEAF1DD"/>
      </patternFill>
    </fill>
    <fill>
      <patternFill patternType="solid">
        <fgColor rgb="FFF2F2F2"/>
        <bgColor rgb="FFF2F2F2"/>
      </patternFill>
    </fill>
    <fill>
      <patternFill patternType="solid">
        <fgColor rgb="FFFFFFFF"/>
        <bgColor rgb="FFFFFFFF"/>
      </patternFill>
    </fill>
  </fills>
  <borders count="24">
    <border>
      <left/>
      <right/>
      <top/>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style="thin">
        <color rgb="FFA5A5A5"/>
      </left>
      <right/>
      <top/>
      <bottom/>
      <diagonal/>
    </border>
    <border>
      <left style="thin">
        <color rgb="FF258AC7"/>
      </left>
      <right/>
      <top/>
      <bottom/>
      <diagonal/>
    </border>
    <border>
      <left/>
      <right style="thin">
        <color rgb="FFA5A5A5"/>
      </right>
      <top/>
      <bottom/>
      <diagonal/>
    </border>
    <border>
      <left/>
      <right/>
      <top/>
      <bottom/>
      <diagonal/>
    </border>
    <border>
      <left/>
      <right/>
      <top/>
      <bottom style="dotted">
        <color rgb="FFA5A5A5"/>
      </bottom>
      <diagonal/>
    </border>
    <border>
      <left/>
      <right/>
      <top style="dotted">
        <color rgb="FFA5A5A5"/>
      </top>
      <bottom style="dotted">
        <color rgb="FFA5A5A5"/>
      </bottom>
      <diagonal/>
    </border>
    <border>
      <left/>
      <right style="dotted">
        <color rgb="FF7F7F7F"/>
      </right>
      <top style="dotted">
        <color rgb="FFA5A5A5"/>
      </top>
      <bottom style="dotted">
        <color rgb="FFA5A5A5"/>
      </bottom>
      <diagonal/>
    </border>
    <border>
      <left/>
      <right style="dotted">
        <color rgb="FF7F7F7F"/>
      </right>
      <top/>
      <bottom style="dotted">
        <color rgb="FFA5A5A5"/>
      </bottom>
      <diagonal/>
    </border>
    <border>
      <left style="thin">
        <color rgb="FFA5A5A5"/>
      </left>
      <right/>
      <top/>
      <bottom style="thin">
        <color rgb="FFA5A5A5"/>
      </bottom>
      <diagonal/>
    </border>
    <border>
      <left/>
      <right/>
      <top/>
      <bottom style="thin">
        <color rgb="FFA5A5A5"/>
      </bottom>
      <diagonal/>
    </border>
    <border>
      <left/>
      <right style="thin">
        <color rgb="FFA5A5A5"/>
      </right>
      <top/>
      <bottom style="thin">
        <color rgb="FFA5A5A5"/>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7F7F7F"/>
      </right>
      <top/>
      <bottom/>
      <diagonal/>
    </border>
    <border>
      <left style="thin">
        <color rgb="FF7F7F7F"/>
      </left>
      <right/>
      <top/>
      <bottom/>
      <diagonal/>
    </border>
    <border>
      <left/>
      <right style="thin">
        <color rgb="FF7F7F7F"/>
      </right>
      <top/>
      <bottom/>
      <diagonal/>
    </border>
    <border>
      <left/>
      <right style="thin">
        <color rgb="FF7F7F7F"/>
      </right>
      <top/>
      <bottom/>
      <diagonal/>
    </border>
  </borders>
  <cellStyleXfs count="1">
    <xf numFmtId="0" fontId="0" fillId="0" borderId="0"/>
  </cellStyleXfs>
  <cellXfs count="155">
    <xf numFmtId="0" fontId="0" fillId="0" borderId="0" xfId="0" applyFont="1" applyAlignment="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2" fillId="0" borderId="0" xfId="0" applyFont="1" applyAlignment="1">
      <alignment vertical="center" wrapText="1"/>
    </xf>
    <xf numFmtId="0" fontId="4" fillId="0" borderId="0" xfId="0" applyFont="1" applyAlignment="1">
      <alignment horizontal="left" vertical="center" wrapText="1"/>
    </xf>
    <xf numFmtId="0" fontId="1" fillId="0" borderId="6" xfId="0" applyFont="1" applyBorder="1"/>
    <xf numFmtId="0" fontId="2"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xf>
    <xf numFmtId="0" fontId="8" fillId="0" borderId="0" xfId="0" applyFont="1" applyAlignment="1">
      <alignment horizontal="left"/>
    </xf>
    <xf numFmtId="0" fontId="6" fillId="0" borderId="6" xfId="0" applyFont="1" applyBorder="1" applyAlignment="1">
      <alignment vertical="center" wrapText="1"/>
    </xf>
    <xf numFmtId="49" fontId="10" fillId="0" borderId="0" xfId="0" applyNumberFormat="1" applyFont="1" applyAlignment="1">
      <alignment horizontal="center" vertical="center"/>
    </xf>
    <xf numFmtId="0" fontId="5" fillId="0" borderId="0" xfId="0" applyFont="1" applyAlignment="1">
      <alignment horizontal="left" vertical="center"/>
    </xf>
    <xf numFmtId="49" fontId="11" fillId="0" borderId="0" xfId="0" applyNumberFormat="1" applyFont="1" applyAlignment="1">
      <alignment horizontal="center" vertical="center"/>
    </xf>
    <xf numFmtId="49" fontId="12" fillId="0" borderId="0" xfId="0" applyNumberFormat="1" applyFont="1" applyAlignment="1">
      <alignment horizontal="center" vertical="center"/>
    </xf>
    <xf numFmtId="49" fontId="13" fillId="0" borderId="0" xfId="0" applyNumberFormat="1" applyFont="1" applyAlignment="1">
      <alignment horizontal="center" vertical="center"/>
    </xf>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0" fontId="15" fillId="2" borderId="7" xfId="0" applyFont="1" applyFill="1" applyBorder="1" applyAlignment="1">
      <alignment horizontal="center" vertical="top"/>
    </xf>
    <xf numFmtId="0" fontId="5" fillId="0" borderId="0" xfId="0" applyFont="1" applyAlignme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horizontal="center" vertical="top"/>
    </xf>
    <xf numFmtId="0" fontId="5" fillId="0" borderId="0" xfId="0" applyFont="1" applyAlignment="1">
      <alignment vertical="center" wrapText="1"/>
    </xf>
    <xf numFmtId="0" fontId="18" fillId="0" borderId="0" xfId="0" applyFont="1" applyAlignment="1">
      <alignment horizontal="left" vertical="center"/>
    </xf>
    <xf numFmtId="0" fontId="19" fillId="0" borderId="0" xfId="0" applyFont="1" applyAlignment="1">
      <alignment horizontal="left" vertical="center"/>
    </xf>
    <xf numFmtId="0" fontId="20" fillId="3" borderId="7" xfId="0" applyFont="1" applyFill="1" applyBorder="1" applyAlignment="1">
      <alignment horizontal="center" vertical="top"/>
    </xf>
    <xf numFmtId="0" fontId="20" fillId="0" borderId="0" xfId="0" applyFont="1" applyAlignment="1">
      <alignment horizontal="left" vertical="center"/>
    </xf>
    <xf numFmtId="0" fontId="21" fillId="0" borderId="0" xfId="0" applyFont="1" applyAlignment="1">
      <alignment horizontal="left" vertical="center"/>
    </xf>
    <xf numFmtId="0" fontId="7" fillId="0" borderId="0" xfId="0" applyFont="1" applyAlignment="1">
      <alignment vertical="center"/>
    </xf>
    <xf numFmtId="0" fontId="25" fillId="0" borderId="0" xfId="0" applyFont="1" applyAlignment="1">
      <alignment horizontal="center" vertical="center"/>
    </xf>
    <xf numFmtId="0" fontId="26" fillId="0" borderId="0" xfId="0" applyFont="1" applyAlignment="1">
      <alignment horizontal="center" vertical="center"/>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22" fillId="0" borderId="9" xfId="0" applyFont="1" applyBorder="1" applyAlignment="1">
      <alignment horizontal="center" vertical="center" wrapText="1"/>
    </xf>
    <xf numFmtId="0" fontId="6" fillId="0" borderId="0" xfId="0" applyFont="1" applyAlignment="1">
      <alignment horizontal="center" vertical="center" wrapText="1"/>
    </xf>
    <xf numFmtId="0" fontId="5" fillId="0" borderId="9" xfId="0" applyFont="1" applyBorder="1" applyAlignment="1">
      <alignment horizontal="left" vertical="center"/>
    </xf>
    <xf numFmtId="0" fontId="27" fillId="0" borderId="10" xfId="0" applyFont="1" applyBorder="1" applyAlignment="1">
      <alignment horizontal="left" vertical="center"/>
    </xf>
    <xf numFmtId="0" fontId="5" fillId="0" borderId="9" xfId="0" applyFont="1" applyBorder="1" applyAlignment="1">
      <alignment horizontal="center" vertical="center"/>
    </xf>
    <xf numFmtId="0" fontId="6" fillId="0" borderId="0" xfId="0" applyFont="1" applyAlignment="1">
      <alignment horizontal="center" vertical="center"/>
    </xf>
    <xf numFmtId="0" fontId="5" fillId="0" borderId="8" xfId="0" applyFont="1" applyBorder="1" applyAlignment="1">
      <alignment horizontal="left" vertical="center"/>
    </xf>
    <xf numFmtId="0" fontId="27" fillId="0" borderId="11" xfId="0" applyFont="1" applyBorder="1" applyAlignment="1">
      <alignment horizontal="left" vertical="center"/>
    </xf>
    <xf numFmtId="0" fontId="5" fillId="0" borderId="8" xfId="0" applyFont="1" applyBorder="1" applyAlignment="1">
      <alignment horizontal="center" vertical="center"/>
    </xf>
    <xf numFmtId="0" fontId="5" fillId="0" borderId="0" xfId="0" applyFont="1" applyAlignment="1">
      <alignment horizontal="center" vertical="center"/>
    </xf>
    <xf numFmtId="0" fontId="28" fillId="0" borderId="0" xfId="0" applyFont="1"/>
    <xf numFmtId="0" fontId="29" fillId="0" borderId="0" xfId="0" applyFont="1" applyAlignment="1">
      <alignment horizontal="left"/>
    </xf>
    <xf numFmtId="0" fontId="28" fillId="0" borderId="0" xfId="0" applyFont="1" applyAlignment="1">
      <alignment wrapText="1"/>
    </xf>
    <xf numFmtId="0" fontId="30" fillId="0" borderId="0" xfId="0" applyFont="1" applyAlignment="1">
      <alignment horizontal="left" wrapText="1"/>
    </xf>
    <xf numFmtId="0" fontId="29" fillId="0" borderId="0" xfId="0" applyFont="1" applyAlignment="1">
      <alignment horizontal="left" wrapText="1"/>
    </xf>
    <xf numFmtId="0" fontId="31" fillId="0" borderId="0" xfId="0" applyFont="1" applyAlignment="1">
      <alignment horizontal="left" vertical="center" wrapText="1"/>
    </xf>
    <xf numFmtId="0" fontId="28" fillId="0" borderId="0" xfId="0" applyFont="1" applyAlignment="1">
      <alignment vertical="center" wrapText="1"/>
    </xf>
    <xf numFmtId="0" fontId="30" fillId="0" borderId="0" xfId="0" applyFont="1" applyAlignment="1">
      <alignment horizontal="left" vertical="center" wrapText="1"/>
    </xf>
    <xf numFmtId="0" fontId="29" fillId="0" borderId="0" xfId="0" applyFont="1" applyAlignment="1">
      <alignment horizontal="left" vertical="center" wrapText="1"/>
    </xf>
    <xf numFmtId="0" fontId="1" fillId="0" borderId="12" xfId="0" applyFont="1" applyBorder="1"/>
    <xf numFmtId="0" fontId="1" fillId="0" borderId="13" xfId="0" applyFont="1" applyBorder="1"/>
    <xf numFmtId="0" fontId="1" fillId="0" borderId="14" xfId="0" applyFont="1" applyBorder="1"/>
    <xf numFmtId="49" fontId="32" fillId="0" borderId="0" xfId="0" applyNumberFormat="1" applyFont="1" applyAlignment="1">
      <alignment horizontal="center" vertical="top"/>
    </xf>
    <xf numFmtId="49" fontId="33" fillId="0" borderId="0" xfId="0" applyNumberFormat="1" applyFont="1" applyAlignment="1">
      <alignment horizontal="center" vertical="top"/>
    </xf>
    <xf numFmtId="49" fontId="34" fillId="0" borderId="0" xfId="0" applyNumberFormat="1" applyFont="1" applyAlignment="1">
      <alignment horizontal="center" vertical="top"/>
    </xf>
    <xf numFmtId="49" fontId="35" fillId="0" borderId="0" xfId="0" applyNumberFormat="1" applyFont="1" applyAlignment="1">
      <alignment horizontal="center" vertical="top"/>
    </xf>
    <xf numFmtId="49" fontId="36" fillId="0" borderId="0" xfId="0" applyNumberFormat="1" applyFont="1" applyAlignment="1">
      <alignment horizontal="center" vertical="top"/>
    </xf>
    <xf numFmtId="49" fontId="37" fillId="0" borderId="0" xfId="0" applyNumberFormat="1" applyFont="1" applyAlignment="1">
      <alignment horizontal="center" vertical="top"/>
    </xf>
    <xf numFmtId="0" fontId="38" fillId="2" borderId="7" xfId="0" applyFont="1" applyFill="1" applyBorder="1" applyAlignment="1">
      <alignment horizontal="center" vertical="center"/>
    </xf>
    <xf numFmtId="0" fontId="39" fillId="0" borderId="0" xfId="0" applyFont="1" applyAlignment="1">
      <alignment horizontal="center" vertical="center" textRotation="90"/>
    </xf>
    <xf numFmtId="0" fontId="40" fillId="4" borderId="7" xfId="0" applyFont="1" applyFill="1" applyBorder="1"/>
    <xf numFmtId="0" fontId="41" fillId="4" borderId="7" xfId="0" applyFont="1" applyFill="1" applyBorder="1" applyAlignment="1">
      <alignment vertical="top"/>
    </xf>
    <xf numFmtId="0" fontId="41" fillId="3" borderId="7" xfId="0" applyFont="1" applyFill="1" applyBorder="1"/>
    <xf numFmtId="0" fontId="42" fillId="2" borderId="7" xfId="0" applyFont="1" applyFill="1" applyBorder="1" applyAlignment="1">
      <alignment horizontal="center" vertical="center" wrapText="1"/>
    </xf>
    <xf numFmtId="0" fontId="43" fillId="0" borderId="0" xfId="0" applyFont="1" applyAlignment="1">
      <alignment horizontal="center" vertical="center" textRotation="90"/>
    </xf>
    <xf numFmtId="0" fontId="42" fillId="3" borderId="7" xfId="0" applyFont="1" applyFill="1" applyBorder="1" applyAlignment="1">
      <alignment horizontal="center" vertical="center" wrapText="1"/>
    </xf>
    <xf numFmtId="0" fontId="45" fillId="0" borderId="0" xfId="0" applyFont="1" applyAlignment="1">
      <alignment horizontal="center" vertical="center"/>
    </xf>
    <xf numFmtId="0" fontId="46" fillId="0" borderId="0" xfId="0" applyFont="1" applyAlignment="1">
      <alignment horizontal="center" vertical="center" textRotation="90"/>
    </xf>
    <xf numFmtId="0" fontId="47" fillId="0" borderId="0" xfId="0" applyFont="1"/>
    <xf numFmtId="0" fontId="48" fillId="0" borderId="0" xfId="0" applyFont="1"/>
    <xf numFmtId="0" fontId="49" fillId="2" borderId="7" xfId="0" applyFont="1" applyFill="1" applyBorder="1" applyAlignment="1">
      <alignment horizontal="center" vertical="center"/>
    </xf>
    <xf numFmtId="0" fontId="46" fillId="0" borderId="0" xfId="0" applyFont="1" applyAlignment="1">
      <alignment horizontal="center" vertical="center" textRotation="90" wrapText="1"/>
    </xf>
    <xf numFmtId="0" fontId="50" fillId="4" borderId="7" xfId="0" applyFont="1" applyFill="1" applyBorder="1" applyAlignment="1">
      <alignment horizontal="center" vertical="center" wrapText="1"/>
    </xf>
    <xf numFmtId="0" fontId="20" fillId="4" borderId="7" xfId="0" applyFont="1" applyFill="1" applyBorder="1" applyAlignment="1">
      <alignment horizontal="left" vertical="center" wrapText="1"/>
    </xf>
    <xf numFmtId="0" fontId="51" fillId="0" borderId="0" xfId="0" applyFont="1" applyAlignment="1">
      <alignment horizontal="center" vertical="center"/>
    </xf>
    <xf numFmtId="0" fontId="38" fillId="0" borderId="0" xfId="0" applyFont="1" applyAlignment="1">
      <alignment horizontal="center" vertical="center"/>
    </xf>
    <xf numFmtId="0" fontId="52" fillId="0" borderId="0" xfId="0" applyFont="1" applyAlignment="1">
      <alignment horizontal="center" vertical="center"/>
    </xf>
    <xf numFmtId="0" fontId="53" fillId="0" borderId="0" xfId="0" applyFont="1"/>
    <xf numFmtId="0" fontId="54" fillId="0" borderId="0" xfId="0" applyFont="1" applyAlignment="1">
      <alignment horizontal="center" vertical="center"/>
    </xf>
    <xf numFmtId="0" fontId="55" fillId="3" borderId="7" xfId="0" applyFont="1" applyFill="1" applyBorder="1" applyAlignment="1">
      <alignment horizontal="center" vertical="center"/>
    </xf>
    <xf numFmtId="0" fontId="47" fillId="0" borderId="0" xfId="0" applyFont="1" applyAlignment="1">
      <alignment horizontal="center" vertical="center"/>
    </xf>
    <xf numFmtId="0" fontId="20" fillId="0" borderId="0" xfId="0" applyFont="1"/>
    <xf numFmtId="0" fontId="56" fillId="4" borderId="7" xfId="0" applyFont="1" applyFill="1" applyBorder="1" applyAlignment="1">
      <alignment horizontal="center" vertical="center" wrapText="1"/>
    </xf>
    <xf numFmtId="0" fontId="20" fillId="4" borderId="7" xfId="0" applyFont="1" applyFill="1" applyBorder="1" applyAlignment="1">
      <alignment horizontal="left" vertical="center" wrapText="1"/>
    </xf>
    <xf numFmtId="0" fontId="47" fillId="4" borderId="7" xfId="0" applyFont="1" applyFill="1" applyBorder="1" applyAlignment="1">
      <alignment horizontal="center" vertical="center" wrapText="1"/>
    </xf>
    <xf numFmtId="0" fontId="57" fillId="4" borderId="7" xfId="0" applyFont="1" applyFill="1" applyBorder="1" applyAlignment="1">
      <alignment horizontal="center" vertical="center" wrapText="1"/>
    </xf>
    <xf numFmtId="0" fontId="20" fillId="4" borderId="7" xfId="0" applyFont="1" applyFill="1" applyBorder="1" applyAlignment="1">
      <alignment wrapText="1"/>
    </xf>
    <xf numFmtId="0" fontId="20" fillId="4" borderId="7" xfId="0" applyFont="1" applyFill="1" applyBorder="1"/>
    <xf numFmtId="0" fontId="59" fillId="4" borderId="7" xfId="0" applyFont="1" applyFill="1" applyBorder="1" applyAlignment="1">
      <alignment horizontal="left" wrapText="1"/>
    </xf>
    <xf numFmtId="0" fontId="20" fillId="4" borderId="7" xfId="0" applyFont="1" applyFill="1" applyBorder="1" applyAlignment="1">
      <alignment horizontal="left" wrapText="1"/>
    </xf>
    <xf numFmtId="0" fontId="60" fillId="5" borderId="0" xfId="0" applyFont="1" applyFill="1" applyAlignment="1">
      <alignment horizontal="left"/>
    </xf>
    <xf numFmtId="0" fontId="20" fillId="4" borderId="7" xfId="0" applyFont="1" applyFill="1" applyBorder="1" applyAlignment="1">
      <alignment horizontal="left" wrapText="1"/>
    </xf>
    <xf numFmtId="0" fontId="20" fillId="0" borderId="0" xfId="0" applyFont="1" applyAlignment="1">
      <alignment horizontal="left" wrapText="1"/>
    </xf>
    <xf numFmtId="0" fontId="52" fillId="0" borderId="0" xfId="0" applyFont="1"/>
    <xf numFmtId="0" fontId="61" fillId="3" borderId="7" xfId="0" applyFont="1" applyFill="1" applyBorder="1" applyAlignment="1">
      <alignment horizontal="center" vertical="center"/>
    </xf>
    <xf numFmtId="0" fontId="47" fillId="0" borderId="0" xfId="0" quotePrefix="1" applyFont="1"/>
    <xf numFmtId="0" fontId="62" fillId="4" borderId="7" xfId="0" applyFont="1" applyFill="1" applyBorder="1" applyAlignment="1">
      <alignment horizontal="center" vertical="center" wrapText="1"/>
    </xf>
    <xf numFmtId="0" fontId="20" fillId="0" borderId="0" xfId="0" applyFont="1" applyAlignment="1">
      <alignment vertical="top"/>
    </xf>
    <xf numFmtId="0" fontId="38" fillId="2" borderId="7" xfId="0" applyFont="1" applyFill="1" applyBorder="1" applyAlignment="1">
      <alignment horizontal="center" vertical="center"/>
    </xf>
    <xf numFmtId="0" fontId="63" fillId="4" borderId="7" xfId="0" applyFont="1" applyFill="1" applyBorder="1" applyAlignment="1">
      <alignment vertical="center"/>
    </xf>
    <xf numFmtId="0" fontId="63" fillId="4" borderId="7" xfId="0" applyFont="1" applyFill="1" applyBorder="1" applyAlignment="1">
      <alignment horizontal="left" vertical="center"/>
    </xf>
    <xf numFmtId="0" fontId="64" fillId="4" borderId="7" xfId="0" applyFont="1" applyFill="1" applyBorder="1" applyAlignment="1">
      <alignment vertical="top"/>
    </xf>
    <xf numFmtId="0" fontId="42" fillId="4" borderId="7" xfId="0" applyFont="1" applyFill="1" applyBorder="1" applyAlignment="1">
      <alignment horizontal="left" vertical="center" wrapText="1"/>
    </xf>
    <xf numFmtId="0" fontId="47" fillId="0" borderId="0" xfId="0" applyFont="1" applyAlignment="1">
      <alignment vertical="center"/>
    </xf>
    <xf numFmtId="0" fontId="47" fillId="0" borderId="0" xfId="0" applyFont="1" applyAlignment="1">
      <alignment horizontal="center" vertical="center" wrapText="1"/>
    </xf>
    <xf numFmtId="0" fontId="20" fillId="0" borderId="0" xfId="0" applyFont="1" applyAlignment="1">
      <alignment horizontal="left" vertical="center" wrapText="1"/>
    </xf>
    <xf numFmtId="0" fontId="65" fillId="0" borderId="0" xfId="0" applyFont="1" applyAlignment="1">
      <alignment horizontal="left" vertical="center" wrapText="1"/>
    </xf>
    <xf numFmtId="0" fontId="47" fillId="4" borderId="21" xfId="0" applyFont="1" applyFill="1" applyBorder="1" applyAlignment="1">
      <alignment horizontal="center" vertical="center" wrapText="1"/>
    </xf>
    <xf numFmtId="0" fontId="65" fillId="4" borderId="7" xfId="0" applyFont="1" applyFill="1" applyBorder="1" applyAlignment="1">
      <alignment horizontal="left" vertical="center" wrapText="1"/>
    </xf>
    <xf numFmtId="0" fontId="65" fillId="4" borderId="7" xfId="0" applyFont="1" applyFill="1" applyBorder="1" applyAlignment="1">
      <alignment horizontal="left" vertical="center" wrapText="1"/>
    </xf>
    <xf numFmtId="0" fontId="47" fillId="4" borderId="7" xfId="0" applyFont="1" applyFill="1" applyBorder="1" applyAlignment="1">
      <alignment vertical="center"/>
    </xf>
    <xf numFmtId="0" fontId="32" fillId="0" borderId="0" xfId="0" applyFont="1" applyAlignment="1">
      <alignment horizontal="left" vertical="center" wrapText="1"/>
    </xf>
    <xf numFmtId="0" fontId="32" fillId="4" borderId="7" xfId="0" applyFont="1" applyFill="1" applyBorder="1" applyAlignment="1">
      <alignment horizontal="left" vertical="center" wrapText="1"/>
    </xf>
    <xf numFmtId="0" fontId="47" fillId="0" borderId="0" xfId="0" applyFont="1" applyAlignment="1">
      <alignment vertical="center" wrapText="1"/>
    </xf>
    <xf numFmtId="0" fontId="20" fillId="4" borderId="7" xfId="0" applyFont="1" applyFill="1" applyBorder="1" applyAlignment="1">
      <alignment horizontal="left" vertical="top" wrapText="1"/>
    </xf>
    <xf numFmtId="0" fontId="32" fillId="4" borderId="7" xfId="0" applyFont="1" applyFill="1" applyBorder="1" applyAlignment="1">
      <alignment horizontal="left" vertical="top" wrapText="1"/>
    </xf>
    <xf numFmtId="0" fontId="66" fillId="4" borderId="7" xfId="0" applyFont="1" applyFill="1" applyBorder="1" applyAlignment="1">
      <alignment horizontal="left" vertical="center" wrapText="1"/>
    </xf>
    <xf numFmtId="49" fontId="0" fillId="0" borderId="0" xfId="0" applyNumberFormat="1" applyFont="1" applyAlignment="1"/>
    <xf numFmtId="0" fontId="3" fillId="0" borderId="5" xfId="0" applyFont="1" applyBorder="1" applyAlignment="1">
      <alignment horizontal="left" vertical="center" wrapText="1"/>
    </xf>
    <xf numFmtId="0" fontId="0" fillId="0" borderId="0" xfId="0" applyFont="1" applyAlignment="1"/>
    <xf numFmtId="0" fontId="5" fillId="0" borderId="0" xfId="0" applyFont="1" applyAlignment="1">
      <alignment horizontal="left" vertical="center" wrapText="1"/>
    </xf>
    <xf numFmtId="0" fontId="7" fillId="0" borderId="0" xfId="0" applyFont="1" applyAlignment="1">
      <alignment horizontal="left" vertical="center"/>
    </xf>
    <xf numFmtId="0" fontId="9" fillId="0" borderId="0" xfId="0" applyFont="1" applyAlignment="1">
      <alignment horizontal="left" vertical="center" wrapText="1"/>
    </xf>
    <xf numFmtId="0" fontId="28" fillId="0" borderId="0" xfId="0" applyFont="1" applyAlignment="1">
      <alignment horizontal="left" vertical="center" wrapText="1"/>
    </xf>
    <xf numFmtId="0" fontId="5" fillId="0" borderId="0" xfId="0" applyFont="1" applyAlignment="1">
      <alignment horizontal="left" vertical="center"/>
    </xf>
    <xf numFmtId="0" fontId="7" fillId="0" borderId="0" xfId="0" applyFont="1" applyAlignment="1">
      <alignment vertical="center"/>
    </xf>
    <xf numFmtId="0" fontId="1" fillId="0" borderId="4" xfId="0" applyFont="1" applyBorder="1" applyAlignment="1">
      <alignment horizontal="center"/>
    </xf>
    <xf numFmtId="0" fontId="23" fillId="0" borderId="4" xfId="0" applyFont="1" applyBorder="1"/>
    <xf numFmtId="0" fontId="22" fillId="0" borderId="8" xfId="0" applyFont="1" applyBorder="1" applyAlignment="1">
      <alignment horizontal="center" vertical="center"/>
    </xf>
    <xf numFmtId="0" fontId="23" fillId="0" borderId="8" xfId="0" applyFont="1" applyBorder="1"/>
    <xf numFmtId="0" fontId="24" fillId="0" borderId="0" xfId="0" applyFont="1" applyAlignment="1">
      <alignment horizontal="center" vertical="center"/>
    </xf>
    <xf numFmtId="0" fontId="7" fillId="0" borderId="0" xfId="0" applyFont="1" applyAlignment="1">
      <alignment horizontal="left"/>
    </xf>
    <xf numFmtId="0" fontId="44" fillId="4" borderId="15" xfId="0" applyFont="1" applyFill="1" applyBorder="1" applyAlignment="1">
      <alignment horizontal="left" vertical="center"/>
    </xf>
    <xf numFmtId="0" fontId="23" fillId="0" borderId="16" xfId="0" applyFont="1" applyBorder="1"/>
    <xf numFmtId="0" fontId="58" fillId="2" borderId="17" xfId="0" applyFont="1" applyFill="1" applyBorder="1" applyAlignment="1">
      <alignment horizontal="center" vertical="center"/>
    </xf>
    <xf numFmtId="0" fontId="23" fillId="0" borderId="18" xfId="0" applyFont="1" applyBorder="1"/>
    <xf numFmtId="0" fontId="23" fillId="0" borderId="19" xfId="0" applyFont="1" applyBorder="1"/>
    <xf numFmtId="0" fontId="46" fillId="0" borderId="0" xfId="0" applyFont="1" applyAlignment="1">
      <alignment horizontal="center" vertical="center" textRotation="90" wrapText="1"/>
    </xf>
    <xf numFmtId="0" fontId="56" fillId="4" borderId="17" xfId="0" applyFont="1" applyFill="1" applyBorder="1" applyAlignment="1">
      <alignment horizontal="center" vertical="center" wrapText="1"/>
    </xf>
    <xf numFmtId="0" fontId="45" fillId="2" borderId="17" xfId="0" applyFont="1" applyFill="1" applyBorder="1" applyAlignment="1">
      <alignment horizontal="center" vertical="center"/>
    </xf>
    <xf numFmtId="0" fontId="47" fillId="4" borderId="20" xfId="0" applyFont="1" applyFill="1" applyBorder="1" applyAlignment="1">
      <alignment horizontal="center" vertical="center"/>
    </xf>
    <xf numFmtId="0" fontId="23" fillId="0" borderId="22" xfId="0" applyFont="1" applyBorder="1"/>
    <xf numFmtId="0" fontId="23" fillId="0" borderId="23" xfId="0" applyFont="1" applyBorder="1"/>
    <xf numFmtId="0" fontId="47" fillId="4" borderId="20" xfId="0" applyFont="1" applyFill="1" applyBorder="1" applyAlignment="1">
      <alignment horizontal="center" vertical="center" wrapText="1"/>
    </xf>
    <xf numFmtId="0" fontId="47" fillId="4" borderId="17" xfId="0" applyFont="1" applyFill="1" applyBorder="1" applyAlignment="1">
      <alignment horizontal="center" vertical="center" wrapText="1"/>
    </xf>
    <xf numFmtId="0" fontId="47" fillId="4" borderId="1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hyperlink" Target="#'Instrucciones%203.4'!B21"/><Relationship Id="rId1" Type="http://schemas.openxmlformats.org/officeDocument/2006/relationships/hyperlink" Target="http://www.youtube.com/watch?v=OB8ofSrL9mM" TargetMode="Externa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409575</xdr:colOff>
      <xdr:row>6</xdr:row>
      <xdr:rowOff>38100</xdr:rowOff>
    </xdr:from>
    <xdr:ext cx="352425" cy="190500"/>
    <xdr:sp macro="" textlink="">
      <xdr:nvSpPr>
        <xdr:cNvPr id="3" name="Shape 3">
          <a:hlinkClick xmlns:r="http://schemas.openxmlformats.org/officeDocument/2006/relationships" r:id="rId1"/>
        </xdr:cNvPr>
        <xdr:cNvSpPr/>
      </xdr:nvSpPr>
      <xdr:spPr>
        <a:xfrm rot="10800000" flipH="1">
          <a:off x="5169788" y="3684750"/>
          <a:ext cx="352425" cy="190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647700</xdr:colOff>
      <xdr:row>10</xdr:row>
      <xdr:rowOff>66675</xdr:rowOff>
    </xdr:from>
    <xdr:ext cx="1962150" cy="104775"/>
    <xdr:sp macro="" textlink="">
      <xdr:nvSpPr>
        <xdr:cNvPr id="4" name="Shape 4">
          <a:hlinkClick xmlns:r="http://schemas.openxmlformats.org/officeDocument/2006/relationships" r:id="rId2"/>
        </xdr:cNvPr>
        <xdr:cNvSpPr/>
      </xdr:nvSpPr>
      <xdr:spPr>
        <a:xfrm>
          <a:off x="4369688" y="3727613"/>
          <a:ext cx="1952625" cy="1047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933450</xdr:colOff>
      <xdr:row>15</xdr:row>
      <xdr:rowOff>47625</xdr:rowOff>
    </xdr:from>
    <xdr:ext cx="209550" cy="190500"/>
    <xdr:pic>
      <xdr:nvPicPr>
        <xdr:cNvPr id="2" name="image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676275</xdr:colOff>
      <xdr:row>1</xdr:row>
      <xdr:rowOff>9525</xdr:rowOff>
    </xdr:from>
    <xdr:ext cx="1409700" cy="942975"/>
    <xdr:pic>
      <xdr:nvPicPr>
        <xdr:cNvPr id="5" name="image3.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57150</xdr:colOff>
      <xdr:row>53</xdr:row>
      <xdr:rowOff>180975</xdr:rowOff>
    </xdr:from>
    <xdr:ext cx="2952750" cy="962025"/>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28575</xdr:colOff>
      <xdr:row>53</xdr:row>
      <xdr:rowOff>219075</xdr:rowOff>
    </xdr:from>
    <xdr:ext cx="619125" cy="209550"/>
    <xdr:pic>
      <xdr:nvPicPr>
        <xdr:cNvPr id="7" name="image1.png" descr="https://lh4.googleusercontent.com/gWbjb1WNFpMrVdnQ-BkLdsTR9tcjnRsyljjVRmGcM3RLCzVK3k1Obecv3Ww73gNKPqNIBaxrpjWXT4xAIOP-Ic_zOP1XlKy8RMezBX901d7cVLddEdDb-xVWzc-hEVWqdEBK1FrU"/>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0</xdr:colOff>
      <xdr:row>13</xdr:row>
      <xdr:rowOff>0</xdr:rowOff>
    </xdr:from>
    <xdr:ext cx="180975" cy="228600"/>
    <xdr:pic>
      <xdr:nvPicPr>
        <xdr:cNvPr id="8" name="image5.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58AC7"/>
  </sheetPr>
  <dimension ref="A1:Z1000"/>
  <sheetViews>
    <sheetView showGridLines="0" workbookViewId="0"/>
  </sheetViews>
  <sheetFormatPr baseColWidth="10" defaultColWidth="12.625" defaultRowHeight="15" customHeight="1"/>
  <cols>
    <col min="1" max="1" width="2.625" customWidth="1"/>
    <col min="2" max="2" width="3.75" customWidth="1"/>
    <col min="3" max="3" width="27.375" customWidth="1"/>
    <col min="4" max="4" width="23.125" customWidth="1"/>
    <col min="5" max="5" width="21.25" customWidth="1"/>
    <col min="6" max="6" width="20.5" customWidth="1"/>
    <col min="7" max="7" width="16.5" customWidth="1"/>
    <col min="8" max="8" width="14.125" customWidth="1"/>
    <col min="9" max="9" width="11.125" customWidth="1"/>
    <col min="10" max="11" width="3.875" customWidth="1"/>
    <col min="12" max="12" width="6.125" customWidth="1"/>
    <col min="13" max="13" width="3.625" customWidth="1"/>
    <col min="14" max="26" width="9.375" customWidth="1"/>
  </cols>
  <sheetData>
    <row r="1" spans="1:26" ht="11.25" customHeight="1">
      <c r="A1" s="1"/>
      <c r="B1" s="1"/>
      <c r="C1" s="1"/>
      <c r="D1" s="1"/>
      <c r="E1" s="1"/>
      <c r="F1" s="1"/>
      <c r="G1" s="1"/>
      <c r="H1" s="1"/>
      <c r="I1" s="1"/>
      <c r="J1" s="1"/>
      <c r="K1" s="1"/>
      <c r="L1" s="1"/>
      <c r="M1" s="1"/>
      <c r="N1" s="1"/>
      <c r="O1" s="1"/>
      <c r="P1" s="1"/>
      <c r="Q1" s="1"/>
      <c r="R1" s="1"/>
      <c r="S1" s="1"/>
      <c r="T1" s="1"/>
      <c r="U1" s="1"/>
      <c r="V1" s="1"/>
      <c r="W1" s="1"/>
      <c r="X1" s="1"/>
      <c r="Y1" s="1"/>
      <c r="Z1" s="1"/>
    </row>
    <row r="2" spans="1:26" ht="12" customHeight="1">
      <c r="A2" s="1"/>
      <c r="B2" s="2"/>
      <c r="C2" s="3"/>
      <c r="D2" s="3"/>
      <c r="E2" s="3"/>
      <c r="F2" s="3"/>
      <c r="G2" s="3"/>
      <c r="H2" s="3"/>
      <c r="I2" s="3"/>
      <c r="J2" s="3"/>
      <c r="K2" s="3"/>
      <c r="L2" s="3"/>
      <c r="M2" s="4"/>
      <c r="N2" s="1"/>
      <c r="O2" s="1"/>
      <c r="P2" s="1"/>
      <c r="Q2" s="1"/>
      <c r="R2" s="1"/>
      <c r="S2" s="1"/>
      <c r="T2" s="1"/>
      <c r="U2" s="1"/>
      <c r="V2" s="1"/>
      <c r="W2" s="1"/>
      <c r="X2" s="1"/>
      <c r="Y2" s="1"/>
      <c r="Z2" s="1"/>
    </row>
    <row r="3" spans="1:26" ht="48.75" customHeight="1">
      <c r="A3" s="1"/>
      <c r="B3" s="5"/>
      <c r="C3" s="6"/>
      <c r="D3" s="127" t="s">
        <v>0</v>
      </c>
      <c r="E3" s="128"/>
      <c r="F3" s="128"/>
      <c r="G3" s="128"/>
      <c r="H3" s="128"/>
      <c r="I3" s="128"/>
      <c r="J3" s="128"/>
      <c r="K3" s="6"/>
      <c r="L3" s="7"/>
      <c r="M3" s="8"/>
      <c r="N3" s="1"/>
      <c r="O3" s="1"/>
      <c r="P3" s="1"/>
      <c r="Q3" s="1"/>
      <c r="R3" s="1"/>
      <c r="S3" s="1"/>
      <c r="T3" s="1"/>
      <c r="U3" s="1"/>
      <c r="V3" s="1"/>
      <c r="W3" s="1"/>
      <c r="X3" s="1"/>
      <c r="Y3" s="1"/>
      <c r="Z3" s="1"/>
    </row>
    <row r="4" spans="1:26" ht="12" customHeight="1">
      <c r="A4" s="1"/>
      <c r="B4" s="5"/>
      <c r="C4" s="6"/>
      <c r="D4" s="9"/>
      <c r="E4" s="9"/>
      <c r="F4" s="9"/>
      <c r="G4" s="9"/>
      <c r="H4" s="9"/>
      <c r="I4" s="9"/>
      <c r="J4" s="9"/>
      <c r="K4" s="6"/>
      <c r="L4" s="7"/>
      <c r="M4" s="8"/>
      <c r="N4" s="1"/>
      <c r="O4" s="1"/>
      <c r="P4" s="1"/>
      <c r="Q4" s="1"/>
      <c r="R4" s="1"/>
      <c r="S4" s="1"/>
      <c r="T4" s="1"/>
      <c r="U4" s="1"/>
      <c r="V4" s="1"/>
      <c r="W4" s="1"/>
      <c r="X4" s="1"/>
      <c r="Y4" s="1"/>
      <c r="Z4" s="1"/>
    </row>
    <row r="5" spans="1:26" ht="28.5" customHeight="1">
      <c r="A5" s="1"/>
      <c r="B5" s="5"/>
      <c r="C5" s="129" t="s">
        <v>1</v>
      </c>
      <c r="D5" s="128"/>
      <c r="E5" s="128"/>
      <c r="F5" s="128"/>
      <c r="G5" s="128"/>
      <c r="H5" s="128"/>
      <c r="I5" s="128"/>
      <c r="J5" s="128"/>
      <c r="K5" s="11"/>
      <c r="L5" s="11"/>
      <c r="M5" s="8"/>
      <c r="N5" s="1"/>
      <c r="O5" s="1"/>
      <c r="P5" s="1"/>
      <c r="Q5" s="1"/>
      <c r="R5" s="1"/>
      <c r="S5" s="1"/>
      <c r="T5" s="1"/>
      <c r="U5" s="1"/>
      <c r="V5" s="1"/>
      <c r="W5" s="1"/>
      <c r="X5" s="1"/>
      <c r="Y5" s="1"/>
      <c r="Z5" s="1"/>
    </row>
    <row r="6" spans="1:26" ht="24.75" customHeight="1">
      <c r="A6" s="1"/>
      <c r="B6" s="5"/>
      <c r="C6" s="130" t="s">
        <v>2</v>
      </c>
      <c r="D6" s="128"/>
      <c r="E6" s="128"/>
      <c r="F6" s="128"/>
      <c r="G6" s="128"/>
      <c r="H6" s="128"/>
      <c r="I6" s="128"/>
      <c r="J6" s="12"/>
      <c r="K6" s="13"/>
      <c r="L6" s="13"/>
      <c r="M6" s="8"/>
      <c r="N6" s="1"/>
      <c r="O6" s="1"/>
      <c r="P6" s="1"/>
      <c r="Q6" s="1"/>
      <c r="R6" s="1"/>
      <c r="S6" s="1"/>
      <c r="T6" s="1"/>
      <c r="U6" s="1"/>
      <c r="V6" s="1"/>
      <c r="W6" s="1"/>
      <c r="X6" s="1"/>
      <c r="Y6" s="1"/>
      <c r="Z6" s="1"/>
    </row>
    <row r="7" spans="1:26" ht="204.75" customHeight="1">
      <c r="A7" s="1"/>
      <c r="B7" s="5"/>
      <c r="C7" s="129" t="s">
        <v>3</v>
      </c>
      <c r="D7" s="128"/>
      <c r="E7" s="128"/>
      <c r="F7" s="128"/>
      <c r="G7" s="128"/>
      <c r="H7" s="128"/>
      <c r="I7" s="128"/>
      <c r="J7" s="128"/>
      <c r="K7" s="131"/>
      <c r="L7" s="128"/>
      <c r="M7" s="14"/>
      <c r="N7" s="1"/>
      <c r="O7" s="1"/>
      <c r="P7" s="1"/>
      <c r="Q7" s="1"/>
      <c r="R7" s="1"/>
      <c r="S7" s="1"/>
      <c r="T7" s="1"/>
      <c r="U7" s="1"/>
      <c r="V7" s="1"/>
      <c r="W7" s="1"/>
      <c r="X7" s="1"/>
      <c r="Y7" s="1"/>
      <c r="Z7" s="1"/>
    </row>
    <row r="8" spans="1:26" ht="17.25" customHeight="1">
      <c r="A8" s="1"/>
      <c r="B8" s="5"/>
      <c r="C8" s="140" t="s">
        <v>4</v>
      </c>
      <c r="D8" s="128"/>
      <c r="E8" s="128"/>
      <c r="F8" s="128"/>
      <c r="G8" s="128"/>
      <c r="H8" s="128"/>
      <c r="I8" s="128"/>
      <c r="J8" s="12"/>
      <c r="K8" s="13"/>
      <c r="L8" s="13"/>
      <c r="M8" s="8"/>
      <c r="N8" s="1"/>
      <c r="O8" s="1"/>
      <c r="P8" s="1"/>
      <c r="Q8" s="1"/>
      <c r="R8" s="1"/>
      <c r="S8" s="1"/>
      <c r="T8" s="1"/>
      <c r="U8" s="1"/>
      <c r="V8" s="1"/>
      <c r="W8" s="1"/>
      <c r="X8" s="1"/>
      <c r="Y8" s="1"/>
      <c r="Z8" s="1"/>
    </row>
    <row r="9" spans="1:26" ht="3.75" customHeight="1">
      <c r="A9" s="1"/>
      <c r="B9" s="5"/>
      <c r="C9" s="12"/>
      <c r="D9" s="12"/>
      <c r="E9" s="12"/>
      <c r="F9" s="12"/>
      <c r="G9" s="12"/>
      <c r="H9" s="12"/>
      <c r="I9" s="12"/>
      <c r="J9" s="12"/>
      <c r="K9" s="13"/>
      <c r="L9" s="13"/>
      <c r="M9" s="8"/>
      <c r="N9" s="1"/>
      <c r="O9" s="1"/>
      <c r="P9" s="1"/>
      <c r="Q9" s="1"/>
      <c r="R9" s="1"/>
      <c r="S9" s="1"/>
      <c r="T9" s="1"/>
      <c r="U9" s="1"/>
      <c r="V9" s="1"/>
      <c r="W9" s="1"/>
      <c r="X9" s="1"/>
      <c r="Y9" s="1"/>
      <c r="Z9" s="1"/>
    </row>
    <row r="10" spans="1:26" ht="18" customHeight="1">
      <c r="A10" s="1"/>
      <c r="B10" s="5"/>
      <c r="C10" s="15" t="s">
        <v>5</v>
      </c>
      <c r="D10" s="133" t="s">
        <v>6</v>
      </c>
      <c r="E10" s="128"/>
      <c r="F10" s="128"/>
      <c r="G10" s="128"/>
      <c r="H10" s="128"/>
      <c r="I10" s="15"/>
      <c r="J10" s="15"/>
      <c r="K10" s="17"/>
      <c r="L10" s="17"/>
      <c r="M10" s="8"/>
      <c r="N10" s="1"/>
      <c r="O10" s="1"/>
      <c r="P10" s="1"/>
      <c r="Q10" s="1"/>
      <c r="R10" s="1"/>
      <c r="S10" s="1"/>
      <c r="T10" s="1"/>
      <c r="U10" s="1"/>
      <c r="V10" s="1"/>
      <c r="W10" s="1"/>
      <c r="X10" s="1"/>
      <c r="Y10" s="1"/>
      <c r="Z10" s="1"/>
    </row>
    <row r="11" spans="1:26">
      <c r="A11" s="1"/>
      <c r="B11" s="5"/>
      <c r="C11" s="18" t="s">
        <v>5</v>
      </c>
      <c r="D11" s="133" t="s">
        <v>7</v>
      </c>
      <c r="E11" s="128"/>
      <c r="F11" s="128"/>
      <c r="G11" s="128"/>
      <c r="H11" s="128"/>
      <c r="I11" s="15"/>
      <c r="J11" s="15"/>
      <c r="K11" s="17"/>
      <c r="L11" s="17"/>
      <c r="M11" s="8"/>
      <c r="N11" s="1"/>
      <c r="O11" s="1"/>
      <c r="P11" s="1"/>
      <c r="Q11" s="1"/>
      <c r="R11" s="1"/>
      <c r="S11" s="1"/>
      <c r="T11" s="1"/>
      <c r="U11" s="1"/>
      <c r="V11" s="1"/>
      <c r="W11" s="1"/>
      <c r="X11" s="1"/>
      <c r="Y11" s="1"/>
      <c r="Z11" s="1"/>
    </row>
    <row r="12" spans="1:26" ht="18" customHeight="1">
      <c r="A12" s="1"/>
      <c r="B12" s="5"/>
      <c r="C12" s="19" t="s">
        <v>5</v>
      </c>
      <c r="D12" s="133" t="s">
        <v>8</v>
      </c>
      <c r="E12" s="128"/>
      <c r="F12" s="128"/>
      <c r="G12" s="128"/>
      <c r="H12" s="128"/>
      <c r="I12" s="19"/>
      <c r="J12" s="19"/>
      <c r="K12" s="20"/>
      <c r="L12" s="20"/>
      <c r="M12" s="8"/>
      <c r="N12" s="1"/>
      <c r="O12" s="1"/>
      <c r="P12" s="1"/>
      <c r="Q12" s="1"/>
      <c r="R12" s="1"/>
      <c r="S12" s="1"/>
      <c r="T12" s="1"/>
      <c r="U12" s="1"/>
      <c r="V12" s="1"/>
      <c r="W12" s="1"/>
      <c r="X12" s="1"/>
      <c r="Y12" s="1"/>
      <c r="Z12" s="1"/>
    </row>
    <row r="13" spans="1:26" ht="18" customHeight="1">
      <c r="A13" s="1"/>
      <c r="B13" s="5"/>
      <c r="C13" s="21" t="s">
        <v>5</v>
      </c>
      <c r="D13" s="133" t="s">
        <v>9</v>
      </c>
      <c r="E13" s="128"/>
      <c r="F13" s="128"/>
      <c r="G13" s="128"/>
      <c r="H13" s="128"/>
      <c r="I13" s="21"/>
      <c r="J13" s="21"/>
      <c r="K13" s="22"/>
      <c r="L13" s="22"/>
      <c r="M13" s="8"/>
      <c r="N13" s="1"/>
      <c r="O13" s="1"/>
      <c r="P13" s="1"/>
      <c r="Q13" s="1"/>
      <c r="R13" s="1"/>
      <c r="S13" s="1"/>
      <c r="T13" s="1"/>
      <c r="U13" s="1"/>
      <c r="V13" s="1"/>
      <c r="W13" s="1"/>
      <c r="X13" s="1"/>
      <c r="Y13" s="1"/>
      <c r="Z13" s="1"/>
    </row>
    <row r="14" spans="1:26" ht="18" customHeight="1">
      <c r="A14" s="1"/>
      <c r="B14" s="5"/>
      <c r="C14" s="23"/>
      <c r="D14" s="24" t="s">
        <v>10</v>
      </c>
      <c r="E14" s="10"/>
      <c r="F14" s="1"/>
      <c r="G14" s="25"/>
      <c r="H14" s="25"/>
      <c r="I14" s="25"/>
      <c r="J14" s="25"/>
      <c r="K14" s="26"/>
      <c r="L14" s="26"/>
      <c r="M14" s="8"/>
      <c r="N14" s="1"/>
      <c r="O14" s="1"/>
      <c r="P14" s="1"/>
      <c r="Q14" s="1"/>
      <c r="R14" s="1"/>
      <c r="S14" s="1"/>
      <c r="T14" s="1"/>
      <c r="U14" s="1"/>
      <c r="V14" s="1"/>
      <c r="W14" s="1"/>
      <c r="X14" s="1"/>
      <c r="Y14" s="1"/>
      <c r="Z14" s="1"/>
    </row>
    <row r="15" spans="1:26" ht="5.25" customHeight="1">
      <c r="A15" s="1"/>
      <c r="B15" s="5"/>
      <c r="C15" s="27"/>
      <c r="D15" s="28"/>
      <c r="E15" s="10"/>
      <c r="F15" s="1"/>
      <c r="G15" s="29"/>
      <c r="H15" s="29"/>
      <c r="I15" s="29"/>
      <c r="J15" s="29"/>
      <c r="K15" s="30"/>
      <c r="L15" s="30"/>
      <c r="M15" s="8"/>
      <c r="N15" s="1"/>
      <c r="O15" s="1"/>
      <c r="P15" s="1"/>
      <c r="Q15" s="1"/>
      <c r="R15" s="1"/>
      <c r="S15" s="1"/>
      <c r="T15" s="1"/>
      <c r="U15" s="1"/>
      <c r="V15" s="1"/>
      <c r="W15" s="1"/>
      <c r="X15" s="1"/>
      <c r="Y15" s="1"/>
      <c r="Z15" s="1"/>
    </row>
    <row r="16" spans="1:26" ht="18" customHeight="1">
      <c r="A16" s="1"/>
      <c r="B16" s="5"/>
      <c r="C16" s="31"/>
      <c r="D16" s="24" t="s">
        <v>11</v>
      </c>
      <c r="E16" s="16"/>
      <c r="F16" s="1"/>
      <c r="G16" s="32"/>
      <c r="H16" s="32"/>
      <c r="I16" s="32"/>
      <c r="J16" s="32"/>
      <c r="K16" s="33"/>
      <c r="L16" s="33"/>
      <c r="M16" s="8"/>
      <c r="N16" s="1"/>
      <c r="O16" s="1"/>
      <c r="P16" s="1"/>
      <c r="Q16" s="1"/>
      <c r="R16" s="1"/>
      <c r="S16" s="1"/>
      <c r="T16" s="1"/>
      <c r="U16" s="1"/>
      <c r="V16" s="1"/>
      <c r="W16" s="1"/>
      <c r="X16" s="1"/>
      <c r="Y16" s="1"/>
      <c r="Z16" s="1"/>
    </row>
    <row r="17" spans="1:26" ht="16.5" customHeight="1">
      <c r="A17" s="1"/>
      <c r="B17" s="5"/>
      <c r="C17" s="32"/>
      <c r="D17" s="32"/>
      <c r="E17" s="32"/>
      <c r="F17" s="32"/>
      <c r="G17" s="32"/>
      <c r="H17" s="32"/>
      <c r="I17" s="32"/>
      <c r="J17" s="32"/>
      <c r="K17" s="33"/>
      <c r="L17" s="33"/>
      <c r="M17" s="8"/>
      <c r="N17" s="1"/>
      <c r="O17" s="1"/>
      <c r="P17" s="1"/>
      <c r="Q17" s="1"/>
      <c r="R17" s="1"/>
      <c r="S17" s="1"/>
      <c r="T17" s="1"/>
      <c r="U17" s="1"/>
      <c r="V17" s="1"/>
      <c r="W17" s="1"/>
      <c r="X17" s="1"/>
      <c r="Y17" s="1"/>
      <c r="Z17" s="1"/>
    </row>
    <row r="18" spans="1:26" ht="18">
      <c r="A18" s="1"/>
      <c r="B18" s="5"/>
      <c r="C18" s="134" t="s">
        <v>12</v>
      </c>
      <c r="D18" s="128"/>
      <c r="E18" s="128"/>
      <c r="F18" s="128"/>
      <c r="G18" s="128"/>
      <c r="H18" s="128"/>
      <c r="I18" s="128"/>
      <c r="J18" s="12"/>
      <c r="K18" s="13"/>
      <c r="L18" s="13"/>
      <c r="M18" s="8"/>
      <c r="N18" s="1"/>
      <c r="O18" s="1"/>
      <c r="P18" s="1"/>
      <c r="Q18" s="1"/>
      <c r="R18" s="1"/>
      <c r="S18" s="1"/>
      <c r="T18" s="1"/>
      <c r="U18" s="1"/>
      <c r="V18" s="1"/>
      <c r="W18" s="1"/>
      <c r="X18" s="1"/>
      <c r="Y18" s="1"/>
      <c r="Z18" s="1"/>
    </row>
    <row r="19" spans="1:26" ht="18">
      <c r="A19" s="1"/>
      <c r="B19" s="5"/>
      <c r="C19" s="24" t="s">
        <v>13</v>
      </c>
      <c r="D19" s="34"/>
      <c r="E19" s="34"/>
      <c r="F19" s="34"/>
      <c r="G19" s="34"/>
      <c r="H19" s="34"/>
      <c r="I19" s="34"/>
      <c r="J19" s="12"/>
      <c r="K19" s="13"/>
      <c r="L19" s="13"/>
      <c r="M19" s="8"/>
      <c r="N19" s="1"/>
      <c r="O19" s="1"/>
      <c r="P19" s="1"/>
      <c r="Q19" s="1"/>
      <c r="R19" s="1"/>
      <c r="S19" s="1"/>
      <c r="T19" s="1"/>
      <c r="U19" s="1"/>
      <c r="V19" s="1"/>
      <c r="W19" s="1"/>
      <c r="X19" s="1"/>
      <c r="Y19" s="1"/>
      <c r="Z19" s="1"/>
    </row>
    <row r="20" spans="1:26" ht="7.5" customHeight="1">
      <c r="A20" s="1"/>
      <c r="B20" s="5"/>
      <c r="C20" s="24"/>
      <c r="D20" s="32"/>
      <c r="E20" s="32"/>
      <c r="F20" s="32"/>
      <c r="G20" s="32"/>
      <c r="H20" s="32"/>
      <c r="I20" s="32"/>
      <c r="J20" s="32"/>
      <c r="K20" s="33"/>
      <c r="L20" s="33"/>
      <c r="M20" s="8"/>
      <c r="N20" s="1"/>
      <c r="O20" s="1"/>
      <c r="P20" s="1"/>
      <c r="Q20" s="1"/>
      <c r="R20" s="1"/>
      <c r="S20" s="1"/>
      <c r="T20" s="1"/>
      <c r="U20" s="1"/>
      <c r="V20" s="1"/>
      <c r="W20" s="1"/>
      <c r="X20" s="1"/>
      <c r="Y20" s="1"/>
      <c r="Z20" s="1"/>
    </row>
    <row r="21" spans="1:26" ht="23.25" customHeight="1">
      <c r="A21" s="1"/>
      <c r="B21" s="135"/>
      <c r="C21" s="137" t="s">
        <v>14</v>
      </c>
      <c r="D21" s="138"/>
      <c r="E21" s="139" t="s">
        <v>15</v>
      </c>
      <c r="F21" s="128"/>
      <c r="G21" s="128"/>
      <c r="H21" s="128"/>
      <c r="I21" s="128"/>
      <c r="J21" s="35"/>
      <c r="K21" s="36"/>
      <c r="L21" s="36"/>
      <c r="M21" s="8"/>
      <c r="N21" s="1"/>
      <c r="O21" s="1"/>
      <c r="P21" s="1"/>
      <c r="Q21" s="1"/>
      <c r="R21" s="1"/>
      <c r="S21" s="1"/>
      <c r="T21" s="1"/>
      <c r="U21" s="1"/>
      <c r="V21" s="1"/>
      <c r="W21" s="1"/>
      <c r="X21" s="1"/>
      <c r="Y21" s="1"/>
      <c r="Z21" s="1"/>
    </row>
    <row r="22" spans="1:26" ht="15.75" customHeight="1">
      <c r="A22" s="1"/>
      <c r="B22" s="136"/>
      <c r="C22" s="37" t="s">
        <v>16</v>
      </c>
      <c r="D22" s="38" t="s">
        <v>17</v>
      </c>
      <c r="E22" s="39" t="s">
        <v>18</v>
      </c>
      <c r="F22" s="39" t="s">
        <v>19</v>
      </c>
      <c r="G22" s="39" t="s">
        <v>20</v>
      </c>
      <c r="H22" s="39" t="s">
        <v>21</v>
      </c>
      <c r="I22" s="39" t="s">
        <v>22</v>
      </c>
      <c r="J22" s="1"/>
      <c r="K22" s="40"/>
      <c r="L22" s="40"/>
      <c r="M22" s="8"/>
      <c r="N22" s="1"/>
      <c r="O22" s="1"/>
      <c r="P22" s="1"/>
      <c r="Q22" s="1"/>
      <c r="R22" s="1"/>
      <c r="S22" s="1"/>
      <c r="T22" s="1"/>
      <c r="U22" s="1"/>
      <c r="V22" s="1"/>
      <c r="W22" s="1"/>
      <c r="X22" s="1"/>
      <c r="Y22" s="1"/>
      <c r="Z22" s="1"/>
    </row>
    <row r="23" spans="1:26" ht="13.5" customHeight="1">
      <c r="A23" s="1"/>
      <c r="B23" s="136"/>
      <c r="C23" s="41" t="s">
        <v>23</v>
      </c>
      <c r="D23" s="42" t="s">
        <v>24</v>
      </c>
      <c r="E23" s="43" t="s">
        <v>25</v>
      </c>
      <c r="F23" s="43" t="s">
        <v>25</v>
      </c>
      <c r="G23" s="43" t="s">
        <v>25</v>
      </c>
      <c r="H23" s="43" t="s">
        <v>25</v>
      </c>
      <c r="I23" s="43" t="s">
        <v>25</v>
      </c>
      <c r="J23" s="1"/>
      <c r="K23" s="44"/>
      <c r="L23" s="44"/>
      <c r="M23" s="8"/>
      <c r="N23" s="1"/>
      <c r="O23" s="1"/>
      <c r="P23" s="1"/>
      <c r="Q23" s="1"/>
      <c r="R23" s="1"/>
      <c r="S23" s="1"/>
      <c r="T23" s="1"/>
      <c r="U23" s="1"/>
      <c r="V23" s="1"/>
      <c r="W23" s="1"/>
      <c r="X23" s="1"/>
      <c r="Y23" s="1"/>
      <c r="Z23" s="1"/>
    </row>
    <row r="24" spans="1:26" ht="13.5" customHeight="1">
      <c r="A24" s="1"/>
      <c r="B24" s="136"/>
      <c r="C24" s="45" t="s">
        <v>26</v>
      </c>
      <c r="D24" s="46" t="s">
        <v>27</v>
      </c>
      <c r="E24" s="47" t="s">
        <v>25</v>
      </c>
      <c r="F24" s="47" t="s">
        <v>25</v>
      </c>
      <c r="G24" s="47" t="s">
        <v>25</v>
      </c>
      <c r="H24" s="47" t="s">
        <v>25</v>
      </c>
      <c r="I24" s="47" t="s">
        <v>25</v>
      </c>
      <c r="J24" s="1"/>
      <c r="K24" s="44"/>
      <c r="L24" s="44"/>
      <c r="M24" s="8"/>
      <c r="N24" s="1"/>
      <c r="O24" s="1"/>
      <c r="P24" s="1"/>
      <c r="Q24" s="1"/>
      <c r="R24" s="1"/>
      <c r="S24" s="1"/>
      <c r="T24" s="1"/>
      <c r="U24" s="1"/>
      <c r="V24" s="1"/>
      <c r="W24" s="1"/>
      <c r="X24" s="1"/>
      <c r="Y24" s="1"/>
      <c r="Z24" s="1"/>
    </row>
    <row r="25" spans="1:26" ht="13.5" customHeight="1">
      <c r="A25" s="1"/>
      <c r="B25" s="136"/>
      <c r="C25" s="41" t="s">
        <v>28</v>
      </c>
      <c r="D25" s="42" t="s">
        <v>29</v>
      </c>
      <c r="E25" s="43" t="s">
        <v>25</v>
      </c>
      <c r="F25" s="43" t="s">
        <v>25</v>
      </c>
      <c r="G25" s="43" t="s">
        <v>25</v>
      </c>
      <c r="H25" s="43" t="s">
        <v>25</v>
      </c>
      <c r="I25" s="43" t="s">
        <v>25</v>
      </c>
      <c r="J25" s="1"/>
      <c r="K25" s="44"/>
      <c r="L25" s="44"/>
      <c r="M25" s="8"/>
      <c r="N25" s="1"/>
      <c r="O25" s="1"/>
      <c r="P25" s="1"/>
      <c r="Q25" s="1"/>
      <c r="R25" s="1"/>
      <c r="S25" s="1"/>
      <c r="T25" s="1"/>
      <c r="U25" s="1"/>
      <c r="V25" s="1"/>
      <c r="W25" s="1"/>
      <c r="X25" s="1"/>
      <c r="Y25" s="1"/>
      <c r="Z25" s="1"/>
    </row>
    <row r="26" spans="1:26" ht="13.5" customHeight="1">
      <c r="A26" s="1"/>
      <c r="B26" s="136"/>
      <c r="C26" s="41" t="s">
        <v>30</v>
      </c>
      <c r="D26" s="42" t="s">
        <v>31</v>
      </c>
      <c r="E26" s="43"/>
      <c r="F26" s="43" t="s">
        <v>25</v>
      </c>
      <c r="G26" s="43"/>
      <c r="H26" s="43"/>
      <c r="I26" s="43"/>
      <c r="J26" s="1"/>
      <c r="K26" s="44"/>
      <c r="L26" s="44"/>
      <c r="M26" s="8"/>
      <c r="N26" s="1"/>
      <c r="O26" s="1"/>
      <c r="P26" s="1"/>
      <c r="Q26" s="1"/>
      <c r="R26" s="1"/>
      <c r="S26" s="1"/>
      <c r="T26" s="1"/>
      <c r="U26" s="1"/>
      <c r="V26" s="1"/>
      <c r="W26" s="1"/>
      <c r="X26" s="1"/>
      <c r="Y26" s="1"/>
      <c r="Z26" s="1"/>
    </row>
    <row r="27" spans="1:26" ht="13.5" customHeight="1">
      <c r="A27" s="1"/>
      <c r="B27" s="136"/>
      <c r="C27" s="41" t="s">
        <v>32</v>
      </c>
      <c r="D27" s="42" t="s">
        <v>33</v>
      </c>
      <c r="E27" s="43" t="s">
        <v>25</v>
      </c>
      <c r="F27" s="43" t="s">
        <v>25</v>
      </c>
      <c r="G27" s="43" t="s">
        <v>25</v>
      </c>
      <c r="H27" s="43" t="s">
        <v>25</v>
      </c>
      <c r="I27" s="43" t="s">
        <v>25</v>
      </c>
      <c r="J27" s="1"/>
      <c r="K27" s="44"/>
      <c r="L27" s="44"/>
      <c r="M27" s="8"/>
      <c r="N27" s="1"/>
      <c r="O27" s="1"/>
      <c r="P27" s="1"/>
      <c r="Q27" s="1"/>
      <c r="R27" s="1"/>
      <c r="S27" s="1"/>
      <c r="T27" s="1"/>
      <c r="U27" s="1"/>
      <c r="V27" s="1"/>
      <c r="W27" s="1"/>
      <c r="X27" s="1"/>
      <c r="Y27" s="1"/>
      <c r="Z27" s="1"/>
    </row>
    <row r="28" spans="1:26" ht="13.5" customHeight="1">
      <c r="A28" s="1"/>
      <c r="B28" s="136"/>
      <c r="C28" s="41" t="s">
        <v>34</v>
      </c>
      <c r="D28" s="42" t="s">
        <v>35</v>
      </c>
      <c r="E28" s="43"/>
      <c r="F28" s="43" t="s">
        <v>25</v>
      </c>
      <c r="G28" s="43"/>
      <c r="H28" s="43"/>
      <c r="I28" s="43"/>
      <c r="J28" s="1"/>
      <c r="K28" s="44"/>
      <c r="L28" s="44"/>
      <c r="M28" s="8"/>
      <c r="N28" s="1"/>
      <c r="O28" s="1"/>
      <c r="P28" s="1"/>
      <c r="Q28" s="1"/>
      <c r="R28" s="1"/>
      <c r="S28" s="1"/>
      <c r="T28" s="1"/>
      <c r="U28" s="1"/>
      <c r="V28" s="1"/>
      <c r="W28" s="1"/>
      <c r="X28" s="1"/>
      <c r="Y28" s="1"/>
      <c r="Z28" s="1"/>
    </row>
    <row r="29" spans="1:26" ht="13.5" customHeight="1">
      <c r="A29" s="1"/>
      <c r="B29" s="136"/>
      <c r="C29" s="41" t="s">
        <v>36</v>
      </c>
      <c r="D29" s="42" t="s">
        <v>37</v>
      </c>
      <c r="E29" s="43" t="s">
        <v>25</v>
      </c>
      <c r="F29" s="43"/>
      <c r="G29" s="43"/>
      <c r="H29" s="43"/>
      <c r="I29" s="43"/>
      <c r="J29" s="1"/>
      <c r="K29" s="44"/>
      <c r="L29" s="44"/>
      <c r="M29" s="8"/>
      <c r="N29" s="1"/>
      <c r="O29" s="1"/>
      <c r="P29" s="1"/>
      <c r="Q29" s="1"/>
      <c r="R29" s="1"/>
      <c r="S29" s="1"/>
      <c r="T29" s="1"/>
      <c r="U29" s="1"/>
      <c r="V29" s="1"/>
      <c r="W29" s="1"/>
      <c r="X29" s="1"/>
      <c r="Y29" s="1"/>
      <c r="Z29" s="1"/>
    </row>
    <row r="30" spans="1:26" ht="13.5" customHeight="1">
      <c r="A30" s="1"/>
      <c r="B30" s="136"/>
      <c r="C30" s="41" t="s">
        <v>38</v>
      </c>
      <c r="D30" s="42" t="s">
        <v>39</v>
      </c>
      <c r="E30" s="43"/>
      <c r="F30" s="43" t="s">
        <v>25</v>
      </c>
      <c r="G30" s="43"/>
      <c r="H30" s="43"/>
      <c r="I30" s="43"/>
      <c r="J30" s="1"/>
      <c r="K30" s="44"/>
      <c r="L30" s="44"/>
      <c r="M30" s="8"/>
      <c r="N30" s="1"/>
      <c r="O30" s="1"/>
      <c r="P30" s="1"/>
      <c r="Q30" s="1"/>
      <c r="R30" s="1"/>
      <c r="S30" s="1"/>
      <c r="T30" s="1"/>
      <c r="U30" s="1"/>
      <c r="V30" s="1"/>
      <c r="W30" s="1"/>
      <c r="X30" s="1"/>
      <c r="Y30" s="1"/>
      <c r="Z30" s="1"/>
    </row>
    <row r="31" spans="1:26" ht="13.5" customHeight="1">
      <c r="A31" s="1"/>
      <c r="B31" s="136"/>
      <c r="C31" s="41" t="s">
        <v>40</v>
      </c>
      <c r="D31" s="42" t="s">
        <v>41</v>
      </c>
      <c r="E31" s="43" t="s">
        <v>25</v>
      </c>
      <c r="F31" s="43"/>
      <c r="G31" s="43"/>
      <c r="H31" s="43"/>
      <c r="I31" s="43"/>
      <c r="J31" s="1"/>
      <c r="K31" s="44"/>
      <c r="L31" s="44"/>
      <c r="M31" s="8"/>
      <c r="N31" s="1"/>
      <c r="O31" s="1"/>
      <c r="P31" s="1"/>
      <c r="Q31" s="1"/>
      <c r="R31" s="1"/>
      <c r="S31" s="1"/>
      <c r="T31" s="1"/>
      <c r="U31" s="1"/>
      <c r="V31" s="1"/>
      <c r="W31" s="1"/>
      <c r="X31" s="1"/>
      <c r="Y31" s="1"/>
      <c r="Z31" s="1"/>
    </row>
    <row r="32" spans="1:26" ht="13.5" customHeight="1">
      <c r="A32" s="1"/>
      <c r="B32" s="136"/>
      <c r="C32" s="41" t="s">
        <v>42</v>
      </c>
      <c r="D32" s="42" t="s">
        <v>43</v>
      </c>
      <c r="E32" s="43" t="s">
        <v>25</v>
      </c>
      <c r="F32" s="43"/>
      <c r="G32" s="43"/>
      <c r="H32" s="43"/>
      <c r="I32" s="43"/>
      <c r="J32" s="1"/>
      <c r="K32" s="44"/>
      <c r="L32" s="44"/>
      <c r="M32" s="8"/>
      <c r="N32" s="1"/>
      <c r="O32" s="1"/>
      <c r="P32" s="1"/>
      <c r="Q32" s="1"/>
      <c r="R32" s="1"/>
      <c r="S32" s="1"/>
      <c r="T32" s="1"/>
      <c r="U32" s="1"/>
      <c r="V32" s="1"/>
      <c r="W32" s="1"/>
      <c r="X32" s="1"/>
      <c r="Y32" s="1"/>
      <c r="Z32" s="1"/>
    </row>
    <row r="33" spans="1:26" ht="13.5" customHeight="1">
      <c r="A33" s="1"/>
      <c r="B33" s="136"/>
      <c r="C33" s="41" t="s">
        <v>44</v>
      </c>
      <c r="D33" s="42" t="s">
        <v>45</v>
      </c>
      <c r="E33" s="43" t="s">
        <v>25</v>
      </c>
      <c r="F33" s="43"/>
      <c r="G33" s="43"/>
      <c r="H33" s="43"/>
      <c r="I33" s="43"/>
      <c r="J33" s="1"/>
      <c r="K33" s="44"/>
      <c r="L33" s="44"/>
      <c r="M33" s="8"/>
      <c r="N33" s="1"/>
      <c r="O33" s="1"/>
      <c r="P33" s="1"/>
      <c r="Q33" s="1"/>
      <c r="R33" s="1"/>
      <c r="S33" s="1"/>
      <c r="T33" s="1"/>
      <c r="U33" s="1"/>
      <c r="V33" s="1"/>
      <c r="W33" s="1"/>
      <c r="X33" s="1"/>
      <c r="Y33" s="1"/>
      <c r="Z33" s="1"/>
    </row>
    <row r="34" spans="1:26" ht="13.5" customHeight="1">
      <c r="A34" s="1"/>
      <c r="B34" s="136"/>
      <c r="C34" s="41" t="s">
        <v>46</v>
      </c>
      <c r="D34" s="42" t="s">
        <v>47</v>
      </c>
      <c r="E34" s="43" t="s">
        <v>25</v>
      </c>
      <c r="F34" s="43"/>
      <c r="G34" s="43"/>
      <c r="H34" s="43"/>
      <c r="I34" s="43"/>
      <c r="J34" s="1"/>
      <c r="K34" s="44"/>
      <c r="L34" s="44"/>
      <c r="M34" s="8"/>
      <c r="N34" s="1"/>
      <c r="O34" s="1"/>
      <c r="P34" s="1"/>
      <c r="Q34" s="1"/>
      <c r="R34" s="1"/>
      <c r="S34" s="1"/>
      <c r="T34" s="1"/>
      <c r="U34" s="1"/>
      <c r="V34" s="1"/>
      <c r="W34" s="1"/>
      <c r="X34" s="1"/>
      <c r="Y34" s="1"/>
      <c r="Z34" s="1"/>
    </row>
    <row r="35" spans="1:26" ht="13.5" customHeight="1">
      <c r="A35" s="1"/>
      <c r="B35" s="136"/>
      <c r="C35" s="41" t="s">
        <v>48</v>
      </c>
      <c r="D35" s="42" t="s">
        <v>49</v>
      </c>
      <c r="E35" s="43" t="s">
        <v>25</v>
      </c>
      <c r="F35" s="43"/>
      <c r="G35" s="43"/>
      <c r="H35" s="43"/>
      <c r="I35" s="43"/>
      <c r="J35" s="1"/>
      <c r="K35" s="44"/>
      <c r="L35" s="44"/>
      <c r="M35" s="8"/>
      <c r="N35" s="1"/>
      <c r="O35" s="1"/>
      <c r="P35" s="1"/>
      <c r="Q35" s="1"/>
      <c r="R35" s="1"/>
      <c r="S35" s="1"/>
      <c r="T35" s="1"/>
      <c r="U35" s="1"/>
      <c r="V35" s="1"/>
      <c r="W35" s="1"/>
      <c r="X35" s="1"/>
      <c r="Y35" s="1"/>
      <c r="Z35" s="1"/>
    </row>
    <row r="36" spans="1:26" ht="13.5" customHeight="1">
      <c r="A36" s="1"/>
      <c r="B36" s="136"/>
      <c r="C36" s="41" t="s">
        <v>50</v>
      </c>
      <c r="D36" s="42" t="s">
        <v>51</v>
      </c>
      <c r="E36" s="43"/>
      <c r="F36" s="43"/>
      <c r="G36" s="43"/>
      <c r="H36" s="43" t="s">
        <v>25</v>
      </c>
      <c r="I36" s="43"/>
      <c r="J36" s="1"/>
      <c r="K36" s="44"/>
      <c r="L36" s="44"/>
      <c r="M36" s="8"/>
      <c r="N36" s="1"/>
      <c r="O36" s="1"/>
      <c r="P36" s="1"/>
      <c r="Q36" s="1"/>
      <c r="R36" s="1"/>
      <c r="S36" s="1"/>
      <c r="T36" s="1"/>
      <c r="U36" s="1"/>
      <c r="V36" s="1"/>
      <c r="W36" s="1"/>
      <c r="X36" s="1"/>
      <c r="Y36" s="1"/>
      <c r="Z36" s="1"/>
    </row>
    <row r="37" spans="1:26" ht="13.5" customHeight="1">
      <c r="A37" s="1"/>
      <c r="B37" s="136"/>
      <c r="C37" s="41" t="s">
        <v>52</v>
      </c>
      <c r="D37" s="42" t="s">
        <v>53</v>
      </c>
      <c r="E37" s="43" t="s">
        <v>25</v>
      </c>
      <c r="F37" s="43"/>
      <c r="G37" s="43"/>
      <c r="H37" s="43"/>
      <c r="I37" s="43"/>
      <c r="J37" s="1"/>
      <c r="K37" s="44"/>
      <c r="L37" s="44"/>
      <c r="M37" s="8"/>
      <c r="N37" s="1"/>
      <c r="O37" s="1"/>
      <c r="P37" s="1"/>
      <c r="Q37" s="1"/>
      <c r="R37" s="1"/>
      <c r="S37" s="1"/>
      <c r="T37" s="1"/>
      <c r="U37" s="1"/>
      <c r="V37" s="1"/>
      <c r="W37" s="1"/>
      <c r="X37" s="1"/>
      <c r="Y37" s="1"/>
      <c r="Z37" s="1"/>
    </row>
    <row r="38" spans="1:26" ht="13.5" customHeight="1">
      <c r="A38" s="1"/>
      <c r="B38" s="136"/>
      <c r="C38" s="41" t="s">
        <v>54</v>
      </c>
      <c r="D38" s="42" t="s">
        <v>55</v>
      </c>
      <c r="E38" s="43" t="s">
        <v>25</v>
      </c>
      <c r="F38" s="43"/>
      <c r="G38" s="43"/>
      <c r="H38" s="43"/>
      <c r="I38" s="43"/>
      <c r="J38" s="1"/>
      <c r="K38" s="44"/>
      <c r="L38" s="44"/>
      <c r="M38" s="8"/>
      <c r="N38" s="1"/>
      <c r="O38" s="1"/>
      <c r="P38" s="1"/>
      <c r="Q38" s="1"/>
      <c r="R38" s="1"/>
      <c r="S38" s="1"/>
      <c r="T38" s="1"/>
      <c r="U38" s="1"/>
      <c r="V38" s="1"/>
      <c r="W38" s="1"/>
      <c r="X38" s="1"/>
      <c r="Y38" s="1"/>
      <c r="Z38" s="1"/>
    </row>
    <row r="39" spans="1:26" ht="13.5" customHeight="1">
      <c r="A39" s="1"/>
      <c r="B39" s="136"/>
      <c r="C39" s="41" t="s">
        <v>56</v>
      </c>
      <c r="D39" s="42" t="s">
        <v>57</v>
      </c>
      <c r="E39" s="43"/>
      <c r="F39" s="43"/>
      <c r="G39" s="43" t="s">
        <v>25</v>
      </c>
      <c r="H39" s="43" t="s">
        <v>25</v>
      </c>
      <c r="I39" s="43"/>
      <c r="J39" s="1"/>
      <c r="K39" s="44"/>
      <c r="L39" s="44"/>
      <c r="M39" s="8"/>
      <c r="N39" s="1"/>
      <c r="O39" s="1"/>
      <c r="P39" s="1"/>
      <c r="Q39" s="1"/>
      <c r="R39" s="1"/>
      <c r="S39" s="1"/>
      <c r="T39" s="1"/>
      <c r="U39" s="1"/>
      <c r="V39" s="1"/>
      <c r="W39" s="1"/>
      <c r="X39" s="1"/>
      <c r="Y39" s="1"/>
      <c r="Z39" s="1"/>
    </row>
    <row r="40" spans="1:26" ht="13.5" customHeight="1">
      <c r="A40" s="1"/>
      <c r="B40" s="136"/>
      <c r="C40" s="41" t="s">
        <v>58</v>
      </c>
      <c r="D40" s="42" t="s">
        <v>59</v>
      </c>
      <c r="E40" s="43" t="s">
        <v>25</v>
      </c>
      <c r="F40" s="43"/>
      <c r="G40" s="43"/>
      <c r="H40" s="43"/>
      <c r="I40" s="43"/>
      <c r="J40" s="1"/>
      <c r="K40" s="44"/>
      <c r="L40" s="44"/>
      <c r="M40" s="8"/>
      <c r="N40" s="1"/>
      <c r="O40" s="1"/>
      <c r="P40" s="1"/>
      <c r="Q40" s="1"/>
      <c r="R40" s="1"/>
      <c r="S40" s="1"/>
      <c r="T40" s="1"/>
      <c r="U40" s="1"/>
      <c r="V40" s="1"/>
      <c r="W40" s="1"/>
      <c r="X40" s="1"/>
      <c r="Y40" s="1"/>
      <c r="Z40" s="1"/>
    </row>
    <row r="41" spans="1:26" ht="13.5" customHeight="1">
      <c r="A41" s="1"/>
      <c r="B41" s="136"/>
      <c r="C41" s="41" t="s">
        <v>60</v>
      </c>
      <c r="D41" s="42" t="s">
        <v>61</v>
      </c>
      <c r="E41" s="43" t="s">
        <v>25</v>
      </c>
      <c r="F41" s="43" t="s">
        <v>25</v>
      </c>
      <c r="G41" s="43" t="s">
        <v>25</v>
      </c>
      <c r="H41" s="43" t="s">
        <v>25</v>
      </c>
      <c r="I41" s="43" t="s">
        <v>25</v>
      </c>
      <c r="J41" s="1"/>
      <c r="K41" s="44"/>
      <c r="L41" s="44"/>
      <c r="M41" s="8"/>
      <c r="N41" s="1"/>
      <c r="O41" s="1"/>
      <c r="P41" s="1"/>
      <c r="Q41" s="1"/>
      <c r="R41" s="1"/>
      <c r="S41" s="1"/>
      <c r="T41" s="1"/>
      <c r="U41" s="1"/>
      <c r="V41" s="1"/>
      <c r="W41" s="1"/>
      <c r="X41" s="1"/>
      <c r="Y41" s="1"/>
      <c r="Z41" s="1"/>
    </row>
    <row r="42" spans="1:26" ht="13.5" customHeight="1">
      <c r="A42" s="1"/>
      <c r="B42" s="136"/>
      <c r="C42" s="41" t="s">
        <v>62</v>
      </c>
      <c r="D42" s="42" t="s">
        <v>63</v>
      </c>
      <c r="E42" s="43" t="s">
        <v>25</v>
      </c>
      <c r="F42" s="43"/>
      <c r="G42" s="43"/>
      <c r="H42" s="43"/>
      <c r="I42" s="43"/>
      <c r="J42" s="1"/>
      <c r="K42" s="44"/>
      <c r="L42" s="44"/>
      <c r="M42" s="8"/>
      <c r="N42" s="1"/>
      <c r="O42" s="1"/>
      <c r="P42" s="1"/>
      <c r="Q42" s="1"/>
      <c r="R42" s="1"/>
      <c r="S42" s="1"/>
      <c r="T42" s="1"/>
      <c r="U42" s="1"/>
      <c r="V42" s="1"/>
      <c r="W42" s="1"/>
      <c r="X42" s="1"/>
      <c r="Y42" s="1"/>
      <c r="Z42" s="1"/>
    </row>
    <row r="43" spans="1:26" ht="13.5" customHeight="1">
      <c r="A43" s="1"/>
      <c r="B43" s="136"/>
      <c r="C43" s="41" t="s">
        <v>64</v>
      </c>
      <c r="D43" s="42" t="s">
        <v>65</v>
      </c>
      <c r="E43" s="43" t="s">
        <v>25</v>
      </c>
      <c r="F43" s="43"/>
      <c r="G43" s="43"/>
      <c r="H43" s="43"/>
      <c r="I43" s="43"/>
      <c r="J43" s="1"/>
      <c r="K43" s="44"/>
      <c r="L43" s="44"/>
      <c r="M43" s="8"/>
      <c r="N43" s="1"/>
      <c r="O43" s="1"/>
      <c r="P43" s="1"/>
      <c r="Q43" s="1"/>
      <c r="R43" s="1"/>
      <c r="S43" s="1"/>
      <c r="T43" s="1"/>
      <c r="U43" s="1"/>
      <c r="V43" s="1"/>
      <c r="W43" s="1"/>
      <c r="X43" s="1"/>
      <c r="Y43" s="1"/>
      <c r="Z43" s="1"/>
    </row>
    <row r="44" spans="1:26" ht="13.5" customHeight="1">
      <c r="A44" s="1"/>
      <c r="B44" s="136"/>
      <c r="C44" s="41" t="s">
        <v>66</v>
      </c>
      <c r="D44" s="42" t="s">
        <v>67</v>
      </c>
      <c r="E44" s="43" t="s">
        <v>25</v>
      </c>
      <c r="F44" s="43"/>
      <c r="G44" s="43"/>
      <c r="H44" s="43"/>
      <c r="I44" s="43"/>
      <c r="J44" s="1"/>
      <c r="K44" s="44"/>
      <c r="L44" s="44"/>
      <c r="M44" s="8"/>
      <c r="N44" s="1"/>
      <c r="O44" s="1"/>
      <c r="P44" s="1"/>
      <c r="Q44" s="1"/>
      <c r="R44" s="1"/>
      <c r="S44" s="1"/>
      <c r="T44" s="1"/>
      <c r="U44" s="1"/>
      <c r="V44" s="1"/>
      <c r="W44" s="1"/>
      <c r="X44" s="1"/>
      <c r="Y44" s="1"/>
      <c r="Z44" s="1"/>
    </row>
    <row r="45" spans="1:26" ht="13.5" customHeight="1">
      <c r="A45" s="1"/>
      <c r="B45" s="136"/>
      <c r="C45" s="41" t="s">
        <v>68</v>
      </c>
      <c r="D45" s="42" t="s">
        <v>69</v>
      </c>
      <c r="E45" s="43" t="s">
        <v>25</v>
      </c>
      <c r="F45" s="43"/>
      <c r="G45" s="43"/>
      <c r="H45" s="43"/>
      <c r="I45" s="43"/>
      <c r="J45" s="1"/>
      <c r="K45" s="44"/>
      <c r="L45" s="44"/>
      <c r="M45" s="8"/>
      <c r="N45" s="1"/>
      <c r="O45" s="1"/>
      <c r="P45" s="1"/>
      <c r="Q45" s="1"/>
      <c r="R45" s="1"/>
      <c r="S45" s="1"/>
      <c r="T45" s="1"/>
      <c r="U45" s="1"/>
      <c r="V45" s="1"/>
      <c r="W45" s="1"/>
      <c r="X45" s="1"/>
      <c r="Y45" s="1"/>
      <c r="Z45" s="1"/>
    </row>
    <row r="46" spans="1:26" ht="13.5" customHeight="1">
      <c r="A46" s="1"/>
      <c r="B46" s="136"/>
      <c r="C46" s="41" t="s">
        <v>70</v>
      </c>
      <c r="D46" s="42" t="s">
        <v>71</v>
      </c>
      <c r="E46" s="43" t="s">
        <v>25</v>
      </c>
      <c r="F46" s="43"/>
      <c r="G46" s="43"/>
      <c r="H46" s="43"/>
      <c r="I46" s="43"/>
      <c r="J46" s="1"/>
      <c r="K46" s="44"/>
      <c r="L46" s="44"/>
      <c r="M46" s="8"/>
      <c r="N46" s="1"/>
      <c r="O46" s="1"/>
      <c r="P46" s="1"/>
      <c r="Q46" s="1"/>
      <c r="R46" s="1"/>
      <c r="S46" s="1"/>
      <c r="T46" s="1"/>
      <c r="U46" s="1"/>
      <c r="V46" s="1"/>
      <c r="W46" s="1"/>
      <c r="X46" s="1"/>
      <c r="Y46" s="1"/>
      <c r="Z46" s="1"/>
    </row>
    <row r="47" spans="1:26" ht="13.5" customHeight="1">
      <c r="A47" s="1"/>
      <c r="B47" s="136"/>
      <c r="C47" s="41" t="s">
        <v>72</v>
      </c>
      <c r="D47" s="42" t="s">
        <v>73</v>
      </c>
      <c r="E47" s="43" t="s">
        <v>25</v>
      </c>
      <c r="F47" s="43"/>
      <c r="G47" s="43"/>
      <c r="H47" s="43"/>
      <c r="I47" s="43"/>
      <c r="J47" s="1"/>
      <c r="K47" s="44"/>
      <c r="L47" s="44"/>
      <c r="M47" s="8"/>
      <c r="N47" s="1"/>
      <c r="O47" s="1"/>
      <c r="P47" s="1"/>
      <c r="Q47" s="1"/>
      <c r="R47" s="1"/>
      <c r="S47" s="1"/>
      <c r="T47" s="1"/>
      <c r="U47" s="1"/>
      <c r="V47" s="1"/>
      <c r="W47" s="1"/>
      <c r="X47" s="1"/>
      <c r="Y47" s="1"/>
      <c r="Z47" s="1"/>
    </row>
    <row r="48" spans="1:26" ht="13.5" customHeight="1">
      <c r="A48" s="1"/>
      <c r="B48" s="136"/>
      <c r="C48" s="41" t="s">
        <v>74</v>
      </c>
      <c r="D48" s="42" t="s">
        <v>75</v>
      </c>
      <c r="E48" s="43" t="s">
        <v>25</v>
      </c>
      <c r="F48" s="43"/>
      <c r="G48" s="43"/>
      <c r="H48" s="43"/>
      <c r="I48" s="43"/>
      <c r="J48" s="1"/>
      <c r="K48" s="44"/>
      <c r="L48" s="44"/>
      <c r="M48" s="8"/>
      <c r="N48" s="1"/>
      <c r="O48" s="1"/>
      <c r="P48" s="1"/>
      <c r="Q48" s="1"/>
      <c r="R48" s="1"/>
      <c r="S48" s="1"/>
      <c r="T48" s="1"/>
      <c r="U48" s="1"/>
      <c r="V48" s="1"/>
      <c r="W48" s="1"/>
      <c r="X48" s="1"/>
      <c r="Y48" s="1"/>
      <c r="Z48" s="1"/>
    </row>
    <row r="49" spans="1:26" ht="13.5" customHeight="1">
      <c r="A49" s="1"/>
      <c r="B49" s="136"/>
      <c r="C49" s="41" t="s">
        <v>76</v>
      </c>
      <c r="D49" s="42" t="s">
        <v>77</v>
      </c>
      <c r="E49" s="43" t="s">
        <v>25</v>
      </c>
      <c r="F49" s="43"/>
      <c r="G49" s="43"/>
      <c r="H49" s="43"/>
      <c r="I49" s="43"/>
      <c r="J49" s="1"/>
      <c r="K49" s="44"/>
      <c r="L49" s="44"/>
      <c r="M49" s="8"/>
      <c r="N49" s="1"/>
      <c r="O49" s="1"/>
      <c r="P49" s="1"/>
      <c r="Q49" s="1"/>
      <c r="R49" s="1"/>
      <c r="S49" s="1"/>
      <c r="T49" s="1"/>
      <c r="U49" s="1"/>
      <c r="V49" s="1"/>
      <c r="W49" s="1"/>
      <c r="X49" s="1"/>
      <c r="Y49" s="1"/>
      <c r="Z49" s="1"/>
    </row>
    <row r="50" spans="1:26" ht="13.5" customHeight="1">
      <c r="A50" s="1"/>
      <c r="B50" s="136"/>
      <c r="C50" s="41" t="s">
        <v>78</v>
      </c>
      <c r="D50" s="42" t="s">
        <v>79</v>
      </c>
      <c r="E50" s="43"/>
      <c r="F50" s="43"/>
      <c r="G50" s="43"/>
      <c r="H50" s="43" t="s">
        <v>25</v>
      </c>
      <c r="I50" s="43"/>
      <c r="J50" s="1"/>
      <c r="K50" s="44"/>
      <c r="L50" s="44"/>
      <c r="M50" s="8"/>
      <c r="N50" s="1"/>
      <c r="O50" s="1"/>
      <c r="P50" s="1"/>
      <c r="Q50" s="1"/>
      <c r="R50" s="1"/>
      <c r="S50" s="1"/>
      <c r="T50" s="1"/>
      <c r="U50" s="1"/>
      <c r="V50" s="1"/>
      <c r="W50" s="1"/>
      <c r="X50" s="1"/>
      <c r="Y50" s="1"/>
      <c r="Z50" s="1"/>
    </row>
    <row r="51" spans="1:26" ht="13.5" customHeight="1">
      <c r="A51" s="1"/>
      <c r="B51" s="136"/>
      <c r="C51" s="41" t="s">
        <v>80</v>
      </c>
      <c r="D51" s="42" t="s">
        <v>81</v>
      </c>
      <c r="E51" s="43" t="s">
        <v>25</v>
      </c>
      <c r="F51" s="43" t="s">
        <v>25</v>
      </c>
      <c r="G51" s="43" t="s">
        <v>25</v>
      </c>
      <c r="H51" s="43" t="s">
        <v>25</v>
      </c>
      <c r="I51" s="43" t="s">
        <v>25</v>
      </c>
      <c r="J51" s="1"/>
      <c r="K51" s="44"/>
      <c r="L51" s="44"/>
      <c r="M51" s="8"/>
      <c r="N51" s="1"/>
      <c r="O51" s="1"/>
      <c r="P51" s="1"/>
      <c r="Q51" s="1"/>
      <c r="R51" s="1"/>
      <c r="S51" s="1"/>
      <c r="T51" s="1"/>
      <c r="U51" s="1"/>
      <c r="V51" s="1"/>
      <c r="W51" s="1"/>
      <c r="X51" s="1"/>
      <c r="Y51" s="1"/>
      <c r="Z51" s="1"/>
    </row>
    <row r="52" spans="1:26" ht="13.5" customHeight="1">
      <c r="A52" s="1"/>
      <c r="B52" s="136"/>
      <c r="C52" s="41" t="s">
        <v>82</v>
      </c>
      <c r="D52" s="42" t="s">
        <v>83</v>
      </c>
      <c r="E52" s="43" t="s">
        <v>25</v>
      </c>
      <c r="F52" s="43" t="s">
        <v>25</v>
      </c>
      <c r="G52" s="43" t="s">
        <v>25</v>
      </c>
      <c r="H52" s="43" t="s">
        <v>25</v>
      </c>
      <c r="I52" s="43" t="s">
        <v>25</v>
      </c>
      <c r="J52" s="1"/>
      <c r="K52" s="44"/>
      <c r="L52" s="44"/>
      <c r="M52" s="8"/>
      <c r="N52" s="1"/>
      <c r="O52" s="1"/>
      <c r="P52" s="1"/>
      <c r="Q52" s="1"/>
      <c r="R52" s="1"/>
      <c r="S52" s="1"/>
      <c r="T52" s="1"/>
      <c r="U52" s="1"/>
      <c r="V52" s="1"/>
      <c r="W52" s="1"/>
      <c r="X52" s="1"/>
      <c r="Y52" s="1"/>
      <c r="Z52" s="1"/>
    </row>
    <row r="53" spans="1:26" ht="18.75" customHeight="1">
      <c r="A53" s="1"/>
      <c r="B53" s="5"/>
      <c r="C53" s="32"/>
      <c r="D53" s="32"/>
      <c r="E53" s="32"/>
      <c r="F53" s="32"/>
      <c r="G53" s="32"/>
      <c r="H53" s="32"/>
      <c r="I53" s="32"/>
      <c r="J53" s="48"/>
      <c r="K53" s="44"/>
      <c r="L53" s="44"/>
      <c r="M53" s="8"/>
      <c r="N53" s="1"/>
      <c r="O53" s="1"/>
      <c r="P53" s="1"/>
      <c r="Q53" s="1"/>
      <c r="R53" s="1"/>
      <c r="S53" s="1"/>
      <c r="T53" s="1"/>
      <c r="U53" s="1"/>
      <c r="V53" s="1"/>
      <c r="W53" s="1"/>
      <c r="X53" s="1"/>
      <c r="Y53" s="1"/>
      <c r="Z53" s="1"/>
    </row>
    <row r="54" spans="1:26" ht="73.5" customHeight="1">
      <c r="A54" s="1"/>
      <c r="B54" s="5"/>
      <c r="C54" s="132" t="s">
        <v>84</v>
      </c>
      <c r="D54" s="128"/>
      <c r="E54" s="128"/>
      <c r="F54" s="128"/>
      <c r="G54" s="128"/>
      <c r="H54" s="49"/>
      <c r="I54" s="49"/>
      <c r="J54" s="1"/>
      <c r="K54" s="50"/>
      <c r="L54" s="50"/>
      <c r="M54" s="8"/>
      <c r="N54" s="1"/>
      <c r="O54" s="1"/>
      <c r="P54" s="1"/>
      <c r="Q54" s="1"/>
      <c r="R54" s="1"/>
      <c r="S54" s="1"/>
      <c r="T54" s="1"/>
      <c r="U54" s="1"/>
      <c r="V54" s="1"/>
      <c r="W54" s="1"/>
      <c r="X54" s="1"/>
      <c r="Y54" s="1"/>
      <c r="Z54" s="1"/>
    </row>
    <row r="55" spans="1:26" ht="19.5" customHeight="1">
      <c r="A55" s="1"/>
      <c r="B55" s="5"/>
      <c r="C55" s="132" t="s">
        <v>85</v>
      </c>
      <c r="D55" s="128"/>
      <c r="E55" s="128"/>
      <c r="F55" s="128"/>
      <c r="G55" s="128"/>
      <c r="H55" s="51"/>
      <c r="I55" s="51"/>
      <c r="J55" s="52"/>
      <c r="K55" s="53"/>
      <c r="L55" s="53"/>
      <c r="M55" s="8"/>
      <c r="N55" s="1"/>
      <c r="O55" s="1"/>
      <c r="P55" s="1"/>
      <c r="Q55" s="1"/>
      <c r="R55" s="1"/>
      <c r="S55" s="1"/>
      <c r="T55" s="1"/>
      <c r="U55" s="1"/>
      <c r="V55" s="1"/>
      <c r="W55" s="1"/>
      <c r="X55" s="1"/>
      <c r="Y55" s="1"/>
      <c r="Z55" s="1"/>
    </row>
    <row r="56" spans="1:26" ht="12" customHeight="1">
      <c r="A56" s="1"/>
      <c r="B56" s="5"/>
      <c r="C56" s="54" t="s">
        <v>86</v>
      </c>
      <c r="D56" s="55"/>
      <c r="E56" s="55"/>
      <c r="F56" s="55"/>
      <c r="G56" s="55"/>
      <c r="H56" s="55"/>
      <c r="I56" s="55"/>
      <c r="J56" s="56"/>
      <c r="K56" s="57"/>
      <c r="L56" s="57"/>
      <c r="M56" s="8"/>
      <c r="N56" s="1"/>
      <c r="O56" s="1"/>
      <c r="P56" s="1"/>
      <c r="Q56" s="1"/>
      <c r="R56" s="1"/>
      <c r="S56" s="1"/>
      <c r="T56" s="1"/>
      <c r="U56" s="1"/>
      <c r="V56" s="1"/>
      <c r="W56" s="1"/>
      <c r="X56" s="1"/>
      <c r="Y56" s="1"/>
      <c r="Z56" s="1"/>
    </row>
    <row r="57" spans="1:26" ht="21.75" customHeight="1">
      <c r="A57" s="1"/>
      <c r="B57" s="58"/>
      <c r="C57" s="59"/>
      <c r="D57" s="59"/>
      <c r="E57" s="59"/>
      <c r="F57" s="59"/>
      <c r="G57" s="59"/>
      <c r="H57" s="59"/>
      <c r="I57" s="59"/>
      <c r="J57" s="59"/>
      <c r="K57" s="59"/>
      <c r="L57" s="59"/>
      <c r="M57" s="60"/>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6">
    <mergeCell ref="B21:B52"/>
    <mergeCell ref="C21:D21"/>
    <mergeCell ref="E21:I21"/>
    <mergeCell ref="C8:I8"/>
    <mergeCell ref="D10:H10"/>
    <mergeCell ref="C54:G54"/>
    <mergeCell ref="C55:G55"/>
    <mergeCell ref="D11:H11"/>
    <mergeCell ref="D12:H12"/>
    <mergeCell ref="D13:H13"/>
    <mergeCell ref="C18:I18"/>
    <mergeCell ref="D3:J3"/>
    <mergeCell ref="C5:J5"/>
    <mergeCell ref="C6:I6"/>
    <mergeCell ref="C7:J7"/>
    <mergeCell ref="K7:L7"/>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FB36E"/>
  </sheetPr>
  <dimension ref="A1:AD999"/>
  <sheetViews>
    <sheetView tabSelected="1" workbookViewId="0">
      <pane ySplit="2" topLeftCell="A3" activePane="bottomLeft" state="frozen"/>
      <selection pane="bottomLeft" activeCell="C18" sqref="C18"/>
    </sheetView>
  </sheetViews>
  <sheetFormatPr baseColWidth="10" defaultColWidth="12.625" defaultRowHeight="15" customHeight="1"/>
  <cols>
    <col min="1" max="1" width="20" bestFit="1" customWidth="1"/>
    <col min="2" max="2" width="14.25" bestFit="1" customWidth="1"/>
    <col min="3" max="3" width="32.125" bestFit="1" customWidth="1"/>
    <col min="4" max="4" width="19.25" bestFit="1" customWidth="1"/>
    <col min="5" max="5" width="17.125" bestFit="1" customWidth="1"/>
    <col min="6" max="6" width="11" bestFit="1" customWidth="1"/>
    <col min="7" max="7" width="14.375" customWidth="1"/>
    <col min="8" max="8" width="6.25" customWidth="1"/>
    <col min="9" max="9" width="16.75" customWidth="1"/>
    <col min="10" max="10" width="13.375" customWidth="1"/>
    <col min="11" max="11" width="12.375" customWidth="1"/>
    <col min="12" max="12" width="24.625" customWidth="1"/>
    <col min="13" max="13" width="10.875" customWidth="1"/>
    <col min="14" max="14" width="11.375" bestFit="1" customWidth="1"/>
    <col min="15" max="15" width="17.625" customWidth="1"/>
    <col min="16" max="16" width="11.625" customWidth="1"/>
    <col min="17" max="17" width="16.375" customWidth="1"/>
    <col min="18" max="18" width="22.875" customWidth="1"/>
    <col min="19" max="19" width="13.125" customWidth="1"/>
    <col min="20" max="20" width="5.875" customWidth="1"/>
    <col min="21" max="21" width="5.25" customWidth="1"/>
    <col min="22" max="22" width="4.375" customWidth="1"/>
    <col min="23" max="23" width="5.25" customWidth="1"/>
    <col min="24" max="24" width="5.625" customWidth="1"/>
    <col min="25" max="25" width="6" customWidth="1"/>
    <col min="26" max="26" width="8.25" customWidth="1"/>
    <col min="27" max="27" width="12.875" customWidth="1"/>
    <col min="28" max="28" width="14.25" customWidth="1"/>
    <col min="29" max="29" width="19.625" customWidth="1"/>
    <col min="30" max="30" width="21.125" customWidth="1"/>
  </cols>
  <sheetData>
    <row r="1" spans="1:30" ht="12" customHeight="1">
      <c r="A1" s="61" t="s">
        <v>24</v>
      </c>
      <c r="B1" s="61" t="s">
        <v>27</v>
      </c>
      <c r="C1" s="61" t="s">
        <v>29</v>
      </c>
      <c r="D1" s="61" t="s">
        <v>31</v>
      </c>
      <c r="E1" s="61" t="s">
        <v>35</v>
      </c>
      <c r="F1" s="61" t="s">
        <v>33</v>
      </c>
      <c r="G1" s="61" t="s">
        <v>87</v>
      </c>
      <c r="H1" s="61" t="s">
        <v>88</v>
      </c>
      <c r="I1" s="61" t="s">
        <v>89</v>
      </c>
      <c r="J1" s="61" t="s">
        <v>37</v>
      </c>
      <c r="K1" s="61" t="s">
        <v>39</v>
      </c>
      <c r="L1" s="61" t="s">
        <v>90</v>
      </c>
      <c r="M1" s="61" t="s">
        <v>49</v>
      </c>
      <c r="N1" s="61" t="s">
        <v>55</v>
      </c>
      <c r="O1" s="61" t="s">
        <v>91</v>
      </c>
      <c r="P1" s="61" t="s">
        <v>92</v>
      </c>
      <c r="Q1" s="61" t="s">
        <v>93</v>
      </c>
      <c r="R1" s="61" t="s">
        <v>94</v>
      </c>
      <c r="S1" s="61" t="s">
        <v>81</v>
      </c>
      <c r="T1" s="61" t="s">
        <v>95</v>
      </c>
      <c r="U1" s="61" t="s">
        <v>96</v>
      </c>
      <c r="V1" s="61" t="s">
        <v>97</v>
      </c>
      <c r="W1" s="61" t="s">
        <v>98</v>
      </c>
      <c r="X1" s="61" t="s">
        <v>99</v>
      </c>
      <c r="Y1" s="61" t="s">
        <v>100</v>
      </c>
      <c r="Z1" s="61" t="s">
        <v>101</v>
      </c>
      <c r="AA1" s="61" t="s">
        <v>102</v>
      </c>
      <c r="AB1" s="61" t="s">
        <v>83</v>
      </c>
      <c r="AC1" s="61" t="s">
        <v>103</v>
      </c>
      <c r="AD1" s="61" t="s">
        <v>104</v>
      </c>
    </row>
    <row r="2" spans="1:30" ht="14.25">
      <c r="A2" s="62" t="str">
        <f>HYPERLINK("#gid=1349623246&amp;range=C4","ID del registro biológico")</f>
        <v>ID del registro biológico</v>
      </c>
      <c r="B2" s="62" t="str">
        <f>HYPERLINK("#gid=1349623246&amp;range=C6","Base del registro")</f>
        <v>Base del registro</v>
      </c>
      <c r="C2" s="62" t="str">
        <f>HYPERLINK("#gid=1349623246&amp;range=C8","Código de la institución")</f>
        <v>Código de la institución</v>
      </c>
      <c r="D2" s="63" t="str">
        <f>HYPERLINK("#gid=1349623246&amp;range=C10","Código de la colección")</f>
        <v>Código de la colección</v>
      </c>
      <c r="E2" s="63" t="str">
        <f>HYPERLINK("#gid=1349623246&amp;range=C12","Número de catálogo")</f>
        <v>Número de catálogo</v>
      </c>
      <c r="F2" s="62" t="str">
        <f>HYPERLINK("#gid=1349623246&amp;range=C14","Tipo")</f>
        <v>Tipo</v>
      </c>
      <c r="G2" s="64" t="str">
        <f>HYPERLINK("#gid=1349623246&amp;range=C16","Modificado")</f>
        <v>Modificado</v>
      </c>
      <c r="H2" s="65" t="str">
        <f>HYPERLINK("#gid=1349623246&amp;range=C18","Idioma")</f>
        <v>Idioma</v>
      </c>
      <c r="I2" s="64" t="str">
        <f>HYPERLINK("#gid=1349623246&amp;range=C22","Titular de los derechos")</f>
        <v>Titular de los derechos</v>
      </c>
      <c r="J2" s="65" t="str">
        <f>HYPERLINK("#gid=1349623246&amp;range=C30","ID de la institución")</f>
        <v>ID de la institución</v>
      </c>
      <c r="K2" s="63" t="str">
        <f>HYPERLINK("#gid=1349623246&amp;range=C32","ID de la colección")</f>
        <v>ID de la colección</v>
      </c>
      <c r="L2" s="65" t="str">
        <f>HYPERLINK("#gid=1349623246&amp;range=C65","Comentarios del registro biológico")</f>
        <v>Comentarios del registro biológico</v>
      </c>
      <c r="M2" s="63" t="str">
        <f>HYPERLINK("#gid=1349623246&amp;range=C69","Registrado por")</f>
        <v>Registrado por</v>
      </c>
      <c r="N2" s="63" t="str">
        <f>HYPERLINK("#gid=1349623246&amp;range=C89","Disposición")</f>
        <v>Disposición</v>
      </c>
      <c r="O2" s="64" t="str">
        <f>HYPERLINK("#gid=1349623246&amp;range=C93","Identificaciones previas")</f>
        <v>Identificaciones previas</v>
      </c>
      <c r="P2" s="65" t="str">
        <f>HYPERLINK("#gid=1349623246&amp;range=C261","Identificado por")</f>
        <v>Identificado por</v>
      </c>
      <c r="Q2" s="65" t="str">
        <f>HYPERLINK("#gid=1349623246&amp;range=C263","Fecha de identificación")</f>
        <v>Fecha de identificación</v>
      </c>
      <c r="R2" s="65" t="str">
        <f>HYPERLINK("#gid=1349623246&amp;range=C269","Comentarios de la Identificación")</f>
        <v>Comentarios de la Identificación</v>
      </c>
      <c r="S2" s="66" t="str">
        <f>HYPERLINK("#gid=1349623246&amp;range=C291","Nombre científico")</f>
        <v>Nombre científico</v>
      </c>
      <c r="T2" s="65" t="str">
        <f>HYPERLINK("#gid=1349623246&amp;range=C307","Reino")</f>
        <v>Reino</v>
      </c>
      <c r="U2" s="65" t="str">
        <f>HYPERLINK("#gid=1349623246&amp;range=C309","Filo")</f>
        <v>Filo</v>
      </c>
      <c r="V2" s="65" t="str">
        <f>HYPERLINK("#gid=1349623246&amp;range=C311","Clase")</f>
        <v>Clase</v>
      </c>
      <c r="W2" s="65" t="str">
        <f>HYPERLINK("#gid=1349623246&amp;range=C313","Orden")</f>
        <v>Orden</v>
      </c>
      <c r="X2" s="65" t="str">
        <f>HYPERLINK("#gid=1349623246&amp;range=C315","Familia")</f>
        <v>Familia</v>
      </c>
      <c r="Y2" s="65" t="str">
        <f>HYPERLINK("#gid=1349623246&amp;range=C317","Género")</f>
        <v>Género</v>
      </c>
      <c r="Z2" s="65" t="str">
        <f>HYPERLINK("#gid=1349623246&amp;range=C319","Subgénero")</f>
        <v>Subgénero</v>
      </c>
      <c r="AA2" s="65" t="str">
        <f>HYPERLINK("#gid=1349623246&amp;range=C321","Epíteto específico")</f>
        <v>Epíteto específico</v>
      </c>
      <c r="AB2" s="63" t="str">
        <f>HYPERLINK("#gid=1349623246&amp;range=C325","Categoría del taxón")</f>
        <v>Categoría del taxón</v>
      </c>
      <c r="AC2" s="64" t="str">
        <f>HYPERLINK("#gid=1349623246&amp;range=C327","Categoría original del taxón")</f>
        <v>Categoría original del taxón</v>
      </c>
      <c r="AD2" s="65" t="str">
        <f>HYPERLINK("#gid=1349623246&amp;range=C329","Autoría del nombre científico")</f>
        <v>Autoría del nombre científico</v>
      </c>
    </row>
    <row r="3" spans="1:30" ht="15" customHeight="1">
      <c r="A3" t="s">
        <v>588</v>
      </c>
      <c r="B3" t="s">
        <v>463</v>
      </c>
      <c r="C3" t="s">
        <v>589</v>
      </c>
      <c r="D3" t="s">
        <v>590</v>
      </c>
      <c r="E3" t="s">
        <v>591</v>
      </c>
      <c r="F3" t="s">
        <v>473</v>
      </c>
      <c r="G3" s="126" t="s">
        <v>592</v>
      </c>
      <c r="H3" t="s">
        <v>593</v>
      </c>
      <c r="I3" t="s">
        <v>594</v>
      </c>
      <c r="J3" t="s">
        <v>595</v>
      </c>
      <c r="K3" t="s">
        <v>596</v>
      </c>
      <c r="N3" t="s">
        <v>597</v>
      </c>
      <c r="O3" t="s">
        <v>598</v>
      </c>
      <c r="Q3" s="126" t="s">
        <v>599</v>
      </c>
      <c r="R3" t="s">
        <v>600</v>
      </c>
      <c r="S3" t="s">
        <v>601</v>
      </c>
      <c r="T3" t="s">
        <v>602</v>
      </c>
      <c r="U3" t="s">
        <v>603</v>
      </c>
      <c r="V3" t="s">
        <v>604</v>
      </c>
      <c r="W3" t="s">
        <v>605</v>
      </c>
      <c r="X3" t="s">
        <v>606</v>
      </c>
      <c r="Y3" t="s">
        <v>601</v>
      </c>
      <c r="AB3" t="s">
        <v>415</v>
      </c>
      <c r="AC3" t="s">
        <v>607</v>
      </c>
      <c r="AD3" t="s">
        <v>608</v>
      </c>
    </row>
    <row r="4" spans="1:30" ht="15" customHeight="1">
      <c r="A4" t="s">
        <v>609</v>
      </c>
      <c r="B4" t="s">
        <v>463</v>
      </c>
      <c r="C4" t="s">
        <v>589</v>
      </c>
      <c r="D4" t="s">
        <v>590</v>
      </c>
      <c r="E4" t="s">
        <v>610</v>
      </c>
      <c r="F4" t="s">
        <v>473</v>
      </c>
      <c r="G4" s="126" t="s">
        <v>592</v>
      </c>
      <c r="H4" t="s">
        <v>593</v>
      </c>
      <c r="I4" t="s">
        <v>594</v>
      </c>
      <c r="J4" t="s">
        <v>595</v>
      </c>
      <c r="K4" t="s">
        <v>596</v>
      </c>
      <c r="N4" t="s">
        <v>597</v>
      </c>
      <c r="O4" t="s">
        <v>611</v>
      </c>
      <c r="Q4" s="126" t="s">
        <v>612</v>
      </c>
      <c r="R4" t="s">
        <v>600</v>
      </c>
      <c r="S4" t="s">
        <v>611</v>
      </c>
      <c r="T4" t="s">
        <v>602</v>
      </c>
      <c r="U4" t="s">
        <v>603</v>
      </c>
      <c r="V4" t="s">
        <v>613</v>
      </c>
      <c r="W4" t="s">
        <v>614</v>
      </c>
      <c r="X4" t="s">
        <v>615</v>
      </c>
      <c r="Y4" t="s">
        <v>616</v>
      </c>
      <c r="AA4" t="s">
        <v>617</v>
      </c>
      <c r="AB4" t="s">
        <v>582</v>
      </c>
      <c r="AD4" t="s">
        <v>618</v>
      </c>
    </row>
    <row r="5" spans="1:30" ht="15" customHeight="1">
      <c r="A5" t="s">
        <v>619</v>
      </c>
      <c r="B5" t="s">
        <v>463</v>
      </c>
      <c r="C5" t="s">
        <v>589</v>
      </c>
      <c r="D5" t="s">
        <v>590</v>
      </c>
      <c r="E5" t="s">
        <v>620</v>
      </c>
      <c r="F5" t="s">
        <v>473</v>
      </c>
      <c r="G5" s="126" t="s">
        <v>592</v>
      </c>
      <c r="H5" t="s">
        <v>593</v>
      </c>
      <c r="I5" t="s">
        <v>594</v>
      </c>
      <c r="J5" t="s">
        <v>595</v>
      </c>
      <c r="K5" t="s">
        <v>596</v>
      </c>
      <c r="N5" t="s">
        <v>597</v>
      </c>
      <c r="O5" t="s">
        <v>621</v>
      </c>
      <c r="Q5" s="126" t="s">
        <v>622</v>
      </c>
      <c r="R5" t="s">
        <v>600</v>
      </c>
      <c r="S5" t="s">
        <v>621</v>
      </c>
      <c r="T5" t="s">
        <v>602</v>
      </c>
      <c r="U5" t="s">
        <v>603</v>
      </c>
      <c r="V5" t="s">
        <v>604</v>
      </c>
      <c r="W5" t="s">
        <v>623</v>
      </c>
      <c r="X5" t="s">
        <v>624</v>
      </c>
      <c r="Y5" t="s">
        <v>625</v>
      </c>
      <c r="AA5" t="s">
        <v>626</v>
      </c>
      <c r="AB5" t="s">
        <v>582</v>
      </c>
      <c r="AD5" t="s">
        <v>627</v>
      </c>
    </row>
    <row r="6" spans="1:30" ht="15" customHeight="1">
      <c r="A6" t="s">
        <v>628</v>
      </c>
      <c r="B6" t="s">
        <v>463</v>
      </c>
      <c r="C6" t="s">
        <v>589</v>
      </c>
      <c r="D6" t="s">
        <v>590</v>
      </c>
      <c r="E6" t="s">
        <v>629</v>
      </c>
      <c r="F6" t="s">
        <v>473</v>
      </c>
      <c r="G6" s="126" t="s">
        <v>592</v>
      </c>
      <c r="H6" t="s">
        <v>593</v>
      </c>
      <c r="I6" t="s">
        <v>594</v>
      </c>
      <c r="J6" t="s">
        <v>595</v>
      </c>
      <c r="K6" t="s">
        <v>596</v>
      </c>
      <c r="L6" t="s">
        <v>630</v>
      </c>
      <c r="M6" t="s">
        <v>631</v>
      </c>
      <c r="N6" t="s">
        <v>597</v>
      </c>
      <c r="O6" t="s">
        <v>632</v>
      </c>
      <c r="P6" t="s">
        <v>631</v>
      </c>
      <c r="Q6" s="126" t="s">
        <v>633</v>
      </c>
      <c r="R6" t="s">
        <v>600</v>
      </c>
      <c r="S6" t="s">
        <v>634</v>
      </c>
      <c r="T6" t="s">
        <v>602</v>
      </c>
      <c r="U6" t="s">
        <v>603</v>
      </c>
      <c r="V6" t="s">
        <v>613</v>
      </c>
      <c r="W6" t="s">
        <v>614</v>
      </c>
      <c r="X6" t="s">
        <v>635</v>
      </c>
      <c r="Y6" t="s">
        <v>634</v>
      </c>
      <c r="AB6" t="s">
        <v>415</v>
      </c>
      <c r="AC6" t="s">
        <v>607</v>
      </c>
      <c r="AD6" t="s">
        <v>636</v>
      </c>
    </row>
    <row r="7" spans="1:30" ht="15" customHeight="1">
      <c r="A7" t="s">
        <v>637</v>
      </c>
      <c r="B7" t="s">
        <v>463</v>
      </c>
      <c r="C7" t="s">
        <v>589</v>
      </c>
      <c r="D7" t="s">
        <v>590</v>
      </c>
      <c r="E7" t="s">
        <v>638</v>
      </c>
      <c r="F7" t="s">
        <v>473</v>
      </c>
      <c r="G7" s="126" t="s">
        <v>592</v>
      </c>
      <c r="H7" t="s">
        <v>593</v>
      </c>
      <c r="I7" t="s">
        <v>594</v>
      </c>
      <c r="J7" t="s">
        <v>595</v>
      </c>
      <c r="K7" t="s">
        <v>596</v>
      </c>
      <c r="M7" t="s">
        <v>631</v>
      </c>
      <c r="N7" t="s">
        <v>597</v>
      </c>
      <c r="O7" t="s">
        <v>639</v>
      </c>
      <c r="P7" t="s">
        <v>631</v>
      </c>
      <c r="Q7" s="126" t="s">
        <v>640</v>
      </c>
      <c r="R7" t="s">
        <v>600</v>
      </c>
      <c r="S7" t="s">
        <v>641</v>
      </c>
      <c r="T7" t="s">
        <v>602</v>
      </c>
      <c r="U7" t="s">
        <v>603</v>
      </c>
      <c r="V7" t="s">
        <v>613</v>
      </c>
      <c r="W7" t="s">
        <v>642</v>
      </c>
      <c r="X7" t="s">
        <v>643</v>
      </c>
      <c r="Y7" t="s">
        <v>641</v>
      </c>
      <c r="AB7" t="s">
        <v>415</v>
      </c>
      <c r="AC7" t="s">
        <v>607</v>
      </c>
      <c r="AD7" t="s">
        <v>644</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ef="A2" location="Definiciones!C4" display="ID del registro biológico"/>
    <hyperlink ref="B2" location="Definiciones!C6" display="Base del registro"/>
    <hyperlink ref="C2" location="Definiciones!C8" display="Código de la institución"/>
    <hyperlink ref="D2" location="Definiciones!C10" display="Código de la colección"/>
    <hyperlink ref="E2" location="Definiciones!C12" display="Número de catálogo"/>
    <hyperlink ref="F2" location="Definiciones!C14" display="Tipo"/>
    <hyperlink ref="G2" location="Definiciones!C16" display="Modificado"/>
    <hyperlink ref="H2" location="Definiciones!C18" display="Idioma"/>
    <hyperlink ref="I2" location="Definiciones!C22" display="Titular de los derechos"/>
    <hyperlink ref="J2" location="Definiciones!C30" display="ID de la institución"/>
    <hyperlink ref="K2" location="Definiciones!C32" display="ID de la colección"/>
    <hyperlink ref="L2" location="Definiciones!C65" display="Comentarios del registro biológico"/>
    <hyperlink ref="M2" location="Definiciones!C69" display="Registrado por"/>
    <hyperlink ref="N2" location="Definiciones!C89" display="Disposición"/>
    <hyperlink ref="O2" location="Definiciones!C93" display="Identificaciones previas"/>
    <hyperlink ref="P2" location="Definiciones!C261" display="Identificado por"/>
    <hyperlink ref="Q2" location="Definiciones!C263" display="Fecha de identificación"/>
    <hyperlink ref="R2" location="Definiciones!C269" display="Comentarios de la Identificación"/>
    <hyperlink ref="S2" location="Definiciones!C291" display="Nombre científico"/>
    <hyperlink ref="T2" location="Definiciones!C307" display="Reino"/>
    <hyperlink ref="U2" location="Definiciones!C309" display="Filo"/>
    <hyperlink ref="V2" location="Definiciones!C311" display="Clase"/>
    <hyperlink ref="W2" location="Definiciones!C313" display="Orden"/>
    <hyperlink ref="X2" location="Definiciones!C315" display="Familia"/>
    <hyperlink ref="Y2" location="Definiciones!C317" display="Género"/>
    <hyperlink ref="Z2" location="Definiciones!C319" display="Subgénero"/>
    <hyperlink ref="AA2" location="Definiciones!C321" display="Epíteto específico"/>
    <hyperlink ref="AB2" location="Definiciones!C325" display="Categoría del taxón"/>
    <hyperlink ref="AC2" location="Definiciones!C327" display="Categoría original del taxón"/>
    <hyperlink ref="AD2" location="Definiciones!C329" display="Autoría del nombre científico"/>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F1000"/>
  <sheetViews>
    <sheetView showGridLines="0" workbookViewId="0">
      <pane ySplit="2" topLeftCell="A3" activePane="bottomLeft" state="frozen"/>
      <selection pane="bottomLeft" activeCell="B4" sqref="B4"/>
    </sheetView>
  </sheetViews>
  <sheetFormatPr baseColWidth="10" defaultColWidth="12.625" defaultRowHeight="15" customHeight="1"/>
  <cols>
    <col min="1" max="1" width="12.625" customWidth="1"/>
    <col min="2" max="2" width="3.5" customWidth="1"/>
    <col min="3" max="3" width="16.75" customWidth="1"/>
    <col min="4" max="4" width="99.5" customWidth="1"/>
    <col min="5" max="5" width="4.75" hidden="1" customWidth="1"/>
    <col min="6" max="6" width="12.375" customWidth="1"/>
    <col min="7" max="26" width="9.375" customWidth="1"/>
  </cols>
  <sheetData>
    <row r="1" spans="1:6" ht="5.25" customHeight="1">
      <c r="A1" s="67" t="s">
        <v>105</v>
      </c>
      <c r="B1" s="68"/>
      <c r="C1" s="69"/>
      <c r="D1" s="70"/>
      <c r="F1" s="71"/>
    </row>
    <row r="2" spans="1:6" ht="51" customHeight="1">
      <c r="A2" s="72" t="s">
        <v>106</v>
      </c>
      <c r="B2" s="73"/>
      <c r="C2" s="141" t="s">
        <v>107</v>
      </c>
      <c r="D2" s="142"/>
      <c r="E2" s="1"/>
      <c r="F2" s="74" t="s">
        <v>108</v>
      </c>
    </row>
    <row r="3" spans="1:6" ht="15" customHeight="1">
      <c r="A3" s="75"/>
      <c r="B3" s="76"/>
      <c r="C3" s="77"/>
      <c r="D3" s="78"/>
      <c r="E3" s="1"/>
      <c r="F3" s="78"/>
    </row>
    <row r="4" spans="1:6" ht="80.25" customHeight="1">
      <c r="A4" s="79" t="str">
        <f>HYPERLINK("#rangeid=1870169419","«")</f>
        <v>«</v>
      </c>
      <c r="B4" s="80" t="s">
        <v>109</v>
      </c>
      <c r="C4" s="81" t="s">
        <v>110</v>
      </c>
      <c r="D4" s="82" t="s">
        <v>111</v>
      </c>
      <c r="E4" s="1"/>
      <c r="F4" s="83"/>
    </row>
    <row r="5" spans="1:6" ht="15" customHeight="1">
      <c r="A5" s="84"/>
      <c r="B5" s="68"/>
      <c r="C5" s="85"/>
      <c r="D5" s="86"/>
      <c r="F5" s="87"/>
    </row>
    <row r="6" spans="1:6" ht="69" customHeight="1">
      <c r="A6" s="79" t="str">
        <f>HYPERLINK("#rangeid=2070592906","«")</f>
        <v>«</v>
      </c>
      <c r="B6" s="80" t="s">
        <v>112</v>
      </c>
      <c r="C6" s="81" t="s">
        <v>113</v>
      </c>
      <c r="D6" s="82" t="s">
        <v>114</v>
      </c>
      <c r="E6" s="1"/>
      <c r="F6" s="88" t="str">
        <f>HYPERLINK("#gid=1304631833&amp;range=C5","α")</f>
        <v>α</v>
      </c>
    </row>
    <row r="7" spans="1:6" ht="15" customHeight="1">
      <c r="A7" s="75"/>
      <c r="B7" s="76"/>
      <c r="C7" s="89"/>
      <c r="D7" s="90"/>
      <c r="E7" s="1"/>
      <c r="F7" s="83"/>
    </row>
    <row r="8" spans="1:6" ht="60">
      <c r="A8" s="79" t="str">
        <f>HYPERLINK("#rangeid=639657388","«")</f>
        <v>«</v>
      </c>
      <c r="B8" s="80" t="s">
        <v>112</v>
      </c>
      <c r="C8" s="81" t="s">
        <v>115</v>
      </c>
      <c r="D8" s="82" t="s">
        <v>116</v>
      </c>
      <c r="E8" s="1"/>
      <c r="F8" s="83"/>
    </row>
    <row r="9" spans="1:6" ht="15" customHeight="1">
      <c r="A9" s="75"/>
      <c r="B9" s="76"/>
      <c r="C9" s="77"/>
      <c r="D9" s="90"/>
      <c r="E9" s="1"/>
      <c r="F9" s="83"/>
    </row>
    <row r="10" spans="1:6" ht="87">
      <c r="A10" s="79" t="str">
        <f>HYPERLINK("#rangeid=1902942630","«")</f>
        <v>«</v>
      </c>
      <c r="B10" s="80" t="s">
        <v>112</v>
      </c>
      <c r="C10" s="91" t="s">
        <v>117</v>
      </c>
      <c r="D10" s="92" t="s">
        <v>118</v>
      </c>
      <c r="E10" s="1"/>
      <c r="F10" s="83"/>
    </row>
    <row r="11" spans="1:6" ht="15" customHeight="1">
      <c r="A11" s="75"/>
      <c r="B11" s="76"/>
      <c r="C11" s="77"/>
      <c r="D11" s="90"/>
      <c r="E11" s="1"/>
      <c r="F11" s="83"/>
    </row>
    <row r="12" spans="1:6" ht="58.5">
      <c r="A12" s="79" t="str">
        <f>HYPERLINK("#rangeid=697354742","«")</f>
        <v>«</v>
      </c>
      <c r="B12" s="80" t="s">
        <v>109</v>
      </c>
      <c r="C12" s="91" t="s">
        <v>119</v>
      </c>
      <c r="D12" s="92" t="s">
        <v>120</v>
      </c>
      <c r="E12" s="1"/>
      <c r="F12" s="83"/>
    </row>
    <row r="13" spans="1:6" ht="15" customHeight="1">
      <c r="A13" s="75"/>
      <c r="B13" s="76"/>
      <c r="C13" s="77"/>
      <c r="D13" s="90"/>
      <c r="E13" s="1"/>
      <c r="F13" s="83"/>
    </row>
    <row r="14" spans="1:6" ht="80.25" customHeight="1">
      <c r="A14" s="79" t="str">
        <f>HYPERLINK("#rangeid=284486530","«")</f>
        <v>«</v>
      </c>
      <c r="B14" s="80" t="s">
        <v>112</v>
      </c>
      <c r="C14" s="81" t="s">
        <v>32</v>
      </c>
      <c r="D14" s="82" t="s">
        <v>121</v>
      </c>
      <c r="E14" s="1"/>
      <c r="F14" s="88" t="str">
        <f>HYPERLINK("#gid=1304631833&amp;range=C15","α")</f>
        <v>α</v>
      </c>
    </row>
    <row r="15" spans="1:6" ht="15" customHeight="1">
      <c r="A15" s="75"/>
      <c r="B15" s="76"/>
      <c r="C15" s="89"/>
      <c r="D15" s="90"/>
      <c r="E15" s="1"/>
      <c r="F15" s="83"/>
    </row>
    <row r="16" spans="1:6" ht="80.25" customHeight="1">
      <c r="A16" s="79" t="str">
        <f>HYPERLINK("#rangeid=450990493","«")</f>
        <v>«</v>
      </c>
      <c r="B16" s="80" t="s">
        <v>112</v>
      </c>
      <c r="C16" s="93" t="s">
        <v>122</v>
      </c>
      <c r="D16" s="82" t="s">
        <v>123</v>
      </c>
      <c r="E16" s="1"/>
      <c r="F16" s="83"/>
    </row>
    <row r="17" spans="1:6" ht="15" customHeight="1">
      <c r="A17" s="75"/>
      <c r="B17" s="76"/>
      <c r="C17" s="89"/>
      <c r="D17" s="90"/>
      <c r="E17" s="1"/>
      <c r="F17" s="83"/>
    </row>
    <row r="18" spans="1:6" ht="80.25" customHeight="1">
      <c r="A18" s="79" t="str">
        <f>HYPERLINK("#rangeid=120356386","«")</f>
        <v>«</v>
      </c>
      <c r="B18" s="80" t="s">
        <v>112</v>
      </c>
      <c r="C18" s="94" t="s">
        <v>124</v>
      </c>
      <c r="D18" s="82" t="s">
        <v>125</v>
      </c>
      <c r="E18" s="1"/>
      <c r="F18" s="83"/>
    </row>
    <row r="19" spans="1:6" ht="15" customHeight="1">
      <c r="A19" s="75"/>
      <c r="B19" s="76"/>
      <c r="C19" s="89"/>
      <c r="D19" s="90"/>
      <c r="E19" s="1"/>
      <c r="F19" s="83"/>
    </row>
    <row r="20" spans="1:6" ht="80.25" customHeight="1">
      <c r="A20" s="79" t="str">
        <f>HYPERLINK("#rangeid=1603003106","«")</f>
        <v>«</v>
      </c>
      <c r="B20" s="80" t="s">
        <v>112</v>
      </c>
      <c r="C20" s="93" t="s">
        <v>126</v>
      </c>
      <c r="D20" s="82" t="s">
        <v>127</v>
      </c>
      <c r="E20" s="1"/>
      <c r="F20" s="83"/>
    </row>
    <row r="21" spans="1:6" ht="15" customHeight="1">
      <c r="A21" s="75"/>
      <c r="B21" s="76"/>
      <c r="C21" s="77"/>
      <c r="D21" s="90"/>
      <c r="E21" s="1"/>
      <c r="F21" s="83"/>
    </row>
    <row r="22" spans="1:6" ht="80.25" customHeight="1">
      <c r="A22" s="79" t="str">
        <f>HYPERLINK("#rangeid=1073432849","«")</f>
        <v>«</v>
      </c>
      <c r="B22" s="80" t="s">
        <v>112</v>
      </c>
      <c r="C22" s="93" t="s">
        <v>128</v>
      </c>
      <c r="D22" s="82" t="s">
        <v>129</v>
      </c>
      <c r="E22" s="1"/>
      <c r="F22" s="83"/>
    </row>
    <row r="23" spans="1:6" ht="15" customHeight="1">
      <c r="A23" s="75"/>
      <c r="B23" s="76"/>
      <c r="C23" s="77"/>
      <c r="D23" s="90"/>
      <c r="E23" s="1"/>
      <c r="F23" s="83"/>
    </row>
    <row r="24" spans="1:6" ht="80.25" customHeight="1">
      <c r="A24" s="79" t="str">
        <f>HYPERLINK("#rangeid=644589790","«")</f>
        <v>«</v>
      </c>
      <c r="B24" s="80" t="s">
        <v>112</v>
      </c>
      <c r="C24" s="93" t="s">
        <v>130</v>
      </c>
      <c r="D24" s="82" t="s">
        <v>131</v>
      </c>
      <c r="E24" s="1"/>
      <c r="F24" s="83"/>
    </row>
    <row r="25" spans="1:6" ht="15" customHeight="1">
      <c r="A25" s="75"/>
      <c r="B25" s="76"/>
      <c r="C25" s="77"/>
      <c r="D25" s="90"/>
      <c r="E25" s="1"/>
      <c r="F25" s="83"/>
    </row>
    <row r="26" spans="1:6" ht="80.25" customHeight="1">
      <c r="A26" s="79" t="str">
        <f>HYPERLINK("#rangeid=705620097","«")</f>
        <v>«</v>
      </c>
      <c r="B26" s="80" t="s">
        <v>112</v>
      </c>
      <c r="C26" s="93" t="s">
        <v>132</v>
      </c>
      <c r="D26" s="82" t="s">
        <v>133</v>
      </c>
      <c r="E26" s="1"/>
      <c r="F26" s="83"/>
    </row>
    <row r="27" spans="1:6" ht="15" customHeight="1">
      <c r="A27" s="75"/>
      <c r="B27" s="76"/>
      <c r="C27" s="77"/>
      <c r="D27" s="90"/>
      <c r="E27" s="1"/>
      <c r="F27" s="83"/>
    </row>
    <row r="28" spans="1:6" ht="80.25" customHeight="1">
      <c r="A28" s="79" t="str">
        <f>HYPERLINK("#rangeid=651722375","«")</f>
        <v>«</v>
      </c>
      <c r="B28" s="80" t="s">
        <v>112</v>
      </c>
      <c r="C28" s="93" t="s">
        <v>134</v>
      </c>
      <c r="D28" s="82" t="s">
        <v>135</v>
      </c>
      <c r="E28" s="1"/>
      <c r="F28" s="83"/>
    </row>
    <row r="29" spans="1:6" ht="15" customHeight="1">
      <c r="A29" s="75"/>
      <c r="B29" s="76"/>
      <c r="C29" s="77"/>
      <c r="D29" s="90"/>
      <c r="E29" s="1"/>
      <c r="F29" s="83"/>
    </row>
    <row r="30" spans="1:6" ht="80.25" customHeight="1">
      <c r="A30" s="79" t="str">
        <f>HYPERLINK("#rangeid=1326984826","«")</f>
        <v>«</v>
      </c>
      <c r="B30" s="80" t="s">
        <v>112</v>
      </c>
      <c r="C30" s="94" t="s">
        <v>136</v>
      </c>
      <c r="D30" s="82" t="s">
        <v>137</v>
      </c>
      <c r="E30" s="1"/>
      <c r="F30" s="83"/>
    </row>
    <row r="31" spans="1:6" ht="15" customHeight="1">
      <c r="A31" s="75"/>
      <c r="B31" s="76"/>
      <c r="C31" s="77"/>
      <c r="D31" s="90"/>
      <c r="E31" s="1"/>
      <c r="F31" s="83"/>
    </row>
    <row r="32" spans="1:6" ht="15.75" customHeight="1">
      <c r="A32" s="79" t="str">
        <f>HYPERLINK("#rangeid=1296955422","«")</f>
        <v>«</v>
      </c>
      <c r="B32" s="80" t="s">
        <v>112</v>
      </c>
      <c r="C32" s="91" t="s">
        <v>138</v>
      </c>
      <c r="D32" s="92" t="s">
        <v>139</v>
      </c>
      <c r="E32" s="1"/>
      <c r="F32" s="83"/>
    </row>
    <row r="33" spans="1:6" ht="15" customHeight="1">
      <c r="A33" s="75"/>
      <c r="B33" s="76"/>
      <c r="C33" s="77"/>
      <c r="D33" s="90"/>
      <c r="E33" s="1"/>
      <c r="F33" s="83"/>
    </row>
    <row r="34" spans="1:6" ht="67.5" customHeight="1">
      <c r="A34" s="143" t="str">
        <f>HYPERLINK("#rangeid=290764103","«")</f>
        <v>«</v>
      </c>
      <c r="B34" s="146" t="s">
        <v>112</v>
      </c>
      <c r="C34" s="147" t="s">
        <v>140</v>
      </c>
      <c r="D34" s="95" t="s">
        <v>141</v>
      </c>
      <c r="E34" s="1"/>
      <c r="F34" s="83"/>
    </row>
    <row r="35" spans="1:6" ht="15" customHeight="1">
      <c r="A35" s="144"/>
      <c r="B35" s="128"/>
      <c r="C35" s="144"/>
      <c r="D35" s="96"/>
      <c r="E35" s="1"/>
      <c r="F35" s="83"/>
    </row>
    <row r="36" spans="1:6" ht="27" customHeight="1">
      <c r="A36" s="144"/>
      <c r="B36" s="128"/>
      <c r="C36" s="144"/>
      <c r="D36" s="97" t="s">
        <v>142</v>
      </c>
      <c r="E36" s="1"/>
      <c r="F36" s="83"/>
    </row>
    <row r="37" spans="1:6" ht="132.75" customHeight="1">
      <c r="A37" s="144"/>
      <c r="B37" s="128"/>
      <c r="C37" s="144"/>
      <c r="D37" s="98" t="s">
        <v>143</v>
      </c>
      <c r="E37" s="1"/>
      <c r="F37" s="83"/>
    </row>
    <row r="38" spans="1:6" ht="15.75" customHeight="1">
      <c r="A38" s="144"/>
      <c r="B38" s="128"/>
      <c r="C38" s="144"/>
      <c r="D38" s="97" t="s">
        <v>144</v>
      </c>
      <c r="E38" s="1"/>
      <c r="F38" s="83"/>
    </row>
    <row r="39" spans="1:6" ht="15.75" customHeight="1">
      <c r="A39" s="144"/>
      <c r="B39" s="128"/>
      <c r="C39" s="144"/>
      <c r="D39" s="98" t="s">
        <v>145</v>
      </c>
      <c r="E39" s="1"/>
      <c r="F39" s="99"/>
    </row>
    <row r="40" spans="1:6" ht="15.75" customHeight="1">
      <c r="A40" s="144"/>
      <c r="B40" s="128"/>
      <c r="C40" s="144"/>
      <c r="D40" s="97" t="s">
        <v>146</v>
      </c>
      <c r="E40" s="1"/>
      <c r="F40" s="83"/>
    </row>
    <row r="41" spans="1:6" ht="164.25" customHeight="1">
      <c r="A41" s="144"/>
      <c r="B41" s="128"/>
      <c r="C41" s="144"/>
      <c r="D41" s="100" t="s">
        <v>147</v>
      </c>
      <c r="E41" s="1"/>
      <c r="F41" s="83"/>
    </row>
    <row r="42" spans="1:6" ht="17.25" customHeight="1">
      <c r="A42" s="144"/>
      <c r="B42" s="128"/>
      <c r="C42" s="144"/>
      <c r="D42" s="97" t="s">
        <v>148</v>
      </c>
      <c r="E42" s="1"/>
      <c r="F42" s="83"/>
    </row>
    <row r="43" spans="1:6" ht="134.25" customHeight="1">
      <c r="A43" s="145"/>
      <c r="B43" s="128"/>
      <c r="C43" s="145"/>
      <c r="D43" s="100" t="s">
        <v>149</v>
      </c>
      <c r="E43" s="1"/>
      <c r="F43" s="83"/>
    </row>
    <row r="44" spans="1:6" ht="15" customHeight="1">
      <c r="A44" s="75"/>
      <c r="B44" s="76"/>
      <c r="C44" s="75"/>
      <c r="D44" s="101"/>
      <c r="E44" s="1"/>
      <c r="F44" s="83"/>
    </row>
    <row r="45" spans="1:6" ht="71.25" customHeight="1">
      <c r="A45" s="143" t="str">
        <f>HYPERLINK("#rangeid=677067520","«")</f>
        <v>«</v>
      </c>
      <c r="B45" s="146" t="s">
        <v>112</v>
      </c>
      <c r="C45" s="147" t="s">
        <v>150</v>
      </c>
      <c r="D45" s="82" t="s">
        <v>151</v>
      </c>
      <c r="E45" s="1"/>
      <c r="F45" s="83"/>
    </row>
    <row r="46" spans="1:6" ht="31.5" customHeight="1">
      <c r="A46" s="144"/>
      <c r="B46" s="128"/>
      <c r="C46" s="144"/>
      <c r="D46" s="97" t="s">
        <v>152</v>
      </c>
      <c r="E46" s="1"/>
      <c r="F46" s="83"/>
    </row>
    <row r="47" spans="1:6" ht="76.5" customHeight="1">
      <c r="A47" s="144"/>
      <c r="B47" s="128"/>
      <c r="C47" s="144"/>
      <c r="D47" s="100" t="s">
        <v>153</v>
      </c>
      <c r="E47" s="1"/>
      <c r="F47" s="83"/>
    </row>
    <row r="48" spans="1:6" ht="15.75" customHeight="1">
      <c r="A48" s="144"/>
      <c r="B48" s="128"/>
      <c r="C48" s="144"/>
      <c r="D48" s="97" t="s">
        <v>154</v>
      </c>
      <c r="E48" s="1"/>
      <c r="F48" s="83"/>
    </row>
    <row r="49" spans="1:6" ht="15.75" customHeight="1">
      <c r="A49" s="144"/>
      <c r="B49" s="128"/>
      <c r="C49" s="144"/>
      <c r="D49" s="100" t="s">
        <v>155</v>
      </c>
      <c r="E49" s="1"/>
      <c r="F49" s="83"/>
    </row>
    <row r="50" spans="1:6" ht="15.75" customHeight="1">
      <c r="A50" s="144"/>
      <c r="B50" s="128"/>
      <c r="C50" s="144"/>
      <c r="D50" s="97" t="s">
        <v>156</v>
      </c>
      <c r="E50" s="1"/>
      <c r="F50" s="83"/>
    </row>
    <row r="51" spans="1:6" ht="15.75" customHeight="1">
      <c r="A51" s="144"/>
      <c r="B51" s="128"/>
      <c r="C51" s="144"/>
      <c r="D51" s="100" t="s">
        <v>157</v>
      </c>
      <c r="E51" s="1"/>
      <c r="F51" s="83"/>
    </row>
    <row r="52" spans="1:6" ht="23.25" customHeight="1">
      <c r="A52" s="144"/>
      <c r="B52" s="128"/>
      <c r="C52" s="144"/>
      <c r="D52" s="97" t="s">
        <v>158</v>
      </c>
      <c r="E52" s="1"/>
      <c r="F52" s="83"/>
    </row>
    <row r="53" spans="1:6" ht="15.75" customHeight="1">
      <c r="A53" s="144"/>
      <c r="B53" s="128"/>
      <c r="C53" s="144"/>
      <c r="D53" s="100" t="s">
        <v>159</v>
      </c>
      <c r="E53" s="1"/>
      <c r="F53" s="83"/>
    </row>
    <row r="54" spans="1:6" ht="36.75" customHeight="1">
      <c r="A54" s="144"/>
      <c r="B54" s="128"/>
      <c r="C54" s="144"/>
      <c r="D54" s="97" t="s">
        <v>160</v>
      </c>
      <c r="E54" s="1"/>
      <c r="F54" s="83"/>
    </row>
    <row r="55" spans="1:6" ht="15.75" customHeight="1">
      <c r="A55" s="145"/>
      <c r="B55" s="128"/>
      <c r="C55" s="145"/>
      <c r="D55" s="100" t="s">
        <v>161</v>
      </c>
      <c r="E55" s="1"/>
      <c r="F55" s="83"/>
    </row>
    <row r="56" spans="1:6" ht="15" customHeight="1">
      <c r="A56" s="75"/>
      <c r="B56" s="68"/>
      <c r="C56" s="102"/>
      <c r="D56" s="86"/>
      <c r="F56" s="87"/>
    </row>
    <row r="57" spans="1:6" ht="80.25" customHeight="1">
      <c r="A57" s="79" t="str">
        <f>HYPERLINK("#rangeid=1805517044","«")</f>
        <v>«</v>
      </c>
      <c r="B57" s="80" t="s">
        <v>112</v>
      </c>
      <c r="C57" s="93" t="s">
        <v>162</v>
      </c>
      <c r="D57" s="82" t="s">
        <v>163</v>
      </c>
      <c r="F57" s="87"/>
    </row>
    <row r="58" spans="1:6" ht="15" customHeight="1">
      <c r="A58" s="75"/>
      <c r="B58" s="76"/>
      <c r="C58" s="77"/>
      <c r="D58" s="90"/>
      <c r="F58" s="87"/>
    </row>
    <row r="59" spans="1:6" ht="80.25" customHeight="1">
      <c r="A59" s="79" t="str">
        <f>HYPERLINK("#rangeid=1373079720","«")</f>
        <v>«</v>
      </c>
      <c r="B59" s="80" t="s">
        <v>112</v>
      </c>
      <c r="C59" s="93" t="s">
        <v>164</v>
      </c>
      <c r="D59" s="82" t="s">
        <v>165</v>
      </c>
      <c r="F59" s="87"/>
    </row>
    <row r="60" spans="1:6" ht="15" customHeight="1">
      <c r="A60" s="75"/>
      <c r="B60" s="76"/>
      <c r="C60" s="77"/>
      <c r="D60" s="90"/>
      <c r="F60" s="87"/>
    </row>
    <row r="61" spans="1:6" ht="80.25" customHeight="1">
      <c r="A61" s="79" t="str">
        <f>HYPERLINK("#rangeid=1996903578","«")</f>
        <v>«</v>
      </c>
      <c r="B61" s="80" t="s">
        <v>112</v>
      </c>
      <c r="C61" s="93" t="s">
        <v>166</v>
      </c>
      <c r="D61" s="82" t="s">
        <v>167</v>
      </c>
      <c r="F61" s="87"/>
    </row>
    <row r="62" spans="1:6" ht="15" customHeight="1">
      <c r="A62" s="75"/>
      <c r="B62" s="76"/>
      <c r="C62" s="77"/>
      <c r="D62" s="90"/>
      <c r="F62" s="87"/>
    </row>
    <row r="63" spans="1:6" ht="80.25" customHeight="1">
      <c r="A63" s="79" t="str">
        <f>HYPERLINK("#rangeid=1683549067","«")</f>
        <v>«</v>
      </c>
      <c r="B63" s="80" t="s">
        <v>112</v>
      </c>
      <c r="C63" s="93" t="s">
        <v>168</v>
      </c>
      <c r="D63" s="82" t="s">
        <v>169</v>
      </c>
      <c r="F63" s="87"/>
    </row>
    <row r="64" spans="1:6" ht="15" customHeight="1">
      <c r="A64" s="75"/>
      <c r="B64" s="76"/>
      <c r="C64" s="77"/>
      <c r="D64" s="90"/>
      <c r="F64" s="87"/>
    </row>
    <row r="65" spans="1:6" ht="80.25" customHeight="1">
      <c r="A65" s="79" t="str">
        <f>HYPERLINK("#rangeid=1763969639","«")</f>
        <v>«</v>
      </c>
      <c r="B65" s="80" t="s">
        <v>109</v>
      </c>
      <c r="C65" s="94" t="s">
        <v>170</v>
      </c>
      <c r="D65" s="82" t="s">
        <v>171</v>
      </c>
      <c r="F65" s="87"/>
    </row>
    <row r="66" spans="1:6" ht="15" customHeight="1">
      <c r="A66" s="75"/>
      <c r="B66" s="76"/>
      <c r="C66" s="77"/>
      <c r="D66" s="90"/>
      <c r="F66" s="87"/>
    </row>
    <row r="67" spans="1:6" ht="80.25" customHeight="1">
      <c r="A67" s="79" t="str">
        <f>HYPERLINK("#rangeid=2101603003","«")</f>
        <v>«</v>
      </c>
      <c r="B67" s="80" t="s">
        <v>109</v>
      </c>
      <c r="C67" s="93" t="s">
        <v>172</v>
      </c>
      <c r="D67" s="82" t="s">
        <v>173</v>
      </c>
      <c r="F67" s="87"/>
    </row>
    <row r="68" spans="1:6" ht="15" customHeight="1">
      <c r="A68" s="75"/>
      <c r="B68" s="76"/>
      <c r="C68" s="77"/>
      <c r="D68" s="90"/>
      <c r="F68" s="87"/>
    </row>
    <row r="69" spans="1:6" ht="80.25" customHeight="1">
      <c r="A69" s="79" t="str">
        <f>HYPERLINK("#rangeid=1395578190","«")</f>
        <v>«</v>
      </c>
      <c r="B69" s="80" t="s">
        <v>109</v>
      </c>
      <c r="C69" s="91" t="s">
        <v>48</v>
      </c>
      <c r="D69" s="92" t="s">
        <v>174</v>
      </c>
      <c r="F69" s="87"/>
    </row>
    <row r="70" spans="1:6" ht="15" customHeight="1">
      <c r="A70" s="75"/>
      <c r="B70" s="76"/>
      <c r="C70" s="77"/>
      <c r="D70" s="90"/>
      <c r="F70" s="87"/>
    </row>
    <row r="71" spans="1:6" ht="80.25" customHeight="1">
      <c r="A71" s="79" t="str">
        <f>HYPERLINK("#rangeid=69121308","«")</f>
        <v>«</v>
      </c>
      <c r="B71" s="80" t="s">
        <v>109</v>
      </c>
      <c r="C71" s="93" t="s">
        <v>175</v>
      </c>
      <c r="D71" s="82" t="s">
        <v>176</v>
      </c>
      <c r="F71" s="87"/>
    </row>
    <row r="72" spans="1:6" ht="15" customHeight="1">
      <c r="A72" s="75"/>
      <c r="B72" s="76"/>
      <c r="C72" s="77"/>
      <c r="D72" s="90"/>
      <c r="F72" s="87"/>
    </row>
    <row r="73" spans="1:6" ht="80.25" customHeight="1">
      <c r="A73" s="79" t="str">
        <f>HYPERLINK("#rangeid=1218377672","«")</f>
        <v>«</v>
      </c>
      <c r="B73" s="80" t="s">
        <v>109</v>
      </c>
      <c r="C73" s="94" t="s">
        <v>177</v>
      </c>
      <c r="D73" s="82" t="s">
        <v>178</v>
      </c>
      <c r="F73" s="87"/>
    </row>
    <row r="74" spans="1:6" ht="15" customHeight="1">
      <c r="A74" s="75"/>
      <c r="B74" s="76"/>
      <c r="C74" s="77"/>
      <c r="D74" s="90"/>
      <c r="F74" s="87"/>
    </row>
    <row r="75" spans="1:6" ht="80.25" customHeight="1">
      <c r="A75" s="79" t="str">
        <f>HYPERLINK("#rangeid=901768591","«")</f>
        <v>«</v>
      </c>
      <c r="B75" s="80" t="s">
        <v>109</v>
      </c>
      <c r="C75" s="94" t="s">
        <v>179</v>
      </c>
      <c r="D75" s="82" t="s">
        <v>180</v>
      </c>
      <c r="F75" s="103" t="str">
        <f>HYPERLINK("#gid=1304631833&amp;range=C28","α")</f>
        <v>α</v>
      </c>
    </row>
    <row r="76" spans="1:6" ht="15" customHeight="1">
      <c r="A76" s="75"/>
      <c r="B76" s="76"/>
      <c r="C76" s="104" t="s">
        <v>181</v>
      </c>
      <c r="D76" s="90"/>
      <c r="F76" s="87"/>
    </row>
    <row r="77" spans="1:6" ht="80.25" customHeight="1">
      <c r="A77" s="79" t="str">
        <f>HYPERLINK("#rangeid=179640499","«")</f>
        <v>«</v>
      </c>
      <c r="B77" s="80" t="s">
        <v>109</v>
      </c>
      <c r="C77" s="94" t="s">
        <v>182</v>
      </c>
      <c r="D77" s="82" t="s">
        <v>183</v>
      </c>
      <c r="F77" s="103" t="str">
        <f>HYPERLINK("#gid=1304631833&amp;range=C35","α")</f>
        <v>α</v>
      </c>
    </row>
    <row r="78" spans="1:6" ht="15" customHeight="1">
      <c r="A78" s="75"/>
      <c r="B78" s="76"/>
      <c r="C78" s="77"/>
      <c r="D78" s="90"/>
      <c r="F78" s="87"/>
    </row>
    <row r="79" spans="1:6" ht="80.25" customHeight="1">
      <c r="A79" s="79" t="str">
        <f>HYPERLINK("#rangeid=1159238626","«")</f>
        <v>«</v>
      </c>
      <c r="B79" s="80" t="s">
        <v>109</v>
      </c>
      <c r="C79" s="93" t="s">
        <v>184</v>
      </c>
      <c r="D79" s="82" t="s">
        <v>185</v>
      </c>
      <c r="F79" s="87"/>
    </row>
    <row r="80" spans="1:6" ht="15" customHeight="1">
      <c r="A80" s="75"/>
      <c r="B80" s="76"/>
      <c r="C80" s="77"/>
      <c r="D80" s="90"/>
      <c r="F80" s="87"/>
    </row>
    <row r="81" spans="1:6" ht="80.25" customHeight="1">
      <c r="A81" s="79" t="str">
        <f>HYPERLINK("#rangeid=2110914860","«")</f>
        <v>«</v>
      </c>
      <c r="B81" s="80" t="s">
        <v>109</v>
      </c>
      <c r="C81" s="93" t="s">
        <v>186</v>
      </c>
      <c r="D81" s="82" t="s">
        <v>187</v>
      </c>
      <c r="F81" s="87"/>
    </row>
    <row r="82" spans="1:6" ht="15" customHeight="1">
      <c r="A82" s="75"/>
      <c r="B82" s="76"/>
      <c r="C82" s="77"/>
      <c r="D82" s="90"/>
      <c r="F82" s="87"/>
    </row>
    <row r="83" spans="1:6" ht="80.25" customHeight="1">
      <c r="A83" s="79" t="str">
        <f>HYPERLINK("#rangeid=492507570","«")</f>
        <v>«</v>
      </c>
      <c r="B83" s="80" t="s">
        <v>109</v>
      </c>
      <c r="C83" s="93" t="s">
        <v>188</v>
      </c>
      <c r="D83" s="82" t="s">
        <v>189</v>
      </c>
      <c r="F83" s="87"/>
    </row>
    <row r="84" spans="1:6" ht="15" customHeight="1">
      <c r="A84" s="75"/>
      <c r="B84" s="76"/>
      <c r="C84" s="77"/>
      <c r="D84" s="90"/>
      <c r="F84" s="87"/>
    </row>
    <row r="85" spans="1:6" ht="80.25" customHeight="1">
      <c r="A85" s="79" t="str">
        <f>HYPERLINK("#rangeid=141569314","«")</f>
        <v>«</v>
      </c>
      <c r="B85" s="80" t="s">
        <v>109</v>
      </c>
      <c r="C85" s="91" t="s">
        <v>190</v>
      </c>
      <c r="D85" s="82" t="s">
        <v>191</v>
      </c>
      <c r="F85" s="103" t="str">
        <f>HYPERLINK("#gid=1304631833&amp;range=C21","α")</f>
        <v>α</v>
      </c>
    </row>
    <row r="86" spans="1:6" ht="15" customHeight="1">
      <c r="A86" s="75"/>
      <c r="B86" s="76"/>
      <c r="C86" s="77"/>
      <c r="D86" s="90"/>
      <c r="F86" s="87"/>
    </row>
    <row r="87" spans="1:6" ht="143.25" customHeight="1">
      <c r="A87" s="79" t="str">
        <f>HYPERLINK("#rangeid=1169901783","«")</f>
        <v>«</v>
      </c>
      <c r="B87" s="80" t="s">
        <v>109</v>
      </c>
      <c r="C87" s="91" t="s">
        <v>52</v>
      </c>
      <c r="D87" s="92" t="s">
        <v>192</v>
      </c>
      <c r="F87" s="87"/>
    </row>
    <row r="88" spans="1:6" ht="15" customHeight="1">
      <c r="A88" s="75"/>
      <c r="B88" s="76"/>
      <c r="C88" s="77"/>
      <c r="D88" s="90"/>
      <c r="F88" s="87"/>
    </row>
    <row r="89" spans="1:6" ht="80.25" customHeight="1">
      <c r="A89" s="79" t="str">
        <f>HYPERLINK("#rangeid=377862290","«")</f>
        <v>«</v>
      </c>
      <c r="B89" s="80" t="s">
        <v>109</v>
      </c>
      <c r="C89" s="91" t="s">
        <v>54</v>
      </c>
      <c r="D89" s="92" t="s">
        <v>193</v>
      </c>
      <c r="F89" s="87"/>
    </row>
    <row r="90" spans="1:6" ht="15" customHeight="1">
      <c r="A90" s="75"/>
      <c r="B90" s="76"/>
      <c r="C90" s="77"/>
      <c r="D90" s="90"/>
      <c r="F90" s="87"/>
    </row>
    <row r="91" spans="1:6" ht="80.25" customHeight="1">
      <c r="A91" s="79" t="str">
        <f>HYPERLINK("#rangeid=60512618","«")</f>
        <v>«</v>
      </c>
      <c r="B91" s="80" t="s">
        <v>109</v>
      </c>
      <c r="C91" s="93" t="s">
        <v>194</v>
      </c>
      <c r="D91" s="82" t="s">
        <v>195</v>
      </c>
      <c r="F91" s="87"/>
    </row>
    <row r="92" spans="1:6" ht="15" customHeight="1">
      <c r="A92" s="75"/>
      <c r="B92" s="76"/>
      <c r="C92" s="77"/>
      <c r="D92" s="90"/>
      <c r="F92" s="87"/>
    </row>
    <row r="93" spans="1:6" ht="80.25" customHeight="1">
      <c r="A93" s="79" t="str">
        <f>HYPERLINK("#rangeid=229888605","«")</f>
        <v>«</v>
      </c>
      <c r="B93" s="80" t="s">
        <v>109</v>
      </c>
      <c r="C93" s="93" t="s">
        <v>196</v>
      </c>
      <c r="D93" s="82" t="s">
        <v>197</v>
      </c>
      <c r="F93" s="87"/>
    </row>
    <row r="94" spans="1:6" ht="15" customHeight="1">
      <c r="A94" s="75"/>
      <c r="B94" s="76"/>
      <c r="C94" s="77"/>
      <c r="D94" s="90"/>
      <c r="F94" s="87"/>
    </row>
    <row r="95" spans="1:6" ht="80.25" customHeight="1">
      <c r="A95" s="79" t="str">
        <f>HYPERLINK("#rangeid=1145482807","«")</f>
        <v>«</v>
      </c>
      <c r="B95" s="80" t="s">
        <v>109</v>
      </c>
      <c r="C95" s="93" t="s">
        <v>198</v>
      </c>
      <c r="D95" s="82" t="s">
        <v>199</v>
      </c>
      <c r="F95" s="87"/>
    </row>
    <row r="96" spans="1:6" ht="15" customHeight="1">
      <c r="A96" s="75"/>
      <c r="B96" s="76"/>
      <c r="C96" s="77"/>
      <c r="D96" s="90"/>
      <c r="F96" s="87"/>
    </row>
    <row r="97" spans="1:6" ht="80.25" customHeight="1">
      <c r="A97" s="79" t="str">
        <f>HYPERLINK("#rangeid=126976295","«")</f>
        <v>«</v>
      </c>
      <c r="B97" s="80" t="s">
        <v>109</v>
      </c>
      <c r="C97" s="93" t="s">
        <v>200</v>
      </c>
      <c r="D97" s="82" t="s">
        <v>201</v>
      </c>
      <c r="F97" s="87"/>
    </row>
    <row r="98" spans="1:6" ht="15" customHeight="1">
      <c r="A98" s="75"/>
      <c r="B98" s="76"/>
      <c r="C98" s="77"/>
      <c r="D98" s="90"/>
      <c r="F98" s="87"/>
    </row>
    <row r="99" spans="1:6" ht="80.25" customHeight="1">
      <c r="A99" s="79" t="str">
        <f>HYPERLINK("#rangeid=352805567","«")</f>
        <v>«</v>
      </c>
      <c r="B99" s="80" t="s">
        <v>109</v>
      </c>
      <c r="C99" s="93" t="s">
        <v>202</v>
      </c>
      <c r="D99" s="82" t="s">
        <v>203</v>
      </c>
      <c r="F99" s="87"/>
    </row>
    <row r="100" spans="1:6" ht="15" customHeight="1">
      <c r="A100" s="75"/>
      <c r="B100" s="76"/>
      <c r="C100" s="77"/>
      <c r="D100" s="90"/>
      <c r="F100" s="87"/>
    </row>
    <row r="101" spans="1:6" ht="80.25" customHeight="1">
      <c r="A101" s="79" t="str">
        <f>HYPERLINK("#rangeid=305275626","«")</f>
        <v>«</v>
      </c>
      <c r="B101" s="80" t="s">
        <v>109</v>
      </c>
      <c r="C101" s="93" t="s">
        <v>204</v>
      </c>
      <c r="D101" s="82" t="s">
        <v>205</v>
      </c>
      <c r="F101" s="87"/>
    </row>
    <row r="102" spans="1:6" ht="15" customHeight="1">
      <c r="A102" s="75"/>
      <c r="B102" s="76"/>
      <c r="C102" s="77"/>
      <c r="D102" s="90"/>
      <c r="F102" s="87"/>
    </row>
    <row r="103" spans="1:6" ht="80.25" customHeight="1">
      <c r="A103" s="79" t="str">
        <f>HYPERLINK("#rangeid=2063955324","«")</f>
        <v>«</v>
      </c>
      <c r="B103" s="80" t="s">
        <v>109</v>
      </c>
      <c r="C103" s="93" t="s">
        <v>206</v>
      </c>
      <c r="D103" s="82" t="s">
        <v>207</v>
      </c>
      <c r="F103" s="87"/>
    </row>
    <row r="104" spans="1:6" ht="15" customHeight="1">
      <c r="A104" s="75"/>
      <c r="B104" s="76"/>
      <c r="C104" s="77"/>
      <c r="D104" s="90"/>
      <c r="F104" s="87"/>
    </row>
    <row r="105" spans="1:6" ht="80.25" customHeight="1">
      <c r="A105" s="79" t="str">
        <f>HYPERLINK("#rangeid=2019864311","«")</f>
        <v>«</v>
      </c>
      <c r="B105" s="76" t="s">
        <v>208</v>
      </c>
      <c r="C105" s="91" t="s">
        <v>56</v>
      </c>
      <c r="D105" s="82" t="s">
        <v>209</v>
      </c>
      <c r="F105" s="87"/>
    </row>
    <row r="106" spans="1:6" ht="15" customHeight="1">
      <c r="A106" s="75"/>
      <c r="B106" s="76"/>
      <c r="C106" s="77"/>
      <c r="D106" s="90"/>
      <c r="F106" s="87"/>
    </row>
    <row r="107" spans="1:6" ht="80.25" customHeight="1">
      <c r="A107" s="79" t="str">
        <f>HYPERLINK("#rangeid=1771888593","«")</f>
        <v>«</v>
      </c>
      <c r="B107" s="76" t="s">
        <v>208</v>
      </c>
      <c r="C107" s="94" t="s">
        <v>210</v>
      </c>
      <c r="D107" s="82" t="s">
        <v>211</v>
      </c>
      <c r="F107" s="87"/>
    </row>
    <row r="108" spans="1:6" ht="15" customHeight="1">
      <c r="A108" s="75"/>
      <c r="B108" s="76"/>
      <c r="C108" s="77"/>
      <c r="D108" s="90"/>
      <c r="F108" s="87"/>
    </row>
    <row r="109" spans="1:6" ht="80.25" customHeight="1">
      <c r="A109" s="79" t="str">
        <f>HYPERLINK("#rangeid=1236232548","«")</f>
        <v>«</v>
      </c>
      <c r="B109" s="76" t="s">
        <v>208</v>
      </c>
      <c r="C109" s="94" t="s">
        <v>212</v>
      </c>
      <c r="D109" s="82" t="s">
        <v>213</v>
      </c>
      <c r="F109" s="87"/>
    </row>
    <row r="110" spans="1:6" ht="15" customHeight="1">
      <c r="A110" s="75"/>
      <c r="B110" s="76"/>
      <c r="C110" s="77"/>
      <c r="D110" s="90"/>
      <c r="F110" s="87"/>
    </row>
    <row r="111" spans="1:6" ht="80.25" customHeight="1">
      <c r="A111" s="79" t="str">
        <f>HYPERLINK("#rangeid=894389364","«")</f>
        <v>«</v>
      </c>
      <c r="B111" s="76" t="s">
        <v>208</v>
      </c>
      <c r="C111" s="91" t="s">
        <v>58</v>
      </c>
      <c r="D111" s="82" t="s">
        <v>214</v>
      </c>
      <c r="F111" s="87"/>
    </row>
    <row r="112" spans="1:6" ht="15" customHeight="1">
      <c r="A112" s="75"/>
      <c r="B112" s="76"/>
      <c r="C112" s="77"/>
      <c r="D112" s="90"/>
      <c r="F112" s="87"/>
    </row>
    <row r="113" spans="1:6" ht="80.25" customHeight="1">
      <c r="A113" s="79" t="str">
        <f>HYPERLINK("#rangeid=1851542908","«")</f>
        <v>«</v>
      </c>
      <c r="B113" s="76" t="s">
        <v>208</v>
      </c>
      <c r="C113" s="94" t="s">
        <v>215</v>
      </c>
      <c r="D113" s="82" t="s">
        <v>216</v>
      </c>
      <c r="F113" s="87"/>
    </row>
    <row r="114" spans="1:6" ht="15" customHeight="1">
      <c r="A114" s="75"/>
      <c r="B114" s="76"/>
      <c r="C114" s="77"/>
      <c r="D114" s="90"/>
      <c r="F114" s="87"/>
    </row>
    <row r="115" spans="1:6" ht="80.25" customHeight="1">
      <c r="A115" s="79" t="str">
        <f>HYPERLINK("#rangeid=1556597009","«")</f>
        <v>«</v>
      </c>
      <c r="B115" s="76" t="s">
        <v>208</v>
      </c>
      <c r="C115" s="93" t="s">
        <v>217</v>
      </c>
      <c r="D115" s="82" t="s">
        <v>218</v>
      </c>
      <c r="F115" s="87"/>
    </row>
    <row r="116" spans="1:6" ht="15" customHeight="1">
      <c r="A116" s="75"/>
      <c r="B116" s="76"/>
      <c r="C116" s="77"/>
      <c r="D116" s="90"/>
      <c r="F116" s="87"/>
    </row>
    <row r="117" spans="1:6" ht="80.25" customHeight="1">
      <c r="A117" s="79" t="str">
        <f>HYPERLINK("#rangeid=1487215288","«")</f>
        <v>«</v>
      </c>
      <c r="B117" s="76" t="s">
        <v>208</v>
      </c>
      <c r="C117" s="93" t="s">
        <v>219</v>
      </c>
      <c r="D117" s="82" t="s">
        <v>220</v>
      </c>
      <c r="F117" s="87"/>
    </row>
    <row r="118" spans="1:6" ht="15" customHeight="1">
      <c r="A118" s="75"/>
      <c r="B118" s="76"/>
      <c r="C118" s="77"/>
      <c r="D118" s="90"/>
      <c r="F118" s="87"/>
    </row>
    <row r="119" spans="1:6" ht="80.25" customHeight="1">
      <c r="A119" s="79" t="str">
        <f>HYPERLINK("#rangeid=152149416","«")</f>
        <v>«</v>
      </c>
      <c r="B119" s="76" t="s">
        <v>208</v>
      </c>
      <c r="C119" s="93" t="s">
        <v>221</v>
      </c>
      <c r="D119" s="82" t="s">
        <v>222</v>
      </c>
      <c r="F119" s="87"/>
    </row>
    <row r="120" spans="1:6" ht="15" customHeight="1">
      <c r="A120" s="75"/>
      <c r="B120" s="76"/>
      <c r="C120" s="77"/>
      <c r="D120" s="90"/>
      <c r="F120" s="87"/>
    </row>
    <row r="121" spans="1:6" ht="80.25" customHeight="1">
      <c r="A121" s="79" t="str">
        <f>HYPERLINK("#rangeid=202539323","«")</f>
        <v>«</v>
      </c>
      <c r="B121" s="76" t="s">
        <v>208</v>
      </c>
      <c r="C121" s="93" t="s">
        <v>223</v>
      </c>
      <c r="D121" s="82" t="s">
        <v>224</v>
      </c>
      <c r="F121" s="87"/>
    </row>
    <row r="122" spans="1:6" ht="15" customHeight="1">
      <c r="A122" s="75"/>
      <c r="B122" s="76"/>
      <c r="C122" s="77"/>
      <c r="D122" s="90"/>
      <c r="F122" s="87"/>
    </row>
    <row r="123" spans="1:6" ht="80.25" customHeight="1">
      <c r="A123" s="79" t="str">
        <f>HYPERLINK("#rangeid=2083678813","«")</f>
        <v>«</v>
      </c>
      <c r="B123" s="76" t="s">
        <v>208</v>
      </c>
      <c r="C123" s="93" t="s">
        <v>225</v>
      </c>
      <c r="D123" s="82" t="s">
        <v>226</v>
      </c>
      <c r="F123" s="87"/>
    </row>
    <row r="124" spans="1:6" ht="15" customHeight="1">
      <c r="A124" s="75"/>
      <c r="B124" s="76"/>
      <c r="C124" s="77"/>
      <c r="D124" s="90"/>
      <c r="F124" s="87"/>
    </row>
    <row r="125" spans="1:6" ht="80.25" customHeight="1">
      <c r="A125" s="79" t="str">
        <f>HYPERLINK("#rangeid=902991683","«")</f>
        <v>«</v>
      </c>
      <c r="B125" s="76" t="s">
        <v>208</v>
      </c>
      <c r="C125" s="93" t="s">
        <v>227</v>
      </c>
      <c r="D125" s="82" t="s">
        <v>228</v>
      </c>
      <c r="F125" s="87"/>
    </row>
    <row r="126" spans="1:6" ht="15" customHeight="1">
      <c r="A126" s="75"/>
      <c r="B126" s="76"/>
      <c r="C126" s="77"/>
      <c r="D126" s="90"/>
      <c r="F126" s="87"/>
    </row>
    <row r="127" spans="1:6" ht="80.25" customHeight="1">
      <c r="A127" s="79" t="str">
        <f>HYPERLINK("#rangeid=1997503976","«")</f>
        <v>«</v>
      </c>
      <c r="B127" s="76" t="s">
        <v>208</v>
      </c>
      <c r="C127" s="94" t="s">
        <v>229</v>
      </c>
      <c r="D127" s="82" t="s">
        <v>230</v>
      </c>
      <c r="F127" s="87"/>
    </row>
    <row r="128" spans="1:6" ht="15" customHeight="1">
      <c r="A128" s="75"/>
      <c r="B128" s="76"/>
      <c r="C128" s="77"/>
      <c r="D128" s="90"/>
      <c r="F128" s="87"/>
    </row>
    <row r="129" spans="1:6" ht="80.25" customHeight="1">
      <c r="A129" s="79" t="str">
        <f>HYPERLINK("#rangeid=1737554168","«")</f>
        <v>«</v>
      </c>
      <c r="B129" s="76" t="s">
        <v>208</v>
      </c>
      <c r="C129" s="93" t="s">
        <v>231</v>
      </c>
      <c r="D129" s="82" t="s">
        <v>232</v>
      </c>
      <c r="F129" s="87"/>
    </row>
    <row r="130" spans="1:6" ht="15" customHeight="1">
      <c r="A130" s="75"/>
      <c r="B130" s="76"/>
      <c r="C130" s="77"/>
      <c r="D130" s="90"/>
      <c r="F130" s="87"/>
    </row>
    <row r="131" spans="1:6" ht="80.25" customHeight="1">
      <c r="A131" s="79" t="str">
        <f>HYPERLINK("#rangeid=2057841506","«")</f>
        <v>«</v>
      </c>
      <c r="B131" s="76" t="s">
        <v>208</v>
      </c>
      <c r="C131" s="93" t="s">
        <v>233</v>
      </c>
      <c r="D131" s="82" t="s">
        <v>234</v>
      </c>
      <c r="F131" s="87"/>
    </row>
    <row r="132" spans="1:6" ht="15" customHeight="1">
      <c r="A132" s="75"/>
      <c r="B132" s="76"/>
      <c r="C132" s="77"/>
      <c r="D132" s="90"/>
      <c r="F132" s="87"/>
    </row>
    <row r="133" spans="1:6" ht="80.25" customHeight="1">
      <c r="A133" s="79" t="str">
        <f>HYPERLINK("#rangeid=79810423","«")</f>
        <v>«</v>
      </c>
      <c r="B133" s="76" t="s">
        <v>208</v>
      </c>
      <c r="C133" s="94" t="s">
        <v>235</v>
      </c>
      <c r="D133" s="82" t="s">
        <v>236</v>
      </c>
      <c r="F133" s="87"/>
    </row>
    <row r="134" spans="1:6" ht="15" customHeight="1">
      <c r="A134" s="75"/>
      <c r="B134" s="76"/>
      <c r="C134" s="77"/>
      <c r="D134" s="90"/>
      <c r="F134" s="87"/>
    </row>
    <row r="135" spans="1:6" ht="80.25" customHeight="1">
      <c r="A135" s="79" t="str">
        <f>HYPERLINK("#rangeid=679322148","«")</f>
        <v>«</v>
      </c>
      <c r="B135" s="76" t="s">
        <v>237</v>
      </c>
      <c r="C135" s="93" t="s">
        <v>238</v>
      </c>
      <c r="D135" s="82" t="s">
        <v>239</v>
      </c>
      <c r="F135" s="87"/>
    </row>
    <row r="136" spans="1:6" ht="15" customHeight="1">
      <c r="A136" s="75"/>
      <c r="B136" s="76"/>
      <c r="C136" s="77"/>
      <c r="D136" s="90"/>
      <c r="F136" s="87"/>
    </row>
    <row r="137" spans="1:6" ht="80.25" customHeight="1">
      <c r="A137" s="79" t="str">
        <f>HYPERLINK("#rangeid=1363772612","«")</f>
        <v>«</v>
      </c>
      <c r="B137" s="76" t="s">
        <v>237</v>
      </c>
      <c r="C137" s="93" t="s">
        <v>240</v>
      </c>
      <c r="D137" s="82" t="s">
        <v>241</v>
      </c>
      <c r="F137" s="87"/>
    </row>
    <row r="138" spans="1:6" ht="15" customHeight="1">
      <c r="A138" s="75"/>
      <c r="B138" s="76"/>
      <c r="C138" s="77"/>
      <c r="D138" s="90"/>
      <c r="F138" s="87"/>
    </row>
    <row r="139" spans="1:6" ht="80.25" customHeight="1">
      <c r="A139" s="79" t="str">
        <f>HYPERLINK("#rangeid=1467278716","«")</f>
        <v>«</v>
      </c>
      <c r="B139" s="76" t="s">
        <v>237</v>
      </c>
      <c r="C139" s="93" t="s">
        <v>242</v>
      </c>
      <c r="D139" s="82" t="s">
        <v>243</v>
      </c>
      <c r="F139" s="87"/>
    </row>
    <row r="140" spans="1:6" ht="15" customHeight="1">
      <c r="A140" s="75"/>
      <c r="B140" s="76"/>
      <c r="C140" s="77"/>
      <c r="D140" s="90"/>
      <c r="F140" s="87"/>
    </row>
    <row r="141" spans="1:6" ht="80.25" customHeight="1">
      <c r="A141" s="79" t="str">
        <f>HYPERLINK("#rangeid=592367132","«")</f>
        <v>«</v>
      </c>
      <c r="B141" s="76" t="s">
        <v>237</v>
      </c>
      <c r="C141" s="94" t="s">
        <v>244</v>
      </c>
      <c r="D141" s="82" t="s">
        <v>245</v>
      </c>
      <c r="F141" s="103" t="str">
        <f>HYPERLINK("#gid=1304631833&amp;range=C46","α")</f>
        <v>α</v>
      </c>
    </row>
    <row r="142" spans="1:6" ht="15" customHeight="1">
      <c r="A142" s="75"/>
      <c r="B142" s="76"/>
      <c r="C142" s="77"/>
      <c r="D142" s="90"/>
      <c r="F142" s="87"/>
    </row>
    <row r="143" spans="1:6" ht="80.25" customHeight="1">
      <c r="A143" s="79" t="str">
        <f>HYPERLINK("#rangeid=525164423","«")</f>
        <v>«</v>
      </c>
      <c r="B143" s="76" t="s">
        <v>237</v>
      </c>
      <c r="C143" s="94" t="s">
        <v>246</v>
      </c>
      <c r="D143" s="82" t="s">
        <v>247</v>
      </c>
      <c r="F143" s="87"/>
    </row>
    <row r="144" spans="1:6" ht="15" customHeight="1">
      <c r="A144" s="75"/>
      <c r="B144" s="76"/>
      <c r="C144" s="77"/>
      <c r="D144" s="90"/>
      <c r="F144" s="87"/>
    </row>
    <row r="145" spans="1:6" ht="80.25" customHeight="1">
      <c r="A145" s="79" t="str">
        <f>HYPERLINK("#rangeid=1210638902","«")</f>
        <v>«</v>
      </c>
      <c r="B145" s="76" t="s">
        <v>237</v>
      </c>
      <c r="C145" s="93" t="s">
        <v>248</v>
      </c>
      <c r="D145" s="82" t="s">
        <v>249</v>
      </c>
      <c r="F145" s="87"/>
    </row>
    <row r="146" spans="1:6" ht="15" customHeight="1">
      <c r="A146" s="75"/>
      <c r="B146" s="76"/>
      <c r="C146" s="77"/>
      <c r="D146" s="90"/>
      <c r="F146" s="87"/>
    </row>
    <row r="147" spans="1:6" ht="80.25" customHeight="1">
      <c r="A147" s="79" t="str">
        <f>HYPERLINK("#rangeid=425729645","«")</f>
        <v>«</v>
      </c>
      <c r="B147" s="76" t="s">
        <v>237</v>
      </c>
      <c r="C147" s="93" t="s">
        <v>250</v>
      </c>
      <c r="D147" s="82" t="s">
        <v>251</v>
      </c>
      <c r="F147" s="87"/>
    </row>
    <row r="148" spans="1:6" ht="15" customHeight="1">
      <c r="A148" s="75"/>
      <c r="B148" s="76"/>
      <c r="C148" s="77"/>
      <c r="D148" s="90"/>
      <c r="F148" s="87"/>
    </row>
    <row r="149" spans="1:6" ht="80.25" customHeight="1">
      <c r="A149" s="79" t="str">
        <f>HYPERLINK("#rangeid=558026101","«")</f>
        <v>«</v>
      </c>
      <c r="B149" s="76" t="s">
        <v>237</v>
      </c>
      <c r="C149" s="105" t="s">
        <v>60</v>
      </c>
      <c r="D149" s="82" t="s">
        <v>252</v>
      </c>
      <c r="F149" s="87"/>
    </row>
    <row r="150" spans="1:6" ht="15" customHeight="1">
      <c r="A150" s="75"/>
      <c r="B150" s="76"/>
      <c r="C150" s="77"/>
      <c r="D150" s="90"/>
      <c r="F150" s="87"/>
    </row>
    <row r="151" spans="1:6" ht="80.25" customHeight="1">
      <c r="A151" s="79" t="str">
        <f>HYPERLINK("#rangeid=1508060652","«")</f>
        <v>«</v>
      </c>
      <c r="B151" s="76" t="s">
        <v>237</v>
      </c>
      <c r="C151" s="94" t="s">
        <v>253</v>
      </c>
      <c r="D151" s="82" t="s">
        <v>254</v>
      </c>
      <c r="F151" s="87"/>
    </row>
    <row r="152" spans="1:6" ht="15" customHeight="1">
      <c r="A152" s="75"/>
      <c r="B152" s="76"/>
      <c r="C152" s="77"/>
      <c r="D152" s="90"/>
      <c r="F152" s="87"/>
    </row>
    <row r="153" spans="1:6" ht="80.25" customHeight="1">
      <c r="A153" s="79" t="str">
        <f>HYPERLINK("#rangeid=1292746336","«")</f>
        <v>«</v>
      </c>
      <c r="B153" s="76" t="s">
        <v>237</v>
      </c>
      <c r="C153" s="91" t="s">
        <v>62</v>
      </c>
      <c r="D153" s="82" t="s">
        <v>255</v>
      </c>
      <c r="F153" s="87"/>
    </row>
    <row r="154" spans="1:6" ht="15" customHeight="1">
      <c r="A154" s="75"/>
      <c r="B154" s="76"/>
      <c r="C154" s="77"/>
      <c r="D154" s="90"/>
      <c r="F154" s="87"/>
    </row>
    <row r="155" spans="1:6" ht="80.25" customHeight="1">
      <c r="A155" s="79" t="str">
        <f>HYPERLINK("#rangeid=1860954800","«")</f>
        <v>«</v>
      </c>
      <c r="B155" s="76" t="s">
        <v>237</v>
      </c>
      <c r="C155" s="91" t="s">
        <v>64</v>
      </c>
      <c r="D155" s="82" t="s">
        <v>256</v>
      </c>
      <c r="F155" s="87"/>
    </row>
    <row r="156" spans="1:6" ht="15" customHeight="1">
      <c r="A156" s="75"/>
      <c r="B156" s="76"/>
      <c r="C156" s="77"/>
      <c r="D156" s="106"/>
      <c r="F156" s="87"/>
    </row>
    <row r="157" spans="1:6" ht="80.25" customHeight="1">
      <c r="A157" s="79" t="str">
        <f>HYPERLINK("#rangeid=661632494","«")</f>
        <v>«</v>
      </c>
      <c r="B157" s="76" t="s">
        <v>237</v>
      </c>
      <c r="C157" s="91" t="s">
        <v>257</v>
      </c>
      <c r="D157" s="82" t="s">
        <v>258</v>
      </c>
      <c r="F157" s="87"/>
    </row>
    <row r="158" spans="1:6" ht="15" customHeight="1">
      <c r="A158" s="75"/>
      <c r="B158" s="76"/>
      <c r="C158" s="77"/>
      <c r="D158" s="90"/>
      <c r="F158" s="87"/>
    </row>
    <row r="159" spans="1:6" ht="80.25" customHeight="1">
      <c r="A159" s="79" t="str">
        <f>HYPERLINK("#rangeid=1820017665","«")</f>
        <v>«</v>
      </c>
      <c r="B159" s="76" t="s">
        <v>237</v>
      </c>
      <c r="C159" s="91" t="s">
        <v>68</v>
      </c>
      <c r="D159" s="82" t="s">
        <v>259</v>
      </c>
      <c r="F159" s="87"/>
    </row>
    <row r="160" spans="1:6" ht="15" customHeight="1">
      <c r="A160" s="75"/>
      <c r="B160" s="76"/>
      <c r="C160" s="77"/>
      <c r="D160" s="90"/>
      <c r="F160" s="87"/>
    </row>
    <row r="161" spans="1:6" ht="80.25" customHeight="1">
      <c r="A161" s="79" t="str">
        <f>HYPERLINK("#rangeid=261356948","«")</f>
        <v>«</v>
      </c>
      <c r="B161" s="76" t="s">
        <v>237</v>
      </c>
      <c r="C161" s="93" t="s">
        <v>260</v>
      </c>
      <c r="D161" s="82" t="s">
        <v>261</v>
      </c>
      <c r="F161" s="87"/>
    </row>
    <row r="162" spans="1:6" ht="15" customHeight="1">
      <c r="A162" s="75"/>
      <c r="B162" s="76"/>
      <c r="C162" s="77"/>
      <c r="D162" s="90"/>
      <c r="F162" s="87"/>
    </row>
    <row r="163" spans="1:6" ht="80.25" customHeight="1">
      <c r="A163" s="79" t="str">
        <f>HYPERLINK("#rangeid=1884152897","«")</f>
        <v>«</v>
      </c>
      <c r="B163" s="76" t="s">
        <v>237</v>
      </c>
      <c r="C163" s="93" t="s">
        <v>262</v>
      </c>
      <c r="D163" s="82" t="s">
        <v>263</v>
      </c>
      <c r="F163" s="87"/>
    </row>
    <row r="164" spans="1:6" ht="15" customHeight="1">
      <c r="A164" s="75"/>
      <c r="B164" s="76"/>
      <c r="C164" s="77"/>
      <c r="D164" s="90"/>
      <c r="F164" s="87"/>
    </row>
    <row r="165" spans="1:6" ht="80.25" customHeight="1">
      <c r="A165" s="79" t="str">
        <f>HYPERLINK("#rangeid=1163530147","«")</f>
        <v>«</v>
      </c>
      <c r="B165" s="76" t="s">
        <v>237</v>
      </c>
      <c r="C165" s="91" t="s">
        <v>264</v>
      </c>
      <c r="D165" s="82" t="s">
        <v>265</v>
      </c>
      <c r="F165" s="87"/>
    </row>
    <row r="166" spans="1:6" ht="15" customHeight="1">
      <c r="A166" s="75"/>
      <c r="B166" s="76"/>
      <c r="C166" s="77"/>
      <c r="D166" s="90"/>
      <c r="F166" s="87"/>
    </row>
    <row r="167" spans="1:6" ht="80.25" customHeight="1">
      <c r="A167" s="79" t="str">
        <f>HYPERLINK("#rangeid=1786468675","«")</f>
        <v>«</v>
      </c>
      <c r="B167" s="76" t="s">
        <v>237</v>
      </c>
      <c r="C167" s="94" t="s">
        <v>266</v>
      </c>
      <c r="D167" s="82" t="s">
        <v>267</v>
      </c>
      <c r="F167" s="87"/>
    </row>
    <row r="168" spans="1:6" ht="15" customHeight="1">
      <c r="A168" s="75"/>
      <c r="B168" s="76"/>
      <c r="C168" s="77"/>
      <c r="D168" s="90"/>
      <c r="F168" s="87"/>
    </row>
    <row r="169" spans="1:6" ht="80.25" customHeight="1">
      <c r="A169" s="79" t="str">
        <f>HYPERLINK("#rangeid=1314020492","«")</f>
        <v>«</v>
      </c>
      <c r="B169" s="76" t="s">
        <v>237</v>
      </c>
      <c r="C169" s="93" t="s">
        <v>268</v>
      </c>
      <c r="D169" s="82" t="s">
        <v>269</v>
      </c>
      <c r="F169" s="87"/>
    </row>
    <row r="170" spans="1:6" ht="15" customHeight="1">
      <c r="A170" s="75"/>
      <c r="B170" s="76"/>
      <c r="C170" s="77"/>
      <c r="D170" s="90"/>
      <c r="F170" s="87"/>
    </row>
    <row r="171" spans="1:6" ht="80.25" customHeight="1">
      <c r="A171" s="79" t="str">
        <f>HYPERLINK("#rangeid=698715808","«")</f>
        <v>«</v>
      </c>
      <c r="B171" s="76" t="s">
        <v>237</v>
      </c>
      <c r="C171" s="94" t="s">
        <v>270</v>
      </c>
      <c r="D171" s="82" t="s">
        <v>271</v>
      </c>
      <c r="F171" s="87"/>
    </row>
    <row r="172" spans="1:6" ht="15" customHeight="1">
      <c r="A172" s="75"/>
      <c r="B172" s="76"/>
      <c r="C172" s="77"/>
      <c r="D172" s="90"/>
      <c r="F172" s="87"/>
    </row>
    <row r="173" spans="1:6" ht="80.25" customHeight="1">
      <c r="A173" s="79" t="str">
        <f>HYPERLINK("#rangeid=1735552822","«")</f>
        <v>«</v>
      </c>
      <c r="B173" s="76" t="s">
        <v>237</v>
      </c>
      <c r="C173" s="94" t="s">
        <v>272</v>
      </c>
      <c r="D173" s="82" t="s">
        <v>273</v>
      </c>
      <c r="F173" s="87"/>
    </row>
    <row r="174" spans="1:6" ht="15" customHeight="1">
      <c r="A174" s="75"/>
      <c r="B174" s="76"/>
      <c r="C174" s="77"/>
      <c r="D174" s="90"/>
      <c r="F174" s="87"/>
    </row>
    <row r="175" spans="1:6" ht="80.25" customHeight="1">
      <c r="A175" s="79" t="str">
        <f>HYPERLINK("#rangeid=1320574147","«")</f>
        <v>«</v>
      </c>
      <c r="B175" s="76" t="s">
        <v>237</v>
      </c>
      <c r="C175" s="93" t="s">
        <v>274</v>
      </c>
      <c r="D175" s="82" t="s">
        <v>275</v>
      </c>
      <c r="F175" s="87"/>
    </row>
    <row r="176" spans="1:6" ht="15" customHeight="1">
      <c r="A176" s="75"/>
      <c r="B176" s="76"/>
      <c r="C176" s="77"/>
      <c r="D176" s="90"/>
      <c r="F176" s="87"/>
    </row>
    <row r="177" spans="1:6" ht="80.25" customHeight="1">
      <c r="A177" s="79" t="str">
        <f>HYPERLINK("#rangeid=1481437339","«")</f>
        <v>«</v>
      </c>
      <c r="B177" s="76" t="s">
        <v>237</v>
      </c>
      <c r="C177" s="93" t="s">
        <v>276</v>
      </c>
      <c r="D177" s="82" t="s">
        <v>277</v>
      </c>
      <c r="F177" s="87"/>
    </row>
    <row r="178" spans="1:6" ht="15" customHeight="1">
      <c r="A178" s="75"/>
      <c r="B178" s="76"/>
      <c r="C178" s="77"/>
      <c r="D178" s="90"/>
      <c r="F178" s="87"/>
    </row>
    <row r="179" spans="1:6" ht="80.25" customHeight="1">
      <c r="A179" s="79" t="str">
        <f>HYPERLINK("#rangeid=853518290","«")</f>
        <v>«</v>
      </c>
      <c r="B179" s="76" t="s">
        <v>237</v>
      </c>
      <c r="C179" s="93" t="s">
        <v>278</v>
      </c>
      <c r="D179" s="82" t="s">
        <v>279</v>
      </c>
      <c r="F179" s="87"/>
    </row>
    <row r="180" spans="1:6" ht="15" customHeight="1">
      <c r="A180" s="75"/>
      <c r="B180" s="76"/>
      <c r="C180" s="77"/>
      <c r="D180" s="90"/>
      <c r="F180" s="87"/>
    </row>
    <row r="181" spans="1:6" ht="80.25" customHeight="1">
      <c r="A181" s="79" t="str">
        <f>HYPERLINK("#rangeid=1147786801","«")</f>
        <v>«</v>
      </c>
      <c r="B181" s="76" t="s">
        <v>237</v>
      </c>
      <c r="C181" s="94" t="s">
        <v>280</v>
      </c>
      <c r="D181" s="82" t="s">
        <v>281</v>
      </c>
      <c r="F181" s="87"/>
    </row>
    <row r="182" spans="1:6" ht="15" customHeight="1">
      <c r="A182" s="75"/>
      <c r="B182" s="76"/>
      <c r="C182" s="77"/>
      <c r="D182" s="90"/>
      <c r="F182" s="87"/>
    </row>
    <row r="183" spans="1:6" ht="80.25" customHeight="1">
      <c r="A183" s="79" t="str">
        <f>HYPERLINK("#rangeid=1766606003","«")</f>
        <v>«</v>
      </c>
      <c r="B183" s="76" t="s">
        <v>237</v>
      </c>
      <c r="C183" s="93" t="s">
        <v>282</v>
      </c>
      <c r="D183" s="82" t="s">
        <v>283</v>
      </c>
      <c r="F183" s="87"/>
    </row>
    <row r="184" spans="1:6" ht="15" customHeight="1">
      <c r="A184" s="75"/>
      <c r="B184" s="76"/>
      <c r="C184" s="77"/>
      <c r="D184" s="90"/>
      <c r="F184" s="87"/>
    </row>
    <row r="185" spans="1:6" ht="80.25" customHeight="1">
      <c r="A185" s="79" t="str">
        <f>HYPERLINK("#rangeid=473929898","«")</f>
        <v>«</v>
      </c>
      <c r="B185" s="76" t="s">
        <v>237</v>
      </c>
      <c r="C185" s="93" t="s">
        <v>284</v>
      </c>
      <c r="D185" s="82" t="s">
        <v>285</v>
      </c>
      <c r="F185" s="87"/>
    </row>
    <row r="186" spans="1:6" ht="15" customHeight="1">
      <c r="A186" s="75"/>
      <c r="B186" s="76"/>
      <c r="C186" s="77"/>
      <c r="D186" s="90"/>
      <c r="F186" s="87"/>
    </row>
    <row r="187" spans="1:6" ht="80.25" customHeight="1">
      <c r="A187" s="79" t="str">
        <f>HYPERLINK("#rangeid=644093068","«")</f>
        <v>«</v>
      </c>
      <c r="B187" s="76" t="s">
        <v>237</v>
      </c>
      <c r="C187" s="93" t="s">
        <v>286</v>
      </c>
      <c r="D187" s="82" t="s">
        <v>287</v>
      </c>
      <c r="F187" s="87"/>
    </row>
    <row r="188" spans="1:6" ht="15" customHeight="1">
      <c r="A188" s="75"/>
      <c r="B188" s="76"/>
      <c r="C188" s="77"/>
      <c r="D188" s="90"/>
      <c r="F188" s="87"/>
    </row>
    <row r="189" spans="1:6" ht="80.25" customHeight="1">
      <c r="A189" s="79" t="str">
        <f>HYPERLINK("#rangeid=414977838","«")</f>
        <v>«</v>
      </c>
      <c r="B189" s="76" t="s">
        <v>237</v>
      </c>
      <c r="C189" s="93" t="s">
        <v>288</v>
      </c>
      <c r="D189" s="82" t="s">
        <v>289</v>
      </c>
      <c r="F189" s="103" t="str">
        <f>HYPERLINK("#gid=1304631833&amp;range=C58","α")</f>
        <v>α</v>
      </c>
    </row>
    <row r="190" spans="1:6" ht="15" customHeight="1">
      <c r="A190" s="75"/>
      <c r="B190" s="76"/>
      <c r="C190" s="77"/>
      <c r="D190" s="90"/>
      <c r="F190" s="87"/>
    </row>
    <row r="191" spans="1:6" ht="80.25" customHeight="1">
      <c r="A191" s="79" t="str">
        <f>HYPERLINK("#rangeid=1116648617","«")</f>
        <v>«</v>
      </c>
      <c r="B191" s="76" t="s">
        <v>237</v>
      </c>
      <c r="C191" s="93" t="s">
        <v>290</v>
      </c>
      <c r="D191" s="82" t="s">
        <v>291</v>
      </c>
      <c r="F191" s="87"/>
    </row>
    <row r="192" spans="1:6" ht="15" customHeight="1">
      <c r="A192" s="75"/>
      <c r="B192" s="76"/>
      <c r="C192" s="77"/>
      <c r="D192" s="90"/>
      <c r="F192" s="87"/>
    </row>
    <row r="193" spans="1:6" ht="80.25" customHeight="1">
      <c r="A193" s="79" t="str">
        <f>HYPERLINK("#rangeid=26144147","«")</f>
        <v>«</v>
      </c>
      <c r="B193" s="76" t="s">
        <v>237</v>
      </c>
      <c r="C193" s="91" t="s">
        <v>72</v>
      </c>
      <c r="D193" s="82" t="s">
        <v>292</v>
      </c>
      <c r="F193" s="87"/>
    </row>
    <row r="194" spans="1:6" ht="15" customHeight="1">
      <c r="A194" s="75"/>
      <c r="B194" s="76"/>
      <c r="C194" s="77"/>
      <c r="D194" s="90"/>
      <c r="F194" s="87"/>
    </row>
    <row r="195" spans="1:6" ht="80.25" customHeight="1">
      <c r="A195" s="79" t="str">
        <f>HYPERLINK("#rangeid=774193176","«")</f>
        <v>«</v>
      </c>
      <c r="B195" s="76" t="s">
        <v>237</v>
      </c>
      <c r="C195" s="91" t="s">
        <v>74</v>
      </c>
      <c r="D195" s="82" t="s">
        <v>293</v>
      </c>
      <c r="F195" s="87"/>
    </row>
    <row r="196" spans="1:6" ht="15" customHeight="1">
      <c r="A196" s="75"/>
      <c r="B196" s="76"/>
      <c r="C196" s="77"/>
      <c r="D196" s="90"/>
      <c r="F196" s="87"/>
    </row>
    <row r="197" spans="1:6" ht="80.25" customHeight="1">
      <c r="A197" s="79" t="str">
        <f>HYPERLINK("#rangeid=38406963","«")</f>
        <v>«</v>
      </c>
      <c r="B197" s="76" t="s">
        <v>237</v>
      </c>
      <c r="C197" s="91" t="s">
        <v>76</v>
      </c>
      <c r="D197" s="82" t="s">
        <v>294</v>
      </c>
      <c r="F197" s="87"/>
    </row>
    <row r="198" spans="1:6" ht="15" customHeight="1">
      <c r="A198" s="75"/>
      <c r="B198" s="76"/>
      <c r="C198" s="77"/>
      <c r="D198" s="90"/>
      <c r="F198" s="87"/>
    </row>
    <row r="199" spans="1:6" ht="80.25" customHeight="1">
      <c r="A199" s="79" t="str">
        <f>HYPERLINK("#rangeid=71943823","«")</f>
        <v>«</v>
      </c>
      <c r="B199" s="76" t="s">
        <v>237</v>
      </c>
      <c r="C199" s="94" t="s">
        <v>295</v>
      </c>
      <c r="D199" s="82" t="s">
        <v>296</v>
      </c>
      <c r="F199" s="87"/>
    </row>
    <row r="200" spans="1:6" ht="15" customHeight="1">
      <c r="A200" s="75"/>
      <c r="B200" s="76"/>
      <c r="C200" s="77"/>
      <c r="D200" s="90"/>
      <c r="F200" s="87"/>
    </row>
    <row r="201" spans="1:6" ht="80.25" customHeight="1">
      <c r="A201" s="79" t="str">
        <f>HYPERLINK("#rangeid=1673393950","«")</f>
        <v>«</v>
      </c>
      <c r="B201" s="76" t="s">
        <v>237</v>
      </c>
      <c r="C201" s="93" t="s">
        <v>297</v>
      </c>
      <c r="D201" s="82" t="s">
        <v>298</v>
      </c>
      <c r="F201" s="87"/>
    </row>
    <row r="202" spans="1:6" ht="15" customHeight="1">
      <c r="A202" s="75"/>
      <c r="B202" s="76"/>
      <c r="C202" s="77"/>
      <c r="D202" s="90"/>
      <c r="F202" s="87"/>
    </row>
    <row r="203" spans="1:6" ht="80.25" customHeight="1">
      <c r="A203" s="79" t="str">
        <f>HYPERLINK("#rangeid=89512466","«")</f>
        <v>«</v>
      </c>
      <c r="B203" s="76" t="s">
        <v>237</v>
      </c>
      <c r="C203" s="93" t="s">
        <v>299</v>
      </c>
      <c r="D203" s="82" t="s">
        <v>300</v>
      </c>
      <c r="F203" s="87"/>
    </row>
    <row r="204" spans="1:6" ht="15" customHeight="1">
      <c r="A204" s="75"/>
      <c r="B204" s="76"/>
      <c r="C204" s="77"/>
      <c r="D204" s="90"/>
      <c r="F204" s="87"/>
    </row>
    <row r="205" spans="1:6" ht="80.25" customHeight="1">
      <c r="A205" s="79" t="str">
        <f>HYPERLINK("#rangeid=880862570","«")</f>
        <v>«</v>
      </c>
      <c r="B205" s="76" t="s">
        <v>237</v>
      </c>
      <c r="C205" s="93" t="s">
        <v>301</v>
      </c>
      <c r="D205" s="82" t="s">
        <v>302</v>
      </c>
      <c r="F205" s="87"/>
    </row>
    <row r="206" spans="1:6" ht="15" customHeight="1">
      <c r="A206" s="75"/>
      <c r="B206" s="76"/>
      <c r="C206" s="77"/>
      <c r="D206" s="90"/>
      <c r="F206" s="87"/>
    </row>
    <row r="207" spans="1:6" ht="80.25" customHeight="1">
      <c r="A207" s="79" t="str">
        <f>HYPERLINK("#rangeid=1959377415","«")</f>
        <v>«</v>
      </c>
      <c r="B207" s="76" t="s">
        <v>237</v>
      </c>
      <c r="C207" s="93" t="s">
        <v>303</v>
      </c>
      <c r="D207" s="82" t="s">
        <v>304</v>
      </c>
      <c r="F207" s="87"/>
    </row>
    <row r="208" spans="1:6" ht="15" customHeight="1">
      <c r="A208" s="75"/>
      <c r="B208" s="76"/>
      <c r="C208" s="77"/>
      <c r="D208" s="90"/>
      <c r="F208" s="87"/>
    </row>
    <row r="209" spans="1:6" ht="80.25" customHeight="1">
      <c r="A209" s="79" t="str">
        <f>HYPERLINK("#rangeid=187184759","«")</f>
        <v>«</v>
      </c>
      <c r="B209" s="76" t="s">
        <v>237</v>
      </c>
      <c r="C209" s="93" t="s">
        <v>305</v>
      </c>
      <c r="D209" s="82" t="s">
        <v>306</v>
      </c>
      <c r="F209" s="87"/>
    </row>
    <row r="210" spans="1:6" ht="15" customHeight="1">
      <c r="A210" s="75"/>
      <c r="B210" s="76"/>
      <c r="C210" s="77"/>
      <c r="D210" s="90"/>
      <c r="F210" s="87"/>
    </row>
    <row r="211" spans="1:6" ht="80.25" customHeight="1">
      <c r="A211" s="79" t="str">
        <f>HYPERLINK("#rangeid=416077993","«")</f>
        <v>«</v>
      </c>
      <c r="B211" s="76" t="s">
        <v>237</v>
      </c>
      <c r="C211" s="94" t="s">
        <v>307</v>
      </c>
      <c r="D211" s="82" t="s">
        <v>308</v>
      </c>
      <c r="F211" s="87"/>
    </row>
    <row r="212" spans="1:6" ht="15" customHeight="1">
      <c r="A212" s="75"/>
      <c r="B212" s="76"/>
      <c r="C212" s="77"/>
      <c r="D212" s="90"/>
      <c r="F212" s="87"/>
    </row>
    <row r="213" spans="1:6" ht="80.25" customHeight="1">
      <c r="A213" s="79" t="str">
        <f>HYPERLINK("#rangeid=1288772873","«")</f>
        <v>«</v>
      </c>
      <c r="B213" s="76" t="s">
        <v>237</v>
      </c>
      <c r="C213" s="93" t="s">
        <v>309</v>
      </c>
      <c r="D213" s="82" t="s">
        <v>310</v>
      </c>
      <c r="F213" s="87"/>
    </row>
    <row r="214" spans="1:6" ht="15" customHeight="1">
      <c r="A214" s="75"/>
      <c r="B214" s="76"/>
      <c r="C214" s="77"/>
      <c r="D214" s="90"/>
      <c r="F214" s="87"/>
    </row>
    <row r="215" spans="1:6" ht="80.25" customHeight="1">
      <c r="A215" s="79" t="str">
        <f>HYPERLINK("#rangeid=467769004","«")</f>
        <v>«</v>
      </c>
      <c r="B215" s="76" t="s">
        <v>237</v>
      </c>
      <c r="C215" s="93" t="s">
        <v>311</v>
      </c>
      <c r="D215" s="82" t="s">
        <v>312</v>
      </c>
      <c r="F215" s="87"/>
    </row>
    <row r="216" spans="1:6" ht="15" customHeight="1">
      <c r="A216" s="75"/>
      <c r="B216" s="76"/>
      <c r="C216" s="77"/>
      <c r="D216" s="90"/>
      <c r="F216" s="87"/>
    </row>
    <row r="217" spans="1:6" ht="80.25" customHeight="1">
      <c r="A217" s="79" t="str">
        <f>HYPERLINK("#rangeid=1212603259","«")</f>
        <v>«</v>
      </c>
      <c r="B217" s="76" t="s">
        <v>237</v>
      </c>
      <c r="C217" s="93" t="s">
        <v>313</v>
      </c>
      <c r="D217" s="82" t="s">
        <v>314</v>
      </c>
      <c r="F217" s="87"/>
    </row>
    <row r="218" spans="1:6" ht="15" customHeight="1">
      <c r="A218" s="75"/>
      <c r="B218" s="76"/>
      <c r="C218" s="77"/>
      <c r="D218" s="90"/>
      <c r="F218" s="87"/>
    </row>
    <row r="219" spans="1:6" ht="80.25" customHeight="1">
      <c r="A219" s="79" t="str">
        <f>HYPERLINK("#rangeid=1931865576","«")</f>
        <v>«</v>
      </c>
      <c r="B219" s="76" t="s">
        <v>237</v>
      </c>
      <c r="C219" s="93" t="s">
        <v>315</v>
      </c>
      <c r="D219" s="82" t="s">
        <v>316</v>
      </c>
      <c r="F219" s="103" t="str">
        <f>HYPERLINK("#gid=1304631833&amp;range=C54","α")</f>
        <v>α</v>
      </c>
    </row>
    <row r="220" spans="1:6" ht="15" customHeight="1">
      <c r="A220" s="75"/>
      <c r="B220" s="76"/>
      <c r="C220" s="77"/>
      <c r="D220" s="90"/>
      <c r="F220" s="87"/>
    </row>
    <row r="221" spans="1:6" ht="80.25" customHeight="1">
      <c r="A221" s="79" t="str">
        <f>HYPERLINK("#rangeid=635986485","«")</f>
        <v>«</v>
      </c>
      <c r="B221" s="76" t="s">
        <v>237</v>
      </c>
      <c r="C221" s="93" t="s">
        <v>317</v>
      </c>
      <c r="D221" s="82" t="s">
        <v>318</v>
      </c>
      <c r="F221" s="87"/>
    </row>
    <row r="222" spans="1:6" ht="15" customHeight="1">
      <c r="A222" s="75"/>
      <c r="B222" s="76"/>
      <c r="C222" s="77"/>
      <c r="D222" s="90"/>
      <c r="F222" s="87"/>
    </row>
    <row r="223" spans="1:6" ht="80.25" customHeight="1">
      <c r="A223" s="79" t="str">
        <f>HYPERLINK("#rangeid=1277591618","«")</f>
        <v>«</v>
      </c>
      <c r="B223" s="80" t="s">
        <v>319</v>
      </c>
      <c r="C223" s="93" t="s">
        <v>320</v>
      </c>
      <c r="D223" s="82" t="s">
        <v>321</v>
      </c>
      <c r="F223" s="87"/>
    </row>
    <row r="224" spans="1:6" ht="15" customHeight="1">
      <c r="A224" s="75"/>
      <c r="B224" s="76"/>
      <c r="C224" s="77"/>
      <c r="D224" s="90"/>
      <c r="F224" s="87"/>
    </row>
    <row r="225" spans="1:6" ht="80.25" customHeight="1">
      <c r="A225" s="79" t="str">
        <f>HYPERLINK("#rangeid=1396798285","«")</f>
        <v>«</v>
      </c>
      <c r="B225" s="80" t="s">
        <v>319</v>
      </c>
      <c r="C225" s="93" t="s">
        <v>322</v>
      </c>
      <c r="D225" s="82" t="s">
        <v>323</v>
      </c>
      <c r="F225" s="87"/>
    </row>
    <row r="226" spans="1:6" ht="15" customHeight="1">
      <c r="A226" s="75"/>
      <c r="B226" s="76"/>
      <c r="C226" s="77"/>
      <c r="D226" s="90"/>
      <c r="F226" s="87"/>
    </row>
    <row r="227" spans="1:6" ht="80.25" customHeight="1">
      <c r="A227" s="79" t="str">
        <f>HYPERLINK("#rangeid=2040103811","«")</f>
        <v>«</v>
      </c>
      <c r="B227" s="80" t="s">
        <v>319</v>
      </c>
      <c r="C227" s="93" t="s">
        <v>324</v>
      </c>
      <c r="D227" s="82" t="s">
        <v>325</v>
      </c>
      <c r="F227" s="87"/>
    </row>
    <row r="228" spans="1:6" ht="15" customHeight="1">
      <c r="A228" s="75"/>
      <c r="B228" s="76"/>
      <c r="C228" s="77"/>
      <c r="D228" s="90"/>
      <c r="F228" s="87"/>
    </row>
    <row r="229" spans="1:6" ht="80.25" customHeight="1">
      <c r="A229" s="79" t="str">
        <f>HYPERLINK("#rangeid=11477690","«")</f>
        <v>«</v>
      </c>
      <c r="B229" s="80" t="s">
        <v>319</v>
      </c>
      <c r="C229" s="93" t="s">
        <v>326</v>
      </c>
      <c r="D229" s="82" t="s">
        <v>327</v>
      </c>
      <c r="F229" s="87"/>
    </row>
    <row r="230" spans="1:6" ht="15" customHeight="1">
      <c r="A230" s="75"/>
      <c r="B230" s="76"/>
      <c r="C230" s="77"/>
      <c r="D230" s="90"/>
      <c r="F230" s="87"/>
    </row>
    <row r="231" spans="1:6" ht="80.25" customHeight="1">
      <c r="A231" s="79" t="str">
        <f>HYPERLINK("#rangeid=648283683","«")</f>
        <v>«</v>
      </c>
      <c r="B231" s="80" t="s">
        <v>319</v>
      </c>
      <c r="C231" s="93" t="s">
        <v>328</v>
      </c>
      <c r="D231" s="82" t="s">
        <v>329</v>
      </c>
      <c r="F231" s="87"/>
    </row>
    <row r="232" spans="1:6" ht="15" customHeight="1">
      <c r="A232" s="75"/>
      <c r="B232" s="76"/>
      <c r="C232" s="77"/>
      <c r="D232" s="90"/>
      <c r="F232" s="87"/>
    </row>
    <row r="233" spans="1:6" ht="80.25" customHeight="1">
      <c r="A233" s="79" t="str">
        <f>HYPERLINK("#rangeid=825815572","«")</f>
        <v>«</v>
      </c>
      <c r="B233" s="80" t="s">
        <v>319</v>
      </c>
      <c r="C233" s="93" t="s">
        <v>330</v>
      </c>
      <c r="D233" s="82" t="s">
        <v>331</v>
      </c>
      <c r="F233" s="87"/>
    </row>
    <row r="234" spans="1:6" ht="15" customHeight="1">
      <c r="A234" s="75"/>
      <c r="B234" s="76"/>
      <c r="C234" s="77"/>
      <c r="D234" s="90"/>
      <c r="F234" s="87"/>
    </row>
    <row r="235" spans="1:6" ht="80.25" customHeight="1">
      <c r="A235" s="79" t="str">
        <f>HYPERLINK("#rangeid=733116066","«")</f>
        <v>«</v>
      </c>
      <c r="B235" s="80" t="s">
        <v>319</v>
      </c>
      <c r="C235" s="93" t="s">
        <v>332</v>
      </c>
      <c r="D235" s="82" t="s">
        <v>333</v>
      </c>
      <c r="F235" s="87"/>
    </row>
    <row r="236" spans="1:6" ht="15" customHeight="1">
      <c r="A236" s="75"/>
      <c r="B236" s="76"/>
      <c r="C236" s="77"/>
      <c r="D236" s="90"/>
      <c r="F236" s="87"/>
    </row>
    <row r="237" spans="1:6" ht="80.25" customHeight="1">
      <c r="A237" s="79" t="str">
        <f>HYPERLINK("#rangeid=1282047598","«")</f>
        <v>«</v>
      </c>
      <c r="B237" s="80" t="s">
        <v>319</v>
      </c>
      <c r="C237" s="93" t="s">
        <v>334</v>
      </c>
      <c r="D237" s="82" t="s">
        <v>335</v>
      </c>
      <c r="F237" s="87"/>
    </row>
    <row r="238" spans="1:6" ht="15" customHeight="1">
      <c r="A238" s="75"/>
      <c r="B238" s="68"/>
      <c r="C238" s="102"/>
      <c r="D238" s="86"/>
      <c r="F238" s="87"/>
    </row>
    <row r="239" spans="1:6" ht="80.25" customHeight="1">
      <c r="A239" s="79" t="str">
        <f>HYPERLINK("#rangeid=391247896","«")</f>
        <v>«</v>
      </c>
      <c r="B239" s="80" t="s">
        <v>319</v>
      </c>
      <c r="C239" s="93" t="s">
        <v>336</v>
      </c>
      <c r="D239" s="82" t="s">
        <v>337</v>
      </c>
      <c r="E239" s="1"/>
      <c r="F239" s="83"/>
    </row>
    <row r="240" spans="1:6" ht="15" customHeight="1">
      <c r="A240" s="75"/>
      <c r="B240" s="76"/>
      <c r="C240" s="77"/>
      <c r="D240" s="90"/>
      <c r="E240" s="1"/>
      <c r="F240" s="83"/>
    </row>
    <row r="241" spans="1:6" ht="80.25" customHeight="1">
      <c r="A241" s="79" t="str">
        <f>HYPERLINK("#rangeid=1216306407","«")</f>
        <v>«</v>
      </c>
      <c r="B241" s="80" t="s">
        <v>319</v>
      </c>
      <c r="C241" s="93" t="s">
        <v>338</v>
      </c>
      <c r="D241" s="82" t="s">
        <v>339</v>
      </c>
      <c r="E241" s="1"/>
      <c r="F241" s="83"/>
    </row>
    <row r="242" spans="1:6" ht="15" customHeight="1">
      <c r="A242" s="75"/>
      <c r="B242" s="76"/>
      <c r="C242" s="77"/>
      <c r="D242" s="90"/>
      <c r="E242" s="1"/>
      <c r="F242" s="83"/>
    </row>
    <row r="243" spans="1:6" ht="80.25" customHeight="1">
      <c r="A243" s="79" t="str">
        <f>HYPERLINK("#rangeid=42380281","«")</f>
        <v>«</v>
      </c>
      <c r="B243" s="80" t="s">
        <v>319</v>
      </c>
      <c r="C243" s="93" t="s">
        <v>340</v>
      </c>
      <c r="D243" s="82" t="s">
        <v>341</v>
      </c>
      <c r="E243" s="1"/>
      <c r="F243" s="83"/>
    </row>
    <row r="244" spans="1:6" ht="15" customHeight="1">
      <c r="A244" s="75"/>
      <c r="B244" s="76"/>
      <c r="C244" s="77"/>
      <c r="D244" s="90"/>
      <c r="E244" s="1"/>
      <c r="F244" s="83"/>
    </row>
    <row r="245" spans="1:6" ht="80.25" customHeight="1">
      <c r="A245" s="79" t="str">
        <f>HYPERLINK("#rangeid=678583828","«")</f>
        <v>«</v>
      </c>
      <c r="B245" s="80" t="s">
        <v>319</v>
      </c>
      <c r="C245" s="93" t="s">
        <v>342</v>
      </c>
      <c r="D245" s="82" t="s">
        <v>343</v>
      </c>
      <c r="E245" s="1"/>
      <c r="F245" s="83"/>
    </row>
    <row r="246" spans="1:6" ht="15" customHeight="1">
      <c r="A246" s="75"/>
      <c r="B246" s="76"/>
      <c r="C246" s="77"/>
      <c r="D246" s="90"/>
      <c r="E246" s="1"/>
      <c r="F246" s="83"/>
    </row>
    <row r="247" spans="1:6" ht="80.25" customHeight="1">
      <c r="A247" s="79" t="str">
        <f>HYPERLINK("#rangeid=192134702","«")</f>
        <v>«</v>
      </c>
      <c r="B247" s="80" t="s">
        <v>319</v>
      </c>
      <c r="C247" s="93" t="s">
        <v>344</v>
      </c>
      <c r="D247" s="82" t="s">
        <v>345</v>
      </c>
      <c r="E247" s="1"/>
      <c r="F247" s="83"/>
    </row>
    <row r="248" spans="1:6" ht="15" customHeight="1">
      <c r="A248" s="75"/>
      <c r="B248" s="76"/>
      <c r="C248" s="77"/>
      <c r="D248" s="90"/>
      <c r="E248" s="1"/>
      <c r="F248" s="83"/>
    </row>
    <row r="249" spans="1:6" ht="80.25" customHeight="1">
      <c r="A249" s="79" t="str">
        <f>HYPERLINK("#rangeid=521868121","«")</f>
        <v>«</v>
      </c>
      <c r="B249" s="80" t="s">
        <v>319</v>
      </c>
      <c r="C249" s="93" t="s">
        <v>346</v>
      </c>
      <c r="D249" s="82" t="s">
        <v>347</v>
      </c>
      <c r="E249" s="1"/>
      <c r="F249" s="83"/>
    </row>
    <row r="250" spans="1:6" ht="15" customHeight="1">
      <c r="A250" s="75"/>
      <c r="B250" s="76"/>
      <c r="C250" s="77"/>
      <c r="D250" s="90"/>
      <c r="E250" s="1"/>
      <c r="F250" s="83"/>
    </row>
    <row r="251" spans="1:6" ht="80.25" customHeight="1">
      <c r="A251" s="79" t="str">
        <f>HYPERLINK("#rangeid=762092280","«")</f>
        <v>«</v>
      </c>
      <c r="B251" s="80" t="s">
        <v>319</v>
      </c>
      <c r="C251" s="93" t="s">
        <v>348</v>
      </c>
      <c r="D251" s="82" t="s">
        <v>349</v>
      </c>
      <c r="E251" s="1"/>
      <c r="F251" s="83"/>
    </row>
    <row r="252" spans="1:6" ht="15" customHeight="1">
      <c r="A252" s="75"/>
      <c r="B252" s="76"/>
      <c r="C252" s="77"/>
      <c r="D252" s="90"/>
      <c r="E252" s="1"/>
      <c r="F252" s="83"/>
    </row>
    <row r="253" spans="1:6" ht="80.25" customHeight="1">
      <c r="A253" s="79" t="str">
        <f>HYPERLINK("#rangeid=437784641","«")</f>
        <v>«</v>
      </c>
      <c r="B253" s="80" t="s">
        <v>319</v>
      </c>
      <c r="C253" s="93" t="s">
        <v>350</v>
      </c>
      <c r="D253" s="82" t="s">
        <v>351</v>
      </c>
      <c r="E253" s="1"/>
      <c r="F253" s="83"/>
    </row>
    <row r="254" spans="1:6" ht="15" customHeight="1">
      <c r="A254" s="75"/>
      <c r="B254" s="76"/>
      <c r="C254" s="77"/>
      <c r="D254" s="90"/>
      <c r="E254" s="1"/>
      <c r="F254" s="83"/>
    </row>
    <row r="255" spans="1:6" ht="80.25" customHeight="1">
      <c r="A255" s="79" t="str">
        <f>HYPERLINK("#rangeid=122902682","«")</f>
        <v>«</v>
      </c>
      <c r="B255" s="80" t="s">
        <v>319</v>
      </c>
      <c r="C255" s="93" t="s">
        <v>352</v>
      </c>
      <c r="D255" s="82" t="s">
        <v>353</v>
      </c>
      <c r="E255" s="1"/>
      <c r="F255" s="83"/>
    </row>
    <row r="256" spans="1:6" ht="15" customHeight="1">
      <c r="A256" s="75"/>
      <c r="B256" s="76"/>
      <c r="C256" s="77"/>
      <c r="D256" s="90"/>
      <c r="E256" s="1"/>
      <c r="F256" s="83"/>
    </row>
    <row r="257" spans="1:6" ht="80.25" customHeight="1">
      <c r="A257" s="79" t="str">
        <f>HYPERLINK("#rangeid=1248985217","«")</f>
        <v>«</v>
      </c>
      <c r="B257" s="80" t="s">
        <v>319</v>
      </c>
      <c r="C257" s="93" t="s">
        <v>354</v>
      </c>
      <c r="D257" s="82" t="s">
        <v>355</v>
      </c>
      <c r="E257" s="1"/>
      <c r="F257" s="83"/>
    </row>
    <row r="258" spans="1:6" ht="15" customHeight="1">
      <c r="A258" s="75"/>
      <c r="B258" s="76"/>
      <c r="C258" s="77"/>
      <c r="D258" s="90"/>
      <c r="E258" s="1"/>
      <c r="F258" s="83"/>
    </row>
    <row r="259" spans="1:6" ht="80.25" customHeight="1">
      <c r="A259" s="79" t="str">
        <f>HYPERLINK("#rangeid=119472508","«")</f>
        <v>«</v>
      </c>
      <c r="B259" s="76" t="s">
        <v>356</v>
      </c>
      <c r="C259" s="93" t="s">
        <v>357</v>
      </c>
      <c r="D259" s="82" t="s">
        <v>358</v>
      </c>
      <c r="E259" s="1"/>
      <c r="F259" s="83"/>
    </row>
    <row r="260" spans="1:6" ht="15" customHeight="1">
      <c r="A260" s="75"/>
      <c r="B260" s="76"/>
      <c r="C260" s="77"/>
      <c r="D260" s="90"/>
      <c r="E260" s="1"/>
      <c r="F260" s="83"/>
    </row>
    <row r="261" spans="1:6" ht="80.25" customHeight="1">
      <c r="A261" s="79" t="str">
        <f>HYPERLINK("#rangeid=894127894","«")</f>
        <v>«</v>
      </c>
      <c r="B261" s="76" t="s">
        <v>356</v>
      </c>
      <c r="C261" s="94" t="s">
        <v>359</v>
      </c>
      <c r="D261" s="82" t="s">
        <v>360</v>
      </c>
      <c r="E261" s="1"/>
      <c r="F261" s="83"/>
    </row>
    <row r="262" spans="1:6" ht="15" customHeight="1">
      <c r="A262" s="75"/>
      <c r="B262" s="76"/>
      <c r="C262" s="77"/>
      <c r="D262" s="90"/>
      <c r="E262" s="1"/>
      <c r="F262" s="83"/>
    </row>
    <row r="263" spans="1:6" ht="80.25" customHeight="1">
      <c r="A263" s="79" t="str">
        <f>HYPERLINK("#rangeid=1009059221","«")</f>
        <v>«</v>
      </c>
      <c r="B263" s="76" t="s">
        <v>356</v>
      </c>
      <c r="C263" s="94" t="s">
        <v>361</v>
      </c>
      <c r="D263" s="82" t="s">
        <v>362</v>
      </c>
      <c r="E263" s="1"/>
      <c r="F263" s="83"/>
    </row>
    <row r="264" spans="1:6" ht="15" customHeight="1">
      <c r="A264" s="75"/>
      <c r="B264" s="76"/>
      <c r="C264" s="77"/>
      <c r="D264" s="90"/>
      <c r="E264" s="1"/>
      <c r="F264" s="83"/>
    </row>
    <row r="265" spans="1:6" ht="80.25" customHeight="1">
      <c r="A265" s="79" t="str">
        <f>HYPERLINK("#rangeid=103920773","«")</f>
        <v>«</v>
      </c>
      <c r="B265" s="76" t="s">
        <v>356</v>
      </c>
      <c r="C265" s="93" t="s">
        <v>363</v>
      </c>
      <c r="D265" s="82" t="s">
        <v>364</v>
      </c>
      <c r="E265" s="1"/>
      <c r="F265" s="83"/>
    </row>
    <row r="266" spans="1:6" ht="15" customHeight="1">
      <c r="A266" s="75"/>
      <c r="B266" s="76"/>
      <c r="C266" s="77"/>
      <c r="D266" s="90"/>
      <c r="E266" s="1"/>
      <c r="F266" s="83"/>
    </row>
    <row r="267" spans="1:6" ht="80.25" customHeight="1">
      <c r="A267" s="79" t="str">
        <f>HYPERLINK("#rangeid=65781429","«")</f>
        <v>«</v>
      </c>
      <c r="B267" s="76" t="s">
        <v>356</v>
      </c>
      <c r="C267" s="93" t="s">
        <v>365</v>
      </c>
      <c r="D267" s="82" t="s">
        <v>366</v>
      </c>
      <c r="E267" s="1"/>
      <c r="F267" s="83"/>
    </row>
    <row r="268" spans="1:6" ht="15" customHeight="1">
      <c r="A268" s="75"/>
      <c r="B268" s="76"/>
      <c r="C268" s="77"/>
      <c r="D268" s="90"/>
      <c r="E268" s="1"/>
      <c r="F268" s="83"/>
    </row>
    <row r="269" spans="1:6" ht="80.25" customHeight="1">
      <c r="A269" s="79" t="str">
        <f>HYPERLINK("#rangeid=1516416137","«")</f>
        <v>«</v>
      </c>
      <c r="B269" s="76" t="s">
        <v>356</v>
      </c>
      <c r="C269" s="94" t="s">
        <v>367</v>
      </c>
      <c r="D269" s="82" t="s">
        <v>368</v>
      </c>
      <c r="E269" s="1"/>
      <c r="F269" s="83"/>
    </row>
    <row r="270" spans="1:6" ht="15" customHeight="1">
      <c r="A270" s="75"/>
      <c r="B270" s="76"/>
      <c r="C270" s="77"/>
      <c r="D270" s="90"/>
      <c r="E270" s="1"/>
      <c r="F270" s="83"/>
    </row>
    <row r="271" spans="1:6" ht="80.25" customHeight="1">
      <c r="A271" s="79" t="str">
        <f>HYPERLINK("#rangeid=729846256","«")</f>
        <v>«</v>
      </c>
      <c r="B271" s="76" t="s">
        <v>356</v>
      </c>
      <c r="C271" s="93" t="s">
        <v>369</v>
      </c>
      <c r="D271" s="82" t="s">
        <v>370</v>
      </c>
      <c r="E271" s="1"/>
      <c r="F271" s="83"/>
    </row>
    <row r="272" spans="1:6" ht="15" customHeight="1">
      <c r="A272" s="75"/>
      <c r="B272" s="76"/>
      <c r="C272" s="77"/>
      <c r="D272" s="90"/>
      <c r="E272" s="1"/>
      <c r="F272" s="83"/>
    </row>
    <row r="273" spans="1:6" ht="80.25" customHeight="1">
      <c r="A273" s="79" t="str">
        <f>HYPERLINK("#rangeid=908682601","«")</f>
        <v>«</v>
      </c>
      <c r="B273" s="76" t="s">
        <v>356</v>
      </c>
      <c r="C273" s="93" t="s">
        <v>371</v>
      </c>
      <c r="D273" s="82" t="s">
        <v>372</v>
      </c>
      <c r="E273" s="1"/>
      <c r="F273" s="88" t="str">
        <f>HYPERLINK("#gid=1304631833&amp;range=C71","α")</f>
        <v>α</v>
      </c>
    </row>
    <row r="274" spans="1:6" ht="15" customHeight="1">
      <c r="A274" s="75"/>
      <c r="B274" s="76"/>
      <c r="C274" s="77"/>
      <c r="D274" s="90"/>
      <c r="E274" s="1"/>
      <c r="F274" s="83"/>
    </row>
    <row r="275" spans="1:6" ht="80.25" customHeight="1">
      <c r="A275" s="79" t="str">
        <f>HYPERLINK("#rangeid=1881855652","«")</f>
        <v>«</v>
      </c>
      <c r="B275" s="76" t="s">
        <v>373</v>
      </c>
      <c r="C275" s="93" t="s">
        <v>374</v>
      </c>
      <c r="D275" s="82" t="s">
        <v>375</v>
      </c>
      <c r="E275" s="1"/>
      <c r="F275" s="83"/>
    </row>
    <row r="276" spans="1:6" ht="15" customHeight="1">
      <c r="A276" s="75"/>
      <c r="B276" s="76"/>
      <c r="C276" s="77"/>
      <c r="D276" s="90"/>
      <c r="E276" s="1"/>
      <c r="F276" s="83"/>
    </row>
    <row r="277" spans="1:6" ht="80.25" customHeight="1">
      <c r="A277" s="79" t="str">
        <f>HYPERLINK("#rangeid=856451372","«")</f>
        <v>«</v>
      </c>
      <c r="B277" s="76" t="s">
        <v>373</v>
      </c>
      <c r="C277" s="91" t="s">
        <v>376</v>
      </c>
      <c r="D277" s="82" t="s">
        <v>377</v>
      </c>
      <c r="E277" s="1"/>
      <c r="F277" s="83"/>
    </row>
    <row r="278" spans="1:6" ht="15" customHeight="1">
      <c r="A278" s="75"/>
      <c r="B278" s="76"/>
      <c r="C278" s="77"/>
      <c r="D278" s="90"/>
      <c r="E278" s="1"/>
      <c r="F278" s="83"/>
    </row>
    <row r="279" spans="1:6" ht="80.25" customHeight="1">
      <c r="A279" s="79" t="str">
        <f>HYPERLINK("#rangeid=1182617500","«")</f>
        <v>«</v>
      </c>
      <c r="B279" s="76" t="s">
        <v>373</v>
      </c>
      <c r="C279" s="93" t="s">
        <v>378</v>
      </c>
      <c r="D279" s="82" t="s">
        <v>379</v>
      </c>
      <c r="E279" s="1"/>
      <c r="F279" s="83"/>
    </row>
    <row r="280" spans="1:6" ht="15" customHeight="1">
      <c r="A280" s="75"/>
      <c r="B280" s="76"/>
      <c r="C280" s="77"/>
      <c r="D280" s="90"/>
      <c r="E280" s="1"/>
      <c r="F280" s="83"/>
    </row>
    <row r="281" spans="1:6" ht="80.25" customHeight="1">
      <c r="A281" s="79" t="str">
        <f>HYPERLINK("#rangeid=2020268131","«")</f>
        <v>«</v>
      </c>
      <c r="B281" s="76" t="s">
        <v>373</v>
      </c>
      <c r="C281" s="93" t="s">
        <v>380</v>
      </c>
      <c r="D281" s="82" t="s">
        <v>381</v>
      </c>
      <c r="E281" s="1"/>
      <c r="F281" s="83"/>
    </row>
    <row r="282" spans="1:6" ht="15" customHeight="1">
      <c r="A282" s="75"/>
      <c r="B282" s="76"/>
      <c r="C282" s="77"/>
      <c r="D282" s="90"/>
      <c r="E282" s="1"/>
      <c r="F282" s="83"/>
    </row>
    <row r="283" spans="1:6" ht="80.25" customHeight="1">
      <c r="A283" s="79" t="str">
        <f>HYPERLINK("#rangeid=551197982","«")</f>
        <v>«</v>
      </c>
      <c r="B283" s="76" t="s">
        <v>373</v>
      </c>
      <c r="C283" s="93" t="s">
        <v>382</v>
      </c>
      <c r="D283" s="82" t="s">
        <v>383</v>
      </c>
      <c r="E283" s="1"/>
      <c r="F283" s="83"/>
    </row>
    <row r="284" spans="1:6" ht="15" customHeight="1">
      <c r="A284" s="75"/>
      <c r="B284" s="76"/>
      <c r="C284" s="77"/>
      <c r="D284" s="90"/>
      <c r="E284" s="1"/>
      <c r="F284" s="83"/>
    </row>
    <row r="285" spans="1:6" ht="80.25" customHeight="1">
      <c r="A285" s="79" t="str">
        <f>HYPERLINK("#rangeid=1946988484","«")</f>
        <v>«</v>
      </c>
      <c r="B285" s="76" t="s">
        <v>373</v>
      </c>
      <c r="C285" s="93" t="s">
        <v>384</v>
      </c>
      <c r="D285" s="82" t="s">
        <v>385</v>
      </c>
      <c r="E285" s="1"/>
      <c r="F285" s="83"/>
    </row>
    <row r="286" spans="1:6" ht="15" customHeight="1">
      <c r="A286" s="75"/>
      <c r="B286" s="76"/>
      <c r="C286" s="77"/>
      <c r="D286" s="90"/>
      <c r="E286" s="1"/>
      <c r="F286" s="83"/>
    </row>
    <row r="287" spans="1:6" ht="80.25" customHeight="1">
      <c r="A287" s="79" t="str">
        <f>HYPERLINK("#rangeid=1260238054","«")</f>
        <v>«</v>
      </c>
      <c r="B287" s="76" t="s">
        <v>373</v>
      </c>
      <c r="C287" s="93" t="s">
        <v>386</v>
      </c>
      <c r="D287" s="82" t="s">
        <v>387</v>
      </c>
      <c r="E287" s="1"/>
      <c r="F287" s="83"/>
    </row>
    <row r="288" spans="1:6" ht="15" customHeight="1">
      <c r="A288" s="75"/>
      <c r="B288" s="76"/>
      <c r="C288" s="77"/>
      <c r="D288" s="90"/>
      <c r="E288" s="1"/>
      <c r="F288" s="83"/>
    </row>
    <row r="289" spans="1:6" ht="80.25" customHeight="1">
      <c r="A289" s="79" t="str">
        <f>HYPERLINK("#rangeid=1655124956","«")</f>
        <v>«</v>
      </c>
      <c r="B289" s="76" t="s">
        <v>373</v>
      </c>
      <c r="C289" s="93" t="s">
        <v>388</v>
      </c>
      <c r="D289" s="82" t="s">
        <v>389</v>
      </c>
      <c r="E289" s="1"/>
      <c r="F289" s="83"/>
    </row>
    <row r="290" spans="1:6" ht="15" customHeight="1">
      <c r="A290" s="75"/>
      <c r="B290" s="76"/>
      <c r="C290" s="77"/>
      <c r="D290" s="90"/>
      <c r="E290" s="1"/>
      <c r="F290" s="83"/>
    </row>
    <row r="291" spans="1:6" ht="15.75" customHeight="1">
      <c r="A291" s="79" t="str">
        <f>HYPERLINK("#rangeid=920520885","«")</f>
        <v>«</v>
      </c>
      <c r="B291" s="76" t="s">
        <v>373</v>
      </c>
      <c r="C291" s="105" t="s">
        <v>80</v>
      </c>
      <c r="D291" s="82" t="s">
        <v>390</v>
      </c>
      <c r="E291" s="1"/>
      <c r="F291" s="83"/>
    </row>
    <row r="292" spans="1:6" ht="15" customHeight="1">
      <c r="A292" s="75"/>
      <c r="B292" s="76"/>
      <c r="C292" s="77"/>
      <c r="D292" s="90"/>
      <c r="E292" s="1"/>
      <c r="F292" s="83"/>
    </row>
    <row r="293" spans="1:6" ht="80.25" customHeight="1">
      <c r="A293" s="79" t="str">
        <f>HYPERLINK("#rangeid=420363231","«")</f>
        <v>«</v>
      </c>
      <c r="B293" s="76" t="s">
        <v>373</v>
      </c>
      <c r="C293" s="93" t="s">
        <v>391</v>
      </c>
      <c r="D293" s="82" t="s">
        <v>392</v>
      </c>
      <c r="E293" s="1"/>
      <c r="F293" s="83"/>
    </row>
    <row r="294" spans="1:6" ht="15" customHeight="1">
      <c r="A294" s="75"/>
      <c r="B294" s="76"/>
      <c r="C294" s="77"/>
      <c r="D294" s="90"/>
      <c r="E294" s="1"/>
      <c r="F294" s="83"/>
    </row>
    <row r="295" spans="1:6" ht="80.25" customHeight="1">
      <c r="A295" s="79" t="str">
        <f>HYPERLINK("#rangeid=1800905760","«")</f>
        <v>«</v>
      </c>
      <c r="B295" s="76" t="s">
        <v>373</v>
      </c>
      <c r="C295" s="93" t="s">
        <v>393</v>
      </c>
      <c r="D295" s="82" t="s">
        <v>394</v>
      </c>
      <c r="E295" s="1"/>
      <c r="F295" s="83"/>
    </row>
    <row r="296" spans="1:6" ht="15" customHeight="1">
      <c r="A296" s="75"/>
      <c r="B296" s="76"/>
      <c r="C296" s="77"/>
      <c r="D296" s="90"/>
      <c r="E296" s="1"/>
      <c r="F296" s="83"/>
    </row>
    <row r="297" spans="1:6" ht="80.25" customHeight="1">
      <c r="A297" s="79" t="str">
        <f>HYPERLINK("#rangeid=257734470","«")</f>
        <v>«</v>
      </c>
      <c r="B297" s="76" t="s">
        <v>373</v>
      </c>
      <c r="C297" s="93" t="s">
        <v>395</v>
      </c>
      <c r="D297" s="82" t="s">
        <v>396</v>
      </c>
      <c r="E297" s="1"/>
      <c r="F297" s="83"/>
    </row>
    <row r="298" spans="1:6" ht="15" customHeight="1">
      <c r="A298" s="75"/>
      <c r="B298" s="76"/>
      <c r="C298" s="77"/>
      <c r="D298" s="90"/>
      <c r="E298" s="1"/>
      <c r="F298" s="83"/>
    </row>
    <row r="299" spans="1:6" ht="80.25" customHeight="1">
      <c r="A299" s="79" t="str">
        <f>HYPERLINK("#rangeid=1207578391","«")</f>
        <v>«</v>
      </c>
      <c r="B299" s="76" t="s">
        <v>373</v>
      </c>
      <c r="C299" s="93" t="s">
        <v>397</v>
      </c>
      <c r="D299" s="82" t="s">
        <v>398</v>
      </c>
      <c r="E299" s="1"/>
      <c r="F299" s="83"/>
    </row>
    <row r="300" spans="1:6" ht="15" customHeight="1">
      <c r="A300" s="75"/>
      <c r="B300" s="76"/>
      <c r="C300" s="77"/>
      <c r="D300" s="90"/>
      <c r="E300" s="1"/>
      <c r="F300" s="83"/>
    </row>
    <row r="301" spans="1:6" ht="80.25" customHeight="1">
      <c r="A301" s="79" t="str">
        <f>HYPERLINK("#rangeid=1399481876","«")</f>
        <v>«</v>
      </c>
      <c r="B301" s="76" t="s">
        <v>373</v>
      </c>
      <c r="C301" s="93" t="s">
        <v>399</v>
      </c>
      <c r="D301" s="82" t="s">
        <v>400</v>
      </c>
      <c r="E301" s="1"/>
      <c r="F301" s="83"/>
    </row>
    <row r="302" spans="1:6" ht="15" customHeight="1">
      <c r="A302" s="75"/>
      <c r="B302" s="76"/>
      <c r="C302" s="77"/>
      <c r="D302" s="90"/>
      <c r="E302" s="1"/>
      <c r="F302" s="83"/>
    </row>
    <row r="303" spans="1:6" ht="80.25" customHeight="1">
      <c r="A303" s="79" t="str">
        <f>HYPERLINK("#rangeid=94788309","«")</f>
        <v>«</v>
      </c>
      <c r="B303" s="76" t="s">
        <v>373</v>
      </c>
      <c r="C303" s="93" t="s">
        <v>401</v>
      </c>
      <c r="D303" s="82" t="s">
        <v>402</v>
      </c>
      <c r="E303" s="1"/>
      <c r="F303" s="83"/>
    </row>
    <row r="304" spans="1:6" ht="15" customHeight="1">
      <c r="A304" s="75"/>
      <c r="B304" s="76"/>
      <c r="C304" s="77"/>
      <c r="D304" s="90"/>
      <c r="E304" s="1"/>
      <c r="F304" s="83"/>
    </row>
    <row r="305" spans="1:6" ht="80.25" customHeight="1">
      <c r="A305" s="79" t="str">
        <f>HYPERLINK("#rangeid=1024089619","«")</f>
        <v>«</v>
      </c>
      <c r="B305" s="76" t="s">
        <v>373</v>
      </c>
      <c r="C305" s="93" t="s">
        <v>403</v>
      </c>
      <c r="D305" s="82" t="s">
        <v>404</v>
      </c>
      <c r="E305" s="1"/>
      <c r="F305" s="83"/>
    </row>
    <row r="306" spans="1:6" ht="15" customHeight="1">
      <c r="A306" s="75"/>
      <c r="B306" s="76"/>
      <c r="C306" s="77"/>
      <c r="D306" s="90"/>
      <c r="E306" s="1"/>
      <c r="F306" s="83"/>
    </row>
    <row r="307" spans="1:6" ht="80.25" customHeight="1">
      <c r="A307" s="79" t="str">
        <f>HYPERLINK("#rangeid=659547987","«")</f>
        <v>«</v>
      </c>
      <c r="B307" s="76" t="s">
        <v>373</v>
      </c>
      <c r="C307" s="94" t="s">
        <v>405</v>
      </c>
      <c r="D307" s="82" t="s">
        <v>406</v>
      </c>
      <c r="E307" s="1"/>
      <c r="F307" s="83"/>
    </row>
    <row r="308" spans="1:6" ht="15" customHeight="1">
      <c r="A308" s="75"/>
      <c r="B308" s="76"/>
      <c r="C308" s="77"/>
      <c r="D308" s="90"/>
      <c r="E308" s="1"/>
      <c r="F308" s="83"/>
    </row>
    <row r="309" spans="1:6" ht="80.25" customHeight="1">
      <c r="A309" s="79" t="str">
        <f>HYPERLINK("#rangeid=1013815757","«")</f>
        <v>«</v>
      </c>
      <c r="B309" s="76" t="s">
        <v>373</v>
      </c>
      <c r="C309" s="94" t="s">
        <v>407</v>
      </c>
      <c r="D309" s="82" t="s">
        <v>408</v>
      </c>
      <c r="E309" s="1"/>
      <c r="F309" s="83"/>
    </row>
    <row r="310" spans="1:6" ht="15" customHeight="1">
      <c r="A310" s="75"/>
      <c r="B310" s="76"/>
      <c r="C310" s="77"/>
      <c r="D310" s="90"/>
      <c r="E310" s="1"/>
      <c r="F310" s="83"/>
    </row>
    <row r="311" spans="1:6" ht="80.25" customHeight="1">
      <c r="A311" s="79" t="str">
        <f>HYPERLINK("#rangeid=1739786294","«")</f>
        <v>«</v>
      </c>
      <c r="B311" s="76" t="s">
        <v>373</v>
      </c>
      <c r="C311" s="94" t="s">
        <v>409</v>
      </c>
      <c r="D311" s="82" t="s">
        <v>410</v>
      </c>
      <c r="E311" s="1"/>
      <c r="F311" s="83"/>
    </row>
    <row r="312" spans="1:6" ht="15" customHeight="1">
      <c r="A312" s="75"/>
      <c r="B312" s="76"/>
      <c r="C312" s="77"/>
      <c r="D312" s="90"/>
      <c r="E312" s="1"/>
      <c r="F312" s="83"/>
    </row>
    <row r="313" spans="1:6" ht="80.25" customHeight="1">
      <c r="A313" s="79" t="str">
        <f>HYPERLINK("#rangeid=1933469520","«")</f>
        <v>«</v>
      </c>
      <c r="B313" s="76" t="s">
        <v>373</v>
      </c>
      <c r="C313" s="94" t="s">
        <v>411</v>
      </c>
      <c r="D313" s="82" t="s">
        <v>412</v>
      </c>
      <c r="E313" s="1"/>
      <c r="F313" s="83"/>
    </row>
    <row r="314" spans="1:6" ht="15" customHeight="1">
      <c r="A314" s="75"/>
      <c r="B314" s="76"/>
      <c r="C314" s="77"/>
      <c r="D314" s="90"/>
      <c r="E314" s="1"/>
      <c r="F314" s="83"/>
    </row>
    <row r="315" spans="1:6" ht="80.25" customHeight="1">
      <c r="A315" s="79" t="str">
        <f>HYPERLINK("#rangeid=565089556","«")</f>
        <v>«</v>
      </c>
      <c r="B315" s="76" t="s">
        <v>373</v>
      </c>
      <c r="C315" s="94" t="s">
        <v>413</v>
      </c>
      <c r="D315" s="82" t="s">
        <v>414</v>
      </c>
      <c r="E315" s="1"/>
      <c r="F315" s="83"/>
    </row>
    <row r="316" spans="1:6" ht="15" customHeight="1">
      <c r="A316" s="75"/>
      <c r="B316" s="76"/>
      <c r="C316" s="77"/>
      <c r="D316" s="90"/>
      <c r="E316" s="1"/>
      <c r="F316" s="83"/>
    </row>
    <row r="317" spans="1:6" ht="80.25" customHeight="1">
      <c r="A317" s="79" t="str">
        <f>HYPERLINK("#rangeid=121451211","«")</f>
        <v>«</v>
      </c>
      <c r="B317" s="76" t="s">
        <v>373</v>
      </c>
      <c r="C317" s="94" t="s">
        <v>415</v>
      </c>
      <c r="D317" s="82" t="s">
        <v>416</v>
      </c>
      <c r="E317" s="1"/>
      <c r="F317" s="83"/>
    </row>
    <row r="318" spans="1:6" ht="15" customHeight="1">
      <c r="A318" s="75"/>
      <c r="B318" s="76"/>
      <c r="C318" s="77"/>
      <c r="D318" s="90"/>
      <c r="E318" s="1"/>
      <c r="F318" s="83"/>
    </row>
    <row r="319" spans="1:6" ht="80.25" customHeight="1">
      <c r="A319" s="79" t="str">
        <f>HYPERLINK("#rangeid=943787404","«")</f>
        <v>«</v>
      </c>
      <c r="B319" s="76" t="s">
        <v>373</v>
      </c>
      <c r="C319" s="94" t="s">
        <v>417</v>
      </c>
      <c r="D319" s="82" t="s">
        <v>418</v>
      </c>
      <c r="E319" s="1"/>
      <c r="F319" s="83"/>
    </row>
    <row r="320" spans="1:6" ht="15" customHeight="1">
      <c r="A320" s="75"/>
      <c r="B320" s="76"/>
      <c r="C320" s="77"/>
      <c r="D320" s="90"/>
      <c r="E320" s="1"/>
      <c r="F320" s="83"/>
    </row>
    <row r="321" spans="1:6" ht="80.25" customHeight="1">
      <c r="A321" s="79" t="str">
        <f>HYPERLINK("#rangeid=1727317984","«")</f>
        <v>«</v>
      </c>
      <c r="B321" s="76" t="s">
        <v>373</v>
      </c>
      <c r="C321" s="94" t="s">
        <v>419</v>
      </c>
      <c r="D321" s="82" t="s">
        <v>420</v>
      </c>
      <c r="E321" s="1"/>
      <c r="F321" s="83"/>
    </row>
    <row r="322" spans="1:6" ht="15" customHeight="1">
      <c r="A322" s="75"/>
      <c r="B322" s="76"/>
      <c r="C322" s="77"/>
      <c r="D322" s="90"/>
      <c r="E322" s="1"/>
      <c r="F322" s="83"/>
    </row>
    <row r="323" spans="1:6" ht="80.25" customHeight="1">
      <c r="A323" s="79" t="str">
        <f>HYPERLINK("#rangeid=1354570912","«")</f>
        <v>«</v>
      </c>
      <c r="B323" s="76" t="s">
        <v>373</v>
      </c>
      <c r="C323" s="94" t="s">
        <v>421</v>
      </c>
      <c r="D323" s="82" t="s">
        <v>422</v>
      </c>
      <c r="E323" s="1"/>
      <c r="F323" s="83"/>
    </row>
    <row r="324" spans="1:6" ht="15" customHeight="1">
      <c r="A324" s="75"/>
      <c r="B324" s="76"/>
      <c r="C324" s="77"/>
      <c r="D324" s="90"/>
      <c r="E324" s="1"/>
      <c r="F324" s="83"/>
    </row>
    <row r="325" spans="1:6" ht="80.25" customHeight="1">
      <c r="A325" s="79" t="str">
        <f>HYPERLINK("#rangeid=1847837062","«")</f>
        <v>«</v>
      </c>
      <c r="B325" s="76" t="s">
        <v>373</v>
      </c>
      <c r="C325" s="91" t="s">
        <v>82</v>
      </c>
      <c r="D325" s="82" t="s">
        <v>423</v>
      </c>
      <c r="E325" s="1"/>
      <c r="F325" s="88" t="str">
        <f>HYPERLINK("#gid=1304631833&amp;range=C87","α")</f>
        <v>α</v>
      </c>
    </row>
    <row r="326" spans="1:6" ht="15" customHeight="1">
      <c r="A326" s="75"/>
      <c r="B326" s="76"/>
      <c r="C326" s="77"/>
      <c r="D326" s="90"/>
      <c r="E326" s="1"/>
      <c r="F326" s="83"/>
    </row>
    <row r="327" spans="1:6" ht="80.25" customHeight="1">
      <c r="A327" s="79" t="str">
        <f>HYPERLINK("#rangeid=1042998458","«")</f>
        <v>«</v>
      </c>
      <c r="B327" s="76" t="s">
        <v>373</v>
      </c>
      <c r="C327" s="93" t="s">
        <v>424</v>
      </c>
      <c r="D327" s="82" t="s">
        <v>425</v>
      </c>
      <c r="E327" s="1"/>
      <c r="F327" s="83"/>
    </row>
    <row r="328" spans="1:6" ht="15" customHeight="1">
      <c r="A328" s="75"/>
      <c r="B328" s="76"/>
      <c r="C328" s="77"/>
      <c r="D328" s="90"/>
      <c r="E328" s="1"/>
      <c r="F328" s="83"/>
    </row>
    <row r="329" spans="1:6" ht="80.25" customHeight="1">
      <c r="A329" s="79" t="str">
        <f>HYPERLINK("#rangeid=828015591","«")</f>
        <v>«</v>
      </c>
      <c r="B329" s="76" t="s">
        <v>373</v>
      </c>
      <c r="C329" s="94" t="s">
        <v>426</v>
      </c>
      <c r="D329" s="82" t="s">
        <v>427</v>
      </c>
      <c r="E329" s="1"/>
      <c r="F329" s="83"/>
    </row>
    <row r="330" spans="1:6" ht="15" customHeight="1">
      <c r="A330" s="75"/>
      <c r="B330" s="76"/>
      <c r="C330" s="77"/>
      <c r="D330" s="90"/>
      <c r="E330" s="1"/>
      <c r="F330" s="83"/>
    </row>
    <row r="331" spans="1:6" ht="80.25" customHeight="1">
      <c r="A331" s="79" t="str">
        <f>HYPERLINK("#rangeid=714472824","«")</f>
        <v>«</v>
      </c>
      <c r="B331" s="76" t="s">
        <v>373</v>
      </c>
      <c r="C331" s="94" t="s">
        <v>428</v>
      </c>
      <c r="D331" s="82" t="s">
        <v>429</v>
      </c>
      <c r="E331" s="1"/>
      <c r="F331" s="83"/>
    </row>
    <row r="332" spans="1:6" ht="15" customHeight="1">
      <c r="A332" s="75"/>
      <c r="B332" s="76"/>
      <c r="C332" s="77"/>
      <c r="D332" s="90"/>
      <c r="E332" s="1"/>
      <c r="F332" s="83"/>
    </row>
    <row r="333" spans="1:6" ht="80.25" customHeight="1">
      <c r="A333" s="79" t="str">
        <f>HYPERLINK("#rangeid=1789442406","«")</f>
        <v>«</v>
      </c>
      <c r="B333" s="76" t="s">
        <v>373</v>
      </c>
      <c r="C333" s="93" t="s">
        <v>430</v>
      </c>
      <c r="D333" s="82" t="s">
        <v>431</v>
      </c>
      <c r="E333" s="1"/>
      <c r="F333" s="88" t="str">
        <f>HYPERLINK("#gid=1304631833&amp;range=C64","α")</f>
        <v>α</v>
      </c>
    </row>
    <row r="334" spans="1:6" ht="15" customHeight="1">
      <c r="A334" s="75"/>
      <c r="B334" s="76"/>
      <c r="C334" s="77"/>
      <c r="D334" s="90"/>
      <c r="E334" s="1"/>
      <c r="F334" s="83"/>
    </row>
    <row r="335" spans="1:6" ht="80.25" customHeight="1">
      <c r="A335" s="79" t="str">
        <f>HYPERLINK("#rangeid=1188867987","«")</f>
        <v>«</v>
      </c>
      <c r="B335" s="76" t="s">
        <v>373</v>
      </c>
      <c r="C335" s="93" t="s">
        <v>432</v>
      </c>
      <c r="D335" s="82" t="s">
        <v>433</v>
      </c>
      <c r="E335" s="1"/>
      <c r="F335" s="88" t="str">
        <f>HYPERLINK("#gid=1304631833&amp;range=C79","α")</f>
        <v>α</v>
      </c>
    </row>
    <row r="336" spans="1:6" ht="15" customHeight="1">
      <c r="A336" s="75"/>
      <c r="B336" s="76"/>
      <c r="C336" s="77"/>
      <c r="D336" s="90"/>
      <c r="E336" s="1"/>
      <c r="F336" s="83"/>
    </row>
    <row r="337" spans="1:6" ht="80.25" customHeight="1">
      <c r="A337" s="79" t="str">
        <f>HYPERLINK("#rangeid=1504374508","«")</f>
        <v>«</v>
      </c>
      <c r="B337" s="76" t="s">
        <v>373</v>
      </c>
      <c r="C337" s="93" t="s">
        <v>434</v>
      </c>
      <c r="D337" s="82" t="s">
        <v>435</v>
      </c>
      <c r="E337" s="1"/>
      <c r="F337" s="83"/>
    </row>
    <row r="338" spans="1:6" ht="15" customHeight="1">
      <c r="A338" s="75"/>
      <c r="B338" s="76"/>
      <c r="C338" s="77"/>
      <c r="D338" s="90"/>
      <c r="E338" s="1"/>
      <c r="F338" s="83"/>
    </row>
    <row r="339" spans="1:6" ht="80.25" customHeight="1">
      <c r="A339" s="79" t="str">
        <f>HYPERLINK("#rangeid=705926596","«")</f>
        <v>«</v>
      </c>
      <c r="B339" s="76" t="s">
        <v>373</v>
      </c>
      <c r="C339" s="94" t="s">
        <v>436</v>
      </c>
      <c r="D339" s="82" t="s">
        <v>437</v>
      </c>
      <c r="E339" s="1"/>
      <c r="F339" s="83"/>
    </row>
    <row r="340" spans="1:6" ht="15" customHeight="1">
      <c r="A340" s="75"/>
      <c r="B340" s="76"/>
      <c r="C340" s="77"/>
      <c r="D340" s="90"/>
      <c r="E340" s="1"/>
      <c r="F340" s="78"/>
    </row>
    <row r="341" spans="1:6" ht="108" customHeight="1">
      <c r="A341" s="79" t="str">
        <f>HYPERLINK("#gid=1599130204&amp;range=AA2","«")</f>
        <v>«</v>
      </c>
      <c r="B341" s="76" t="s">
        <v>373</v>
      </c>
      <c r="C341" s="91" t="s">
        <v>44</v>
      </c>
      <c r="D341" s="82" t="s">
        <v>438</v>
      </c>
      <c r="E341" s="82" t="s">
        <v>439</v>
      </c>
      <c r="F341" s="1"/>
    </row>
    <row r="342" spans="1:6" ht="15" customHeight="1">
      <c r="A342" s="75"/>
      <c r="B342" s="76"/>
      <c r="C342" s="77"/>
      <c r="D342" s="90"/>
      <c r="E342" s="1"/>
      <c r="F342" s="1"/>
    </row>
    <row r="343" spans="1:6" ht="84.75" customHeight="1">
      <c r="A343" s="79" t="str">
        <f>HYPERLINK("#gid=1599130204&amp;range=AB2","«")</f>
        <v>«</v>
      </c>
      <c r="B343" s="76" t="s">
        <v>373</v>
      </c>
      <c r="C343" s="91" t="s">
        <v>46</v>
      </c>
      <c r="D343" s="92" t="s">
        <v>440</v>
      </c>
      <c r="E343" s="1"/>
      <c r="F343" s="1"/>
    </row>
    <row r="344" spans="1:6" ht="15" customHeight="1">
      <c r="A344" s="75"/>
      <c r="B344" s="76"/>
      <c r="C344" s="77"/>
      <c r="D344" s="90"/>
      <c r="E344" s="1"/>
      <c r="F344" s="1"/>
    </row>
    <row r="345" spans="1:6" ht="80.25" customHeight="1">
      <c r="A345" s="79" t="str">
        <f>HYPERLINK("#gid=1599130204&amp;range=AC2","«")</f>
        <v>«</v>
      </c>
      <c r="B345" s="76" t="s">
        <v>373</v>
      </c>
      <c r="C345" s="93" t="s">
        <v>441</v>
      </c>
      <c r="D345" s="82" t="s">
        <v>442</v>
      </c>
      <c r="E345" s="1"/>
      <c r="F345" s="1"/>
    </row>
    <row r="346" spans="1:6" ht="15" customHeight="1">
      <c r="A346" s="75"/>
      <c r="B346" s="76"/>
      <c r="C346" s="77"/>
      <c r="D346" s="90"/>
      <c r="E346" s="1"/>
      <c r="F346" s="1"/>
    </row>
    <row r="347" spans="1:6" ht="80.25" customHeight="1">
      <c r="A347" s="79" t="str">
        <f>HYPERLINK("#gid=1599130204&amp;range=AD2","«")</f>
        <v>«</v>
      </c>
      <c r="B347" s="76" t="s">
        <v>373</v>
      </c>
      <c r="C347" s="93" t="s">
        <v>443</v>
      </c>
      <c r="D347" s="82" t="s">
        <v>444</v>
      </c>
      <c r="E347" s="1"/>
      <c r="F347" s="1"/>
    </row>
    <row r="348" spans="1:6" ht="15" customHeight="1">
      <c r="A348" s="75"/>
      <c r="B348" s="76"/>
      <c r="C348" s="77"/>
      <c r="D348" s="90"/>
      <c r="E348" s="1"/>
      <c r="F348" s="1"/>
    </row>
    <row r="349" spans="1:6" ht="80.25" customHeight="1">
      <c r="A349" s="79" t="str">
        <f>HYPERLINK("#gid=1599130204&amp;range=AE2","«")</f>
        <v>«</v>
      </c>
      <c r="B349" s="76" t="s">
        <v>373</v>
      </c>
      <c r="C349" s="93" t="s">
        <v>445</v>
      </c>
      <c r="D349" s="82" t="s">
        <v>446</v>
      </c>
      <c r="E349" s="1"/>
      <c r="F349" s="1"/>
    </row>
    <row r="350" spans="1:6" ht="15" customHeight="1">
      <c r="A350" s="75"/>
      <c r="B350" s="76"/>
      <c r="C350" s="77"/>
      <c r="D350" s="90"/>
      <c r="E350" s="1"/>
      <c r="F350" s="1"/>
    </row>
    <row r="351" spans="1:6" ht="80.25" customHeight="1">
      <c r="A351" s="79" t="str">
        <f>HYPERLINK("#gid=1599130204&amp;range=AF2","«")</f>
        <v>«</v>
      </c>
      <c r="B351" s="76" t="s">
        <v>373</v>
      </c>
      <c r="C351" s="93" t="s">
        <v>447</v>
      </c>
      <c r="D351" s="82" t="s">
        <v>448</v>
      </c>
      <c r="E351" s="1"/>
      <c r="F351" s="1"/>
    </row>
    <row r="352" spans="1:6" ht="15" customHeight="1">
      <c r="A352" s="75"/>
      <c r="B352" s="76"/>
      <c r="C352" s="77"/>
      <c r="D352" s="90"/>
      <c r="E352" s="1"/>
      <c r="F352" s="1"/>
    </row>
    <row r="353" spans="1:6" ht="80.25" customHeight="1">
      <c r="A353" s="79" t="str">
        <f>HYPERLINK("#gid=1599130204&amp;range=AV2","«")</f>
        <v>«</v>
      </c>
      <c r="B353" s="76" t="s">
        <v>373</v>
      </c>
      <c r="C353" s="93" t="s">
        <v>449</v>
      </c>
      <c r="D353" s="82" t="s">
        <v>450</v>
      </c>
      <c r="E353" s="1"/>
      <c r="F353" s="1"/>
    </row>
    <row r="354" spans="1:6" ht="15" customHeight="1">
      <c r="A354" s="75"/>
      <c r="B354" s="76"/>
      <c r="C354" s="77"/>
      <c r="D354" s="90"/>
      <c r="E354" s="1"/>
      <c r="F354" s="1"/>
    </row>
    <row r="355" spans="1:6" ht="80.25" customHeight="1">
      <c r="A355" s="79" t="str">
        <f>HYPERLINK("#gid=1599130204&amp;range=AW2","«")</f>
        <v>«</v>
      </c>
      <c r="B355" s="76" t="s">
        <v>373</v>
      </c>
      <c r="C355" s="93" t="s">
        <v>451</v>
      </c>
      <c r="D355" s="82" t="s">
        <v>452</v>
      </c>
      <c r="E355" s="1"/>
      <c r="F355" s="1"/>
    </row>
    <row r="356" spans="1:6" ht="15" customHeight="1">
      <c r="A356" s="75"/>
      <c r="B356" s="76"/>
      <c r="C356" s="77"/>
      <c r="D356" s="90"/>
      <c r="E356" s="1"/>
      <c r="F356" s="1"/>
    </row>
    <row r="357" spans="1:6" ht="80.25" customHeight="1">
      <c r="A357" s="79" t="str">
        <f>HYPERLINK("#gid=1599130204&amp;range=AZ2","«")</f>
        <v>«</v>
      </c>
      <c r="B357" s="76" t="s">
        <v>373</v>
      </c>
      <c r="C357" s="93" t="s">
        <v>453</v>
      </c>
      <c r="D357" s="82" t="s">
        <v>454</v>
      </c>
      <c r="E357" s="1"/>
      <c r="F357" s="1"/>
    </row>
    <row r="358" spans="1:6" ht="15" customHeight="1">
      <c r="A358" s="75"/>
      <c r="B358" s="76"/>
      <c r="C358" s="77"/>
      <c r="D358" s="90"/>
      <c r="E358" s="1"/>
      <c r="F358" s="1"/>
    </row>
    <row r="359" spans="1:6" ht="80.25" customHeight="1">
      <c r="A359" s="79" t="str">
        <f>HYPERLINK("#gid=1599130204&amp;range=BA2","«")</f>
        <v>«</v>
      </c>
      <c r="B359" s="76" t="s">
        <v>373</v>
      </c>
      <c r="C359" s="93" t="s">
        <v>455</v>
      </c>
      <c r="D359" s="82" t="s">
        <v>456</v>
      </c>
      <c r="E359" s="1"/>
      <c r="F359" s="1"/>
    </row>
    <row r="360" spans="1:6" ht="15.75" customHeight="1"/>
    <row r="361" spans="1:6" ht="15.75" customHeight="1"/>
    <row r="362" spans="1:6" ht="15.75" customHeight="1"/>
    <row r="363" spans="1:6" ht="15.75" customHeight="1"/>
    <row r="364" spans="1:6" ht="15.75" customHeight="1"/>
    <row r="365" spans="1:6" ht="15.75" customHeight="1"/>
    <row r="366" spans="1:6" ht="15.75" customHeight="1"/>
    <row r="367" spans="1:6" ht="15.75" customHeight="1"/>
    <row r="368" spans="1:6"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2:D2"/>
    <mergeCell ref="A34:A43"/>
    <mergeCell ref="B34:B43"/>
    <mergeCell ref="C34:C43"/>
    <mergeCell ref="A45:A55"/>
    <mergeCell ref="B45:B55"/>
    <mergeCell ref="C45:C55"/>
  </mergeCells>
  <hyperlinks>
    <hyperlink ref="A4" location="Google_Sheet_Link_1870169419" display="«"/>
    <hyperlink ref="A6" location="Google_Sheet_Link_2070592906" display="«"/>
    <hyperlink ref="F6" location="Vocabulario!C5" display="α"/>
    <hyperlink ref="A8" location="Google_Sheet_Link_639657388" display="«"/>
    <hyperlink ref="A10" location="Google_Sheet_Link_1902942630" display="«"/>
    <hyperlink ref="A12" location="Google_Sheet_Link_697354742" display="«"/>
    <hyperlink ref="A14" location="Google_Sheet_Link_284486530" display="«"/>
    <hyperlink ref="F14" location="Vocabulario!C15" display="α"/>
    <hyperlink ref="A16" location="Google_Sheet_Link_450990493" display="«"/>
    <hyperlink ref="A18" location="Google_Sheet_Link_120356386" display="«"/>
    <hyperlink ref="A20" location="Google_Sheet_Link_1603003106" display="«"/>
    <hyperlink ref="A22" location="Google_Sheet_Link_1073432849" display="«"/>
    <hyperlink ref="A24" location="Google_Sheet_Link_644589790" display="«"/>
    <hyperlink ref="A26" location="Google_Sheet_Link_705620097" display="«"/>
    <hyperlink ref="A28" location="Google_Sheet_Link_651722375" display="«"/>
    <hyperlink ref="A30" location="Google_Sheet_Link_1326984826" display="«"/>
    <hyperlink ref="A32" location="Google_Sheet_Link_1296955422" display="«"/>
    <hyperlink ref="A34" location="Google_Sheet_Link_290764103" display="«"/>
    <hyperlink ref="A45" location="Google_Sheet_Link_677067520" display="«"/>
    <hyperlink ref="A57" location="Google_Sheet_Link_1805517044" display="«"/>
    <hyperlink ref="A59" location="Google_Sheet_Link_1373079720" display="«"/>
    <hyperlink ref="A61" location="Google_Sheet_Link_1996903578" display="«"/>
    <hyperlink ref="A63" location="Google_Sheet_Link_1683549067" display="«"/>
    <hyperlink ref="A65" location="Google_Sheet_Link_1763969639" display="«"/>
    <hyperlink ref="A67" location="Google_Sheet_Link_2101603003" display="«"/>
    <hyperlink ref="A69" location="Google_Sheet_Link_1395578190" display="«"/>
    <hyperlink ref="A71" location="Google_Sheet_Link_69121308" display="«"/>
    <hyperlink ref="A73" location="Google_Sheet_Link_1218377672" display="«"/>
    <hyperlink ref="A75" location="Google_Sheet_Link_901768591" display="«"/>
    <hyperlink ref="F75" location="Vocabulario!C28" display="α"/>
    <hyperlink ref="A77" location="Google_Sheet_Link_179640499" display="«"/>
    <hyperlink ref="F77" location="Vocabulario!C35" display="α"/>
    <hyperlink ref="A79" location="Google_Sheet_Link_1159238626" display="«"/>
    <hyperlink ref="A81" location="Google_Sheet_Link_2110914860" display="«"/>
    <hyperlink ref="A83" location="Google_Sheet_Link_492507570" display="«"/>
    <hyperlink ref="A85" location="Google_Sheet_Link_141569314" display="«"/>
    <hyperlink ref="F85" location="Vocabulario!C21" display="α"/>
    <hyperlink ref="A87" location="Google_Sheet_Link_1169901783" display="«"/>
    <hyperlink ref="A89" location="Google_Sheet_Link_377862290" display="«"/>
    <hyperlink ref="A91" location="Google_Sheet_Link_60512618" display="«"/>
    <hyperlink ref="A93" location="Google_Sheet_Link_229888605" display="«"/>
    <hyperlink ref="A95" location="Google_Sheet_Link_1145482807" display="«"/>
    <hyperlink ref="A97" location="Google_Sheet_Link_126976295" display="«"/>
    <hyperlink ref="A99" location="Google_Sheet_Link_352805567" display="«"/>
    <hyperlink ref="A101" location="Google_Sheet_Link_305275626" display="«"/>
    <hyperlink ref="A103" location="Google_Sheet_Link_2063955324" display="«"/>
    <hyperlink ref="A105" location="Google_Sheet_Link_2019864311" display="«"/>
    <hyperlink ref="A107" location="Google_Sheet_Link_1771888593" display="«"/>
    <hyperlink ref="A109" location="Google_Sheet_Link_1236232548" display="«"/>
    <hyperlink ref="A111" location="Google_Sheet_Link_894389364" display="«"/>
    <hyperlink ref="A113" location="Google_Sheet_Link_1851542908" display="«"/>
    <hyperlink ref="A115" location="Google_Sheet_Link_1556597009" display="«"/>
    <hyperlink ref="A117" location="Google_Sheet_Link_1487215288" display="«"/>
    <hyperlink ref="A119" location="Google_Sheet_Link_152149416" display="«"/>
    <hyperlink ref="A121" location="Google_Sheet_Link_202539323" display="«"/>
    <hyperlink ref="A123" location="Google_Sheet_Link_2083678813" display="«"/>
    <hyperlink ref="A125" location="Google_Sheet_Link_902991683" display="«"/>
    <hyperlink ref="A127" location="Google_Sheet_Link_1997503976" display="«"/>
    <hyperlink ref="A129" location="Google_Sheet_Link_1737554168" display="«"/>
    <hyperlink ref="A131" location="Google_Sheet_Link_2057841506" display="«"/>
    <hyperlink ref="A133" location="Google_Sheet_Link_79810423" display="«"/>
    <hyperlink ref="A135" location="Google_Sheet_Link_679322148" display="«"/>
    <hyperlink ref="A137" location="Google_Sheet_Link_1363772612" display="«"/>
    <hyperlink ref="A139" location="Google_Sheet_Link_1467278716" display="«"/>
    <hyperlink ref="A141" location="Google_Sheet_Link_592367132" display="«"/>
    <hyperlink ref="F141" location="Vocabulario!C46" display="α"/>
    <hyperlink ref="A143" location="Google_Sheet_Link_525164423" display="«"/>
    <hyperlink ref="A145" location="Google_Sheet_Link_1210638902" display="«"/>
    <hyperlink ref="A147" location="Google_Sheet_Link_425729645" display="«"/>
    <hyperlink ref="A149" location="Google_Sheet_Link_558026101" display="«"/>
    <hyperlink ref="A151" location="Google_Sheet_Link_1508060652" display="«"/>
    <hyperlink ref="A153" location="Google_Sheet_Link_1292746336" display="«"/>
    <hyperlink ref="A155" location="Google_Sheet_Link_1860954800" display="«"/>
    <hyperlink ref="A157" location="Google_Sheet_Link_661632494" display="«"/>
    <hyperlink ref="A159" location="Google_Sheet_Link_1820017665" display="«"/>
    <hyperlink ref="A161" location="Google_Sheet_Link_261356948" display="«"/>
    <hyperlink ref="A163" location="Google_Sheet_Link_1884152897" display="«"/>
    <hyperlink ref="A165" location="Google_Sheet_Link_1163530147" display="«"/>
    <hyperlink ref="A167" location="Google_Sheet_Link_1786468675" display="«"/>
    <hyperlink ref="A169" location="Google_Sheet_Link_1314020492" display="«"/>
    <hyperlink ref="A171" location="Google_Sheet_Link_698715808" display="«"/>
    <hyperlink ref="A173" location="Google_Sheet_Link_1735552822" display="«"/>
    <hyperlink ref="A175" location="Google_Sheet_Link_1320574147" display="«"/>
    <hyperlink ref="A177" location="Google_Sheet_Link_1481437339" display="«"/>
    <hyperlink ref="A179" location="Google_Sheet_Link_853518290" display="«"/>
    <hyperlink ref="A181" location="Google_Sheet_Link_1147786801" display="«"/>
    <hyperlink ref="A183" location="Google_Sheet_Link_1766606003" display="«"/>
    <hyperlink ref="A185" location="Google_Sheet_Link_473929898" display="«"/>
    <hyperlink ref="A187" location="Google_Sheet_Link_644093068" display="«"/>
    <hyperlink ref="A189" location="Google_Sheet_Link_414977838" display="«"/>
    <hyperlink ref="F189" location="Vocabulario!C58" display="α"/>
    <hyperlink ref="A191" location="Google_Sheet_Link_1116648617" display="«"/>
    <hyperlink ref="A193" location="Google_Sheet_Link_26144147" display="«"/>
    <hyperlink ref="A195" location="Google_Sheet_Link_774193176" display="«"/>
    <hyperlink ref="A197" location="Google_Sheet_Link_38406963" display="«"/>
    <hyperlink ref="A199" location="Google_Sheet_Link_71943823" display="«"/>
    <hyperlink ref="A201" location="Google_Sheet_Link_1673393950" display="«"/>
    <hyperlink ref="A203" location="Google_Sheet_Link_89512466" display="«"/>
    <hyperlink ref="A205" location="Google_Sheet_Link_880862570" display="«"/>
    <hyperlink ref="A207" location="Google_Sheet_Link_1959377415" display="«"/>
    <hyperlink ref="A209" location="Google_Sheet_Link_187184759" display="«"/>
    <hyperlink ref="A211" location="Google_Sheet_Link_416077993" display="«"/>
    <hyperlink ref="A213" location="Google_Sheet_Link_1288772873" display="«"/>
    <hyperlink ref="A215" location="Google_Sheet_Link_467769004" display="«"/>
    <hyperlink ref="A217" location="Google_Sheet_Link_1212603259" display="«"/>
    <hyperlink ref="A219" location="Google_Sheet_Link_1931865576" display="«"/>
    <hyperlink ref="F219" location="Vocabulario!C54" display="α"/>
    <hyperlink ref="A221" location="Google_Sheet_Link_635986485" display="«"/>
    <hyperlink ref="A223" location="Google_Sheet_Link_1277591618" display="«"/>
    <hyperlink ref="A225" location="Google_Sheet_Link_1396798285" display="«"/>
    <hyperlink ref="A227" location="Google_Sheet_Link_2040103811" display="«"/>
    <hyperlink ref="A229" location="Google_Sheet_Link_11477690" display="«"/>
    <hyperlink ref="A231" location="Google_Sheet_Link_648283683" display="«"/>
    <hyperlink ref="A233" location="Google_Sheet_Link_825815572" display="«"/>
    <hyperlink ref="A235" location="Google_Sheet_Link_733116066" display="«"/>
    <hyperlink ref="A237" location="Google_Sheet_Link_1282047598" display="«"/>
    <hyperlink ref="A239" location="Google_Sheet_Link_391247896" display="«"/>
    <hyperlink ref="A241" location="Google_Sheet_Link_1216306407" display="«"/>
    <hyperlink ref="A243" location="Google_Sheet_Link_42380281" display="«"/>
    <hyperlink ref="A245" location="Google_Sheet_Link_678583828" display="«"/>
    <hyperlink ref="A247" location="Google_Sheet_Link_192134702" display="«"/>
    <hyperlink ref="A249" location="Google_Sheet_Link_521868121" display="«"/>
    <hyperlink ref="A251" location="Google_Sheet_Link_762092280" display="«"/>
    <hyperlink ref="A253" location="Google_Sheet_Link_437784641" display="«"/>
    <hyperlink ref="A255" location="Google_Sheet_Link_122902682" display="«"/>
    <hyperlink ref="A257" location="Google_Sheet_Link_1248985217" display="«"/>
    <hyperlink ref="A259" location="Google_Sheet_Link_119472508" display="«"/>
    <hyperlink ref="A261" location="Google_Sheet_Link_894127894" display="«"/>
    <hyperlink ref="A263" location="Google_Sheet_Link_1009059221" display="«"/>
    <hyperlink ref="A265" location="Google_Sheet_Link_103920773" display="«"/>
    <hyperlink ref="A267" location="Google_Sheet_Link_65781429" display="«"/>
    <hyperlink ref="A269" location="Google_Sheet_Link_1516416137" display="«"/>
    <hyperlink ref="A271" location="Google_Sheet_Link_729846256" display="«"/>
    <hyperlink ref="A273" location="Google_Sheet_Link_908682601" display="«"/>
    <hyperlink ref="F273" location="Vocabulario!C71" display="α"/>
    <hyperlink ref="A275" location="Google_Sheet_Link_1881855652" display="«"/>
    <hyperlink ref="A277" location="Google_Sheet_Link_856451372" display="«"/>
    <hyperlink ref="A279" location="Google_Sheet_Link_1182617500" display="«"/>
    <hyperlink ref="A281" location="Google_Sheet_Link_2020268131" display="«"/>
    <hyperlink ref="A283" location="Google_Sheet_Link_551197982" display="«"/>
    <hyperlink ref="A285" location="Google_Sheet_Link_1946988484" display="«"/>
    <hyperlink ref="A287" location="Google_Sheet_Link_1260238054" display="«"/>
    <hyperlink ref="A289" location="Google_Sheet_Link_1655124956" display="«"/>
    <hyperlink ref="A291" location="Google_Sheet_Link_920520885" display="«"/>
    <hyperlink ref="A293" location="Google_Sheet_Link_420363231" display="«"/>
    <hyperlink ref="A295" location="Google_Sheet_Link_1800905760" display="«"/>
    <hyperlink ref="A297" location="Google_Sheet_Link_257734470" display="«"/>
    <hyperlink ref="A299" location="Google_Sheet_Link_1207578391" display="«"/>
    <hyperlink ref="A301" location="Google_Sheet_Link_1399481876" display="«"/>
    <hyperlink ref="A303" location="Google_Sheet_Link_94788309" display="«"/>
    <hyperlink ref="A305" location="Google_Sheet_Link_1024089619" display="«"/>
    <hyperlink ref="A307" location="Google_Sheet_Link_659547987" display="«"/>
    <hyperlink ref="A309" location="Google_Sheet_Link_1013815757" display="«"/>
    <hyperlink ref="A311" location="Google_Sheet_Link_1739786294" display="«"/>
    <hyperlink ref="A313" location="Google_Sheet_Link_1933469520" display="«"/>
    <hyperlink ref="A315" location="Google_Sheet_Link_565089556" display="«"/>
    <hyperlink ref="A317" location="Google_Sheet_Link_121451211" display="«"/>
    <hyperlink ref="A319" location="Google_Sheet_Link_943787404" display="«"/>
    <hyperlink ref="A321" location="Google_Sheet_Link_1727317984" display="«"/>
    <hyperlink ref="A323" location="Google_Sheet_Link_1354570912" display="«"/>
    <hyperlink ref="A325" location="Google_Sheet_Link_1847837062" display="«"/>
    <hyperlink ref="F325" location="Vocabulario!C87" display="α"/>
    <hyperlink ref="A327" location="Google_Sheet_Link_1042998458" display="«"/>
    <hyperlink ref="A329" location="Google_Sheet_Link_828015591" display="«"/>
    <hyperlink ref="A331" location="Google_Sheet_Link_714472824" display="«"/>
    <hyperlink ref="A333" location="Google_Sheet_Link_1789442406" display="«"/>
    <hyperlink ref="F333" location="Vocabulario!C64" display="α"/>
    <hyperlink ref="A335" location="Google_Sheet_Link_1188867987" display="«"/>
    <hyperlink ref="F335" location="Vocabulario!C79" display="α"/>
    <hyperlink ref="A337" location="Google_Sheet_Link_1504374508" display="«"/>
    <hyperlink ref="A339" location="Google_Sheet_Link_705926596" display="«"/>
    <hyperlink ref="A341" location="Plantilla!AA2" display="«"/>
    <hyperlink ref="A343" location="Plantilla!AB2" display="«"/>
    <hyperlink ref="A345" location="Plantilla!AC2" display="«"/>
    <hyperlink ref="A347" location="Plantilla!AD2" display="«"/>
    <hyperlink ref="A349" location="Plantilla!AE2" display="«"/>
    <hyperlink ref="A351" location="Plantilla!AF2" display="«"/>
    <hyperlink ref="A353" location="Plantilla!AV2" display="«"/>
    <hyperlink ref="A355" location="Plantilla!AW2" display="«"/>
    <hyperlink ref="A357" location="Plantilla!AZ2" display="«"/>
    <hyperlink ref="A359" location="Plantilla!BA2" display="«"/>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B3D7"/>
  </sheetPr>
  <dimension ref="B1:F1000"/>
  <sheetViews>
    <sheetView showGridLines="0" workbookViewId="0">
      <pane ySplit="2" topLeftCell="A3" activePane="bottomLeft" state="frozen"/>
      <selection pane="bottomLeft" activeCell="F6" sqref="F6"/>
    </sheetView>
  </sheetViews>
  <sheetFormatPr baseColWidth="10" defaultColWidth="12.625" defaultRowHeight="15" customHeight="1"/>
  <cols>
    <col min="1" max="1" width="0.375" customWidth="1"/>
    <col min="2" max="2" width="10" customWidth="1"/>
    <col min="3" max="3" width="28.625" customWidth="1"/>
    <col min="4" max="4" width="2.75" customWidth="1"/>
    <col min="5" max="5" width="25.75" customWidth="1"/>
    <col min="6" max="6" width="83.375" customWidth="1"/>
    <col min="7" max="26" width="9.375" customWidth="1"/>
  </cols>
  <sheetData>
    <row r="1" spans="2:6" ht="9" customHeight="1">
      <c r="B1" s="107"/>
      <c r="C1" s="108"/>
      <c r="D1" s="108"/>
      <c r="E1" s="109"/>
      <c r="F1" s="108"/>
    </row>
    <row r="2" spans="2:6" ht="39.75" customHeight="1">
      <c r="B2" s="72" t="s">
        <v>106</v>
      </c>
      <c r="C2" s="110" t="s">
        <v>457</v>
      </c>
      <c r="D2" s="110"/>
      <c r="E2" s="111" t="s">
        <v>458</v>
      </c>
      <c r="F2" s="111" t="s">
        <v>459</v>
      </c>
    </row>
    <row r="3" spans="2:6" ht="15" customHeight="1">
      <c r="B3" s="1"/>
      <c r="C3" s="112"/>
      <c r="D3" s="113"/>
      <c r="E3" s="114"/>
      <c r="F3" s="115"/>
    </row>
    <row r="4" spans="2:6" ht="78.75">
      <c r="B4" s="148" t="s">
        <v>460</v>
      </c>
      <c r="C4" s="149" t="s">
        <v>26</v>
      </c>
      <c r="D4" s="116"/>
      <c r="E4" s="82" t="s">
        <v>461</v>
      </c>
      <c r="F4" s="117" t="s">
        <v>462</v>
      </c>
    </row>
    <row r="5" spans="2:6" ht="90">
      <c r="B5" s="144"/>
      <c r="C5" s="150"/>
      <c r="D5" s="116"/>
      <c r="E5" s="82" t="s">
        <v>463</v>
      </c>
      <c r="F5" s="117" t="s">
        <v>464</v>
      </c>
    </row>
    <row r="6" spans="2:6" ht="123.75">
      <c r="B6" s="144"/>
      <c r="C6" s="150"/>
      <c r="D6" s="116"/>
      <c r="E6" s="82" t="s">
        <v>465</v>
      </c>
      <c r="F6" s="117" t="s">
        <v>466</v>
      </c>
    </row>
    <row r="7" spans="2:6" ht="111.75">
      <c r="B7" s="144"/>
      <c r="C7" s="150"/>
      <c r="D7" s="116"/>
      <c r="E7" s="82" t="s">
        <v>467</v>
      </c>
      <c r="F7" s="118" t="s">
        <v>468</v>
      </c>
    </row>
    <row r="8" spans="2:6" ht="67.5">
      <c r="B8" s="144"/>
      <c r="C8" s="150"/>
      <c r="D8" s="116"/>
      <c r="E8" s="82" t="s">
        <v>469</v>
      </c>
      <c r="F8" s="117" t="s">
        <v>470</v>
      </c>
    </row>
    <row r="9" spans="2:6" ht="56.25">
      <c r="B9" s="144"/>
      <c r="C9" s="151"/>
      <c r="D9" s="116"/>
      <c r="E9" s="82" t="s">
        <v>471</v>
      </c>
      <c r="F9" s="117" t="s">
        <v>472</v>
      </c>
    </row>
    <row r="10" spans="2:6" ht="14.25">
      <c r="B10" s="145"/>
      <c r="C10" s="119"/>
      <c r="D10" s="116"/>
      <c r="E10" s="82"/>
      <c r="F10" s="117"/>
    </row>
    <row r="11" spans="2:6" ht="31.5" customHeight="1">
      <c r="B11" s="1"/>
      <c r="C11" s="113"/>
      <c r="D11" s="113"/>
      <c r="E11" s="120"/>
      <c r="F11" s="115"/>
    </row>
    <row r="12" spans="2:6" ht="32.25" customHeight="1">
      <c r="B12" s="148" t="s">
        <v>460</v>
      </c>
      <c r="C12" s="152" t="s">
        <v>32</v>
      </c>
      <c r="D12" s="116"/>
      <c r="E12" s="82" t="s">
        <v>473</v>
      </c>
      <c r="F12" s="121" t="s">
        <v>474</v>
      </c>
    </row>
    <row r="13" spans="2:6" ht="32.25" customHeight="1">
      <c r="B13" s="144"/>
      <c r="C13" s="150"/>
      <c r="D13" s="116"/>
      <c r="E13" s="82" t="s">
        <v>475</v>
      </c>
      <c r="F13" s="121" t="s">
        <v>476</v>
      </c>
    </row>
    <row r="14" spans="2:6" ht="32.25" customHeight="1">
      <c r="B14" s="144"/>
      <c r="C14" s="150"/>
      <c r="D14" s="116"/>
      <c r="E14" s="82" t="s">
        <v>477</v>
      </c>
      <c r="F14" s="121" t="s">
        <v>478</v>
      </c>
    </row>
    <row r="15" spans="2:6" ht="32.25" customHeight="1">
      <c r="B15" s="144"/>
      <c r="C15" s="150"/>
      <c r="D15" s="116"/>
      <c r="E15" s="82" t="s">
        <v>479</v>
      </c>
      <c r="F15" s="121" t="s">
        <v>480</v>
      </c>
    </row>
    <row r="16" spans="2:6" ht="32.25" customHeight="1">
      <c r="B16" s="145"/>
      <c r="C16" s="151"/>
      <c r="D16" s="116"/>
      <c r="E16" s="82" t="s">
        <v>481</v>
      </c>
      <c r="F16" s="121" t="s">
        <v>482</v>
      </c>
    </row>
    <row r="17" spans="2:6" ht="31.5" customHeight="1">
      <c r="B17" s="122"/>
      <c r="C17" s="113"/>
      <c r="D17" s="113"/>
      <c r="E17" s="32"/>
      <c r="F17" s="120"/>
    </row>
    <row r="18" spans="2:6" ht="15" customHeight="1">
      <c r="B18" s="148" t="s">
        <v>460</v>
      </c>
      <c r="C18" s="153" t="s">
        <v>483</v>
      </c>
      <c r="D18" s="116"/>
      <c r="E18" s="82" t="s">
        <v>484</v>
      </c>
      <c r="F18" s="121" t="s">
        <v>485</v>
      </c>
    </row>
    <row r="19" spans="2:6" ht="15" customHeight="1">
      <c r="B19" s="144"/>
      <c r="C19" s="144"/>
      <c r="D19" s="116"/>
      <c r="E19" s="82" t="s">
        <v>486</v>
      </c>
      <c r="F19" s="121" t="s">
        <v>487</v>
      </c>
    </row>
    <row r="20" spans="2:6" ht="15" customHeight="1">
      <c r="B20" s="144"/>
      <c r="C20" s="144"/>
      <c r="D20" s="116"/>
      <c r="E20" s="82" t="s">
        <v>488</v>
      </c>
      <c r="F20" s="121" t="s">
        <v>489</v>
      </c>
    </row>
    <row r="21" spans="2:6" ht="15" customHeight="1">
      <c r="B21" s="144"/>
      <c r="C21" s="144"/>
      <c r="D21" s="116"/>
      <c r="E21" s="82" t="s">
        <v>490</v>
      </c>
      <c r="F21" s="121" t="s">
        <v>491</v>
      </c>
    </row>
    <row r="22" spans="2:6" ht="18.75" customHeight="1">
      <c r="B22" s="144"/>
      <c r="C22" s="144"/>
      <c r="D22" s="116"/>
      <c r="E22" s="82" t="s">
        <v>492</v>
      </c>
      <c r="F22" s="121" t="s">
        <v>493</v>
      </c>
    </row>
    <row r="23" spans="2:6" ht="30.75" customHeight="1">
      <c r="B23" s="145"/>
      <c r="C23" s="145"/>
      <c r="D23" s="116"/>
      <c r="E23" s="123" t="s">
        <v>494</v>
      </c>
      <c r="F23" s="124" t="s">
        <v>495</v>
      </c>
    </row>
    <row r="24" spans="2:6" ht="31.5" customHeight="1">
      <c r="B24" s="113"/>
      <c r="C24" s="113"/>
      <c r="D24" s="113"/>
      <c r="E24" s="114"/>
      <c r="F24" s="120"/>
    </row>
    <row r="25" spans="2:6" ht="15" customHeight="1">
      <c r="B25" s="148" t="s">
        <v>460</v>
      </c>
      <c r="C25" s="154" t="s">
        <v>179</v>
      </c>
      <c r="D25" s="116"/>
      <c r="E25" s="82" t="s">
        <v>496</v>
      </c>
      <c r="F25" s="121"/>
    </row>
    <row r="26" spans="2:6" ht="15" customHeight="1">
      <c r="B26" s="144"/>
      <c r="C26" s="144"/>
      <c r="D26" s="116"/>
      <c r="E26" s="82" t="s">
        <v>497</v>
      </c>
      <c r="F26" s="121"/>
    </row>
    <row r="27" spans="2:6" ht="15" customHeight="1">
      <c r="B27" s="144"/>
      <c r="C27" s="144"/>
      <c r="D27" s="116"/>
      <c r="E27" s="82" t="s">
        <v>498</v>
      </c>
      <c r="F27" s="121"/>
    </row>
    <row r="28" spans="2:6" ht="15" customHeight="1">
      <c r="B28" s="144"/>
      <c r="C28" s="144"/>
      <c r="D28" s="116"/>
      <c r="E28" s="82" t="s">
        <v>499</v>
      </c>
      <c r="F28" s="121"/>
    </row>
    <row r="29" spans="2:6" ht="15" customHeight="1">
      <c r="B29" s="144"/>
      <c r="C29" s="144"/>
      <c r="D29" s="116"/>
      <c r="E29" s="82" t="s">
        <v>500</v>
      </c>
      <c r="F29" s="121"/>
    </row>
    <row r="30" spans="2:6" ht="15" customHeight="1">
      <c r="B30" s="145"/>
      <c r="C30" s="145"/>
      <c r="D30" s="116"/>
      <c r="E30" s="82" t="s">
        <v>501</v>
      </c>
      <c r="F30" s="121"/>
    </row>
    <row r="31" spans="2:6" ht="31.5" customHeight="1">
      <c r="B31" s="75"/>
      <c r="C31" s="113"/>
      <c r="D31" s="113"/>
      <c r="E31" s="114"/>
      <c r="F31" s="120"/>
    </row>
    <row r="32" spans="2:6" ht="15" customHeight="1">
      <c r="B32" s="148" t="s">
        <v>460</v>
      </c>
      <c r="C32" s="153" t="s">
        <v>182</v>
      </c>
      <c r="D32" s="116"/>
      <c r="E32" s="82" t="s">
        <v>502</v>
      </c>
      <c r="F32" s="121"/>
    </row>
    <row r="33" spans="2:6" ht="15" customHeight="1">
      <c r="B33" s="144"/>
      <c r="C33" s="144"/>
      <c r="D33" s="116"/>
      <c r="E33" s="82" t="s">
        <v>503</v>
      </c>
      <c r="F33" s="121"/>
    </row>
    <row r="34" spans="2:6" ht="15" customHeight="1">
      <c r="B34" s="144"/>
      <c r="C34" s="144"/>
      <c r="D34" s="116"/>
      <c r="E34" s="82" t="s">
        <v>504</v>
      </c>
      <c r="F34" s="121"/>
    </row>
    <row r="35" spans="2:6" ht="15" customHeight="1">
      <c r="B35" s="144"/>
      <c r="C35" s="144"/>
      <c r="D35" s="116"/>
      <c r="E35" s="82" t="s">
        <v>505</v>
      </c>
      <c r="F35" s="121"/>
    </row>
    <row r="36" spans="2:6" ht="15" customHeight="1">
      <c r="B36" s="144"/>
      <c r="C36" s="144"/>
      <c r="D36" s="116"/>
      <c r="E36" s="82" t="s">
        <v>506</v>
      </c>
      <c r="F36" s="121"/>
    </row>
    <row r="37" spans="2:6" ht="15" customHeight="1">
      <c r="B37" s="144"/>
      <c r="C37" s="144"/>
      <c r="D37" s="116"/>
      <c r="E37" s="82" t="s">
        <v>507</v>
      </c>
      <c r="F37" s="121"/>
    </row>
    <row r="38" spans="2:6" ht="15" customHeight="1">
      <c r="B38" s="144"/>
      <c r="C38" s="144"/>
      <c r="D38" s="116"/>
      <c r="E38" s="82" t="s">
        <v>508</v>
      </c>
      <c r="F38" s="121"/>
    </row>
    <row r="39" spans="2:6" ht="15" customHeight="1">
      <c r="B39" s="144"/>
      <c r="C39" s="144"/>
      <c r="D39" s="116"/>
      <c r="E39" s="82" t="s">
        <v>509</v>
      </c>
      <c r="F39" s="121"/>
    </row>
    <row r="40" spans="2:6" ht="15" customHeight="1">
      <c r="B40" s="144"/>
      <c r="C40" s="144"/>
      <c r="D40" s="116"/>
      <c r="E40" s="82" t="s">
        <v>510</v>
      </c>
      <c r="F40" s="121"/>
    </row>
    <row r="41" spans="2:6" ht="15" customHeight="1">
      <c r="B41" s="145"/>
      <c r="C41" s="145"/>
      <c r="D41" s="116"/>
      <c r="E41" s="82" t="s">
        <v>511</v>
      </c>
      <c r="F41" s="121"/>
    </row>
    <row r="42" spans="2:6" ht="31.5" customHeight="1">
      <c r="B42" s="75"/>
      <c r="C42" s="113"/>
      <c r="D42" s="113"/>
      <c r="E42" s="114"/>
      <c r="F42" s="120"/>
    </row>
    <row r="43" spans="2:6" ht="15" customHeight="1">
      <c r="B43" s="148" t="s">
        <v>460</v>
      </c>
      <c r="C43" s="154" t="s">
        <v>244</v>
      </c>
      <c r="D43" s="116"/>
      <c r="E43" s="82" t="s">
        <v>512</v>
      </c>
      <c r="F43" s="121" t="s">
        <v>513</v>
      </c>
    </row>
    <row r="44" spans="2:6" ht="15" customHeight="1">
      <c r="B44" s="144"/>
      <c r="C44" s="144"/>
      <c r="D44" s="116"/>
      <c r="E44" s="82" t="s">
        <v>514</v>
      </c>
      <c r="F44" s="121" t="s">
        <v>515</v>
      </c>
    </row>
    <row r="45" spans="2:6" ht="15" customHeight="1">
      <c r="B45" s="144"/>
      <c r="C45" s="144"/>
      <c r="D45" s="116"/>
      <c r="E45" s="82" t="s">
        <v>516</v>
      </c>
      <c r="F45" s="121" t="s">
        <v>517</v>
      </c>
    </row>
    <row r="46" spans="2:6" ht="15" customHeight="1">
      <c r="B46" s="144"/>
      <c r="C46" s="144"/>
      <c r="D46" s="116"/>
      <c r="E46" s="82" t="s">
        <v>518</v>
      </c>
      <c r="F46" s="121" t="s">
        <v>519</v>
      </c>
    </row>
    <row r="47" spans="2:6" ht="15" customHeight="1">
      <c r="B47" s="144"/>
      <c r="C47" s="144"/>
      <c r="D47" s="116"/>
      <c r="E47" s="82" t="s">
        <v>520</v>
      </c>
      <c r="F47" s="121" t="s">
        <v>521</v>
      </c>
    </row>
    <row r="48" spans="2:6" ht="15" customHeight="1">
      <c r="B48" s="144"/>
      <c r="C48" s="144"/>
      <c r="D48" s="116"/>
      <c r="E48" s="82" t="s">
        <v>522</v>
      </c>
      <c r="F48" s="121" t="s">
        <v>523</v>
      </c>
    </row>
    <row r="49" spans="2:6" ht="15" customHeight="1">
      <c r="B49" s="145"/>
      <c r="C49" s="145"/>
      <c r="D49" s="116"/>
      <c r="E49" s="82" t="s">
        <v>524</v>
      </c>
      <c r="F49" s="121" t="s">
        <v>525</v>
      </c>
    </row>
    <row r="50" spans="2:6" ht="31.5" customHeight="1">
      <c r="B50" s="75"/>
      <c r="C50" s="113"/>
      <c r="D50" s="113"/>
      <c r="E50" s="114"/>
      <c r="F50" s="120"/>
    </row>
    <row r="51" spans="2:6" ht="31.5" customHeight="1">
      <c r="B51" s="148" t="s">
        <v>460</v>
      </c>
      <c r="C51" s="153" t="s">
        <v>526</v>
      </c>
      <c r="D51" s="116"/>
      <c r="E51" s="82" t="s">
        <v>527</v>
      </c>
      <c r="F51" s="121"/>
    </row>
    <row r="52" spans="2:6" ht="31.5" customHeight="1">
      <c r="B52" s="144"/>
      <c r="C52" s="144"/>
      <c r="D52" s="116"/>
      <c r="E52" s="82" t="s">
        <v>528</v>
      </c>
      <c r="F52" s="121"/>
    </row>
    <row r="53" spans="2:6" ht="31.5" customHeight="1">
      <c r="B53" s="145"/>
      <c r="C53" s="145"/>
      <c r="D53" s="116"/>
      <c r="E53" s="82" t="s">
        <v>529</v>
      </c>
      <c r="F53" s="121"/>
    </row>
    <row r="54" spans="2:6" ht="31.5" customHeight="1">
      <c r="B54" s="75"/>
      <c r="C54" s="113"/>
      <c r="D54" s="113"/>
      <c r="E54" s="114"/>
      <c r="F54" s="120"/>
    </row>
    <row r="55" spans="2:6" ht="15" customHeight="1">
      <c r="B55" s="148" t="s">
        <v>460</v>
      </c>
      <c r="C55" s="153" t="s">
        <v>530</v>
      </c>
      <c r="D55" s="116"/>
      <c r="E55" s="82" t="s">
        <v>531</v>
      </c>
      <c r="F55" s="121"/>
    </row>
    <row r="56" spans="2:6" ht="15" customHeight="1">
      <c r="B56" s="144"/>
      <c r="C56" s="144"/>
      <c r="D56" s="116"/>
      <c r="E56" s="82" t="s">
        <v>532</v>
      </c>
      <c r="F56" s="121"/>
    </row>
    <row r="57" spans="2:6" ht="15" customHeight="1">
      <c r="B57" s="144"/>
      <c r="C57" s="144"/>
      <c r="D57" s="116"/>
      <c r="E57" s="82" t="s">
        <v>533</v>
      </c>
      <c r="F57" s="121"/>
    </row>
    <row r="58" spans="2:6" ht="15" customHeight="1">
      <c r="B58" s="144"/>
      <c r="C58" s="144"/>
      <c r="D58" s="116"/>
      <c r="E58" s="82" t="s">
        <v>534</v>
      </c>
      <c r="F58" s="121" t="s">
        <v>535</v>
      </c>
    </row>
    <row r="59" spans="2:6" ht="15" customHeight="1">
      <c r="B59" s="145"/>
      <c r="C59" s="145"/>
      <c r="D59" s="116"/>
      <c r="E59" s="82" t="s">
        <v>536</v>
      </c>
      <c r="F59" s="121" t="s">
        <v>537</v>
      </c>
    </row>
    <row r="60" spans="2:6" ht="31.5" customHeight="1">
      <c r="B60" s="75"/>
      <c r="C60" s="113"/>
      <c r="D60" s="113"/>
      <c r="E60" s="114"/>
      <c r="F60" s="120"/>
    </row>
    <row r="61" spans="2:6" ht="15" customHeight="1">
      <c r="B61" s="148" t="s">
        <v>460</v>
      </c>
      <c r="C61" s="153" t="s">
        <v>430</v>
      </c>
      <c r="D61" s="116"/>
      <c r="E61" s="82" t="s">
        <v>538</v>
      </c>
      <c r="F61" s="121" t="s">
        <v>539</v>
      </c>
    </row>
    <row r="62" spans="2:6" ht="15" customHeight="1">
      <c r="B62" s="144"/>
      <c r="C62" s="144"/>
      <c r="D62" s="116"/>
      <c r="E62" s="82" t="s">
        <v>540</v>
      </c>
      <c r="F62" s="121" t="s">
        <v>541</v>
      </c>
    </row>
    <row r="63" spans="2:6" ht="15" customHeight="1">
      <c r="B63" s="144"/>
      <c r="C63" s="144"/>
      <c r="D63" s="116"/>
      <c r="E63" s="82" t="s">
        <v>542</v>
      </c>
      <c r="F63" s="121" t="s">
        <v>543</v>
      </c>
    </row>
    <row r="64" spans="2:6" ht="15" customHeight="1">
      <c r="B64" s="144"/>
      <c r="C64" s="144"/>
      <c r="D64" s="116"/>
      <c r="E64" s="82" t="s">
        <v>544</v>
      </c>
      <c r="F64" s="121" t="s">
        <v>545</v>
      </c>
    </row>
    <row r="65" spans="2:6" ht="15" customHeight="1">
      <c r="B65" s="144"/>
      <c r="C65" s="144"/>
      <c r="D65" s="116"/>
      <c r="E65" s="82" t="s">
        <v>546</v>
      </c>
      <c r="F65" s="121" t="s">
        <v>547</v>
      </c>
    </row>
    <row r="66" spans="2:6" ht="15" customHeight="1">
      <c r="B66" s="145"/>
      <c r="C66" s="145"/>
      <c r="D66" s="116"/>
      <c r="E66" s="82" t="s">
        <v>548</v>
      </c>
      <c r="F66" s="121" t="s">
        <v>549</v>
      </c>
    </row>
    <row r="67" spans="2:6" ht="31.5" customHeight="1">
      <c r="B67" s="75"/>
      <c r="C67" s="113"/>
      <c r="D67" s="113"/>
      <c r="E67" s="114"/>
      <c r="F67" s="120"/>
    </row>
    <row r="68" spans="2:6" ht="15" customHeight="1">
      <c r="B68" s="148" t="s">
        <v>460</v>
      </c>
      <c r="C68" s="154" t="s">
        <v>371</v>
      </c>
      <c r="D68" s="116"/>
      <c r="E68" s="82" t="s">
        <v>550</v>
      </c>
      <c r="F68" s="121"/>
    </row>
    <row r="69" spans="2:6" ht="15" customHeight="1">
      <c r="B69" s="144"/>
      <c r="C69" s="144"/>
      <c r="D69" s="116"/>
      <c r="E69" s="82" t="s">
        <v>551</v>
      </c>
      <c r="F69" s="121"/>
    </row>
    <row r="70" spans="2:6" ht="15" customHeight="1">
      <c r="B70" s="144"/>
      <c r="C70" s="144"/>
      <c r="D70" s="116"/>
      <c r="E70" s="82" t="s">
        <v>552</v>
      </c>
      <c r="F70" s="121"/>
    </row>
    <row r="71" spans="2:6" ht="15" customHeight="1">
      <c r="B71" s="144"/>
      <c r="C71" s="144"/>
      <c r="D71" s="116"/>
      <c r="E71" s="82" t="s">
        <v>553</v>
      </c>
      <c r="F71" s="121"/>
    </row>
    <row r="72" spans="2:6" ht="15" customHeight="1">
      <c r="B72" s="144"/>
      <c r="C72" s="144"/>
      <c r="D72" s="116"/>
      <c r="E72" s="82" t="s">
        <v>554</v>
      </c>
      <c r="F72" s="121"/>
    </row>
    <row r="73" spans="2:6" ht="15" customHeight="1">
      <c r="B73" s="144"/>
      <c r="C73" s="144"/>
      <c r="D73" s="116"/>
      <c r="E73" s="82" t="s">
        <v>555</v>
      </c>
      <c r="F73" s="121"/>
    </row>
    <row r="74" spans="2:6" ht="15" customHeight="1">
      <c r="B74" s="145"/>
      <c r="C74" s="145"/>
      <c r="D74" s="116"/>
      <c r="E74" s="82" t="s">
        <v>556</v>
      </c>
      <c r="F74" s="121"/>
    </row>
    <row r="75" spans="2:6" ht="31.5" customHeight="1">
      <c r="B75" s="75"/>
      <c r="C75" s="113"/>
      <c r="D75" s="113"/>
      <c r="E75" s="114"/>
      <c r="F75" s="120"/>
    </row>
    <row r="76" spans="2:6" ht="15" customHeight="1">
      <c r="B76" s="148" t="s">
        <v>460</v>
      </c>
      <c r="C76" s="153" t="s">
        <v>432</v>
      </c>
      <c r="D76" s="116"/>
      <c r="E76" s="82" t="s">
        <v>557</v>
      </c>
      <c r="F76" s="121" t="s">
        <v>558</v>
      </c>
    </row>
    <row r="77" spans="2:6" ht="15" customHeight="1">
      <c r="B77" s="144"/>
      <c r="C77" s="144"/>
      <c r="D77" s="116"/>
      <c r="E77" s="82" t="s">
        <v>559</v>
      </c>
      <c r="F77" s="121" t="s">
        <v>560</v>
      </c>
    </row>
    <row r="78" spans="2:6" ht="15" customHeight="1">
      <c r="B78" s="144"/>
      <c r="C78" s="144"/>
      <c r="D78" s="116"/>
      <c r="E78" s="82" t="s">
        <v>561</v>
      </c>
      <c r="F78" s="121"/>
    </row>
    <row r="79" spans="2:6" ht="15" customHeight="1">
      <c r="B79" s="144"/>
      <c r="C79" s="144"/>
      <c r="D79" s="116"/>
      <c r="E79" s="82" t="s">
        <v>562</v>
      </c>
      <c r="F79" s="121" t="s">
        <v>563</v>
      </c>
    </row>
    <row r="80" spans="2:6" ht="15" customHeight="1">
      <c r="B80" s="144"/>
      <c r="C80" s="144"/>
      <c r="D80" s="116"/>
      <c r="E80" s="82" t="s">
        <v>564</v>
      </c>
      <c r="F80" s="121" t="s">
        <v>565</v>
      </c>
    </row>
    <row r="81" spans="2:6" ht="15" customHeight="1">
      <c r="B81" s="144"/>
      <c r="C81" s="144"/>
      <c r="D81" s="116"/>
      <c r="E81" s="82" t="s">
        <v>566</v>
      </c>
      <c r="F81" s="121" t="s">
        <v>567</v>
      </c>
    </row>
    <row r="82" spans="2:6" ht="15" customHeight="1">
      <c r="B82" s="145"/>
      <c r="C82" s="145"/>
      <c r="D82" s="116"/>
      <c r="E82" s="82" t="s">
        <v>568</v>
      </c>
      <c r="F82" s="121"/>
    </row>
    <row r="83" spans="2:6" ht="31.5" customHeight="1">
      <c r="B83" s="75"/>
      <c r="C83" s="113"/>
      <c r="D83" s="113"/>
      <c r="E83" s="114"/>
      <c r="F83" s="120"/>
    </row>
    <row r="84" spans="2:6" ht="15" customHeight="1">
      <c r="B84" s="148" t="s">
        <v>460</v>
      </c>
      <c r="C84" s="153" t="s">
        <v>569</v>
      </c>
      <c r="D84" s="116"/>
      <c r="E84" s="82" t="s">
        <v>405</v>
      </c>
      <c r="F84" s="121"/>
    </row>
    <row r="85" spans="2:6" ht="15" customHeight="1">
      <c r="B85" s="144"/>
      <c r="C85" s="144"/>
      <c r="D85" s="116"/>
      <c r="E85" s="82" t="s">
        <v>570</v>
      </c>
      <c r="F85" s="121"/>
    </row>
    <row r="86" spans="2:6" ht="15" customHeight="1">
      <c r="B86" s="144"/>
      <c r="C86" s="144"/>
      <c r="D86" s="116"/>
      <c r="E86" s="82" t="s">
        <v>571</v>
      </c>
      <c r="F86" s="121"/>
    </row>
    <row r="87" spans="2:6" ht="15" customHeight="1">
      <c r="B87" s="144"/>
      <c r="C87" s="144"/>
      <c r="D87" s="116"/>
      <c r="E87" s="82" t="s">
        <v>572</v>
      </c>
      <c r="F87" s="121"/>
    </row>
    <row r="88" spans="2:6" ht="15" customHeight="1">
      <c r="B88" s="144"/>
      <c r="C88" s="144"/>
      <c r="D88" s="116"/>
      <c r="E88" s="82" t="s">
        <v>409</v>
      </c>
      <c r="F88" s="121"/>
    </row>
    <row r="89" spans="2:6" ht="15" customHeight="1">
      <c r="B89" s="144"/>
      <c r="C89" s="144"/>
      <c r="D89" s="116"/>
      <c r="E89" s="82" t="s">
        <v>573</v>
      </c>
      <c r="F89" s="121"/>
    </row>
    <row r="90" spans="2:6" ht="15" customHeight="1">
      <c r="B90" s="144"/>
      <c r="C90" s="144"/>
      <c r="D90" s="116"/>
      <c r="E90" s="82" t="s">
        <v>411</v>
      </c>
      <c r="F90" s="121"/>
    </row>
    <row r="91" spans="2:6" ht="15" customHeight="1">
      <c r="B91" s="144"/>
      <c r="C91" s="144"/>
      <c r="D91" s="116"/>
      <c r="E91" s="82" t="s">
        <v>574</v>
      </c>
      <c r="F91" s="121"/>
    </row>
    <row r="92" spans="2:6" ht="15" customHeight="1">
      <c r="B92" s="144"/>
      <c r="C92" s="144"/>
      <c r="D92" s="116"/>
      <c r="E92" s="82" t="s">
        <v>413</v>
      </c>
      <c r="F92" s="121"/>
    </row>
    <row r="93" spans="2:6" ht="15" customHeight="1">
      <c r="B93" s="144"/>
      <c r="C93" s="144"/>
      <c r="D93" s="116"/>
      <c r="E93" s="82" t="s">
        <v>575</v>
      </c>
      <c r="F93" s="121"/>
    </row>
    <row r="94" spans="2:6" ht="15" customHeight="1">
      <c r="B94" s="144"/>
      <c r="C94" s="144"/>
      <c r="D94" s="116"/>
      <c r="E94" s="82" t="s">
        <v>576</v>
      </c>
      <c r="F94" s="121"/>
    </row>
    <row r="95" spans="2:6" ht="15" customHeight="1">
      <c r="B95" s="144"/>
      <c r="C95" s="144"/>
      <c r="D95" s="116"/>
      <c r="E95" s="82" t="s">
        <v>577</v>
      </c>
      <c r="F95" s="121"/>
    </row>
    <row r="96" spans="2:6" ht="15" customHeight="1">
      <c r="B96" s="144"/>
      <c r="C96" s="144"/>
      <c r="D96" s="116"/>
      <c r="E96" s="82" t="s">
        <v>415</v>
      </c>
      <c r="F96" s="121"/>
    </row>
    <row r="97" spans="2:6" ht="15" customHeight="1">
      <c r="B97" s="144"/>
      <c r="C97" s="144"/>
      <c r="D97" s="116"/>
      <c r="E97" s="82" t="s">
        <v>417</v>
      </c>
      <c r="F97" s="121"/>
    </row>
    <row r="98" spans="2:6" ht="15" customHeight="1">
      <c r="B98" s="144"/>
      <c r="C98" s="144"/>
      <c r="D98" s="116"/>
      <c r="E98" s="82" t="s">
        <v>578</v>
      </c>
      <c r="F98" s="121"/>
    </row>
    <row r="99" spans="2:6" ht="15" customHeight="1">
      <c r="B99" s="144"/>
      <c r="C99" s="144"/>
      <c r="D99" s="116"/>
      <c r="E99" s="82" t="s">
        <v>579</v>
      </c>
      <c r="F99" s="121"/>
    </row>
    <row r="100" spans="2:6" ht="15" customHeight="1">
      <c r="B100" s="144"/>
      <c r="C100" s="144"/>
      <c r="D100" s="116"/>
      <c r="E100" s="82" t="s">
        <v>580</v>
      </c>
      <c r="F100" s="121"/>
    </row>
    <row r="101" spans="2:6" ht="15" customHeight="1">
      <c r="B101" s="144"/>
      <c r="C101" s="144"/>
      <c r="D101" s="116"/>
      <c r="E101" s="82" t="s">
        <v>581</v>
      </c>
      <c r="F101" s="121"/>
    </row>
    <row r="102" spans="2:6" ht="15" customHeight="1">
      <c r="B102" s="144"/>
      <c r="C102" s="144"/>
      <c r="D102" s="116"/>
      <c r="E102" s="82" t="s">
        <v>582</v>
      </c>
      <c r="F102" s="121"/>
    </row>
    <row r="103" spans="2:6" ht="15" customHeight="1">
      <c r="B103" s="144"/>
      <c r="C103" s="144"/>
      <c r="D103" s="116"/>
      <c r="E103" s="125" t="s">
        <v>583</v>
      </c>
      <c r="F103" s="121"/>
    </row>
    <row r="104" spans="2:6" ht="15" customHeight="1">
      <c r="B104" s="144"/>
      <c r="C104" s="144"/>
      <c r="D104" s="116"/>
      <c r="E104" s="82" t="s">
        <v>584</v>
      </c>
      <c r="F104" s="121"/>
    </row>
    <row r="105" spans="2:6" ht="15" customHeight="1">
      <c r="B105" s="144"/>
      <c r="C105" s="144"/>
      <c r="D105" s="116"/>
      <c r="E105" s="82" t="s">
        <v>585</v>
      </c>
      <c r="F105" s="121"/>
    </row>
    <row r="106" spans="2:6" ht="15" customHeight="1">
      <c r="B106" s="144"/>
      <c r="C106" s="144"/>
      <c r="D106" s="116"/>
      <c r="E106" s="82" t="s">
        <v>586</v>
      </c>
      <c r="F106" s="121"/>
    </row>
    <row r="107" spans="2:6" ht="15" customHeight="1">
      <c r="B107" s="145"/>
      <c r="C107" s="145"/>
      <c r="D107" s="116"/>
      <c r="E107" s="82" t="s">
        <v>587</v>
      </c>
      <c r="F107" s="121"/>
    </row>
    <row r="108" spans="2:6" ht="15.75" customHeight="1"/>
    <row r="109" spans="2:6" ht="15.75" customHeight="1"/>
    <row r="110" spans="2:6" ht="15.75" customHeight="1"/>
    <row r="111" spans="2:6" ht="15.75" customHeight="1"/>
    <row r="112" spans="2: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B51:B53"/>
    <mergeCell ref="C51:C53"/>
    <mergeCell ref="B76:B82"/>
    <mergeCell ref="B84:B107"/>
    <mergeCell ref="C84:C107"/>
    <mergeCell ref="B55:B59"/>
    <mergeCell ref="C55:C59"/>
    <mergeCell ref="B61:B66"/>
    <mergeCell ref="C61:C66"/>
    <mergeCell ref="B68:B74"/>
    <mergeCell ref="C68:C74"/>
    <mergeCell ref="C76:C82"/>
    <mergeCell ref="C25:C30"/>
    <mergeCell ref="B25:B30"/>
    <mergeCell ref="B32:B41"/>
    <mergeCell ref="C32:C41"/>
    <mergeCell ref="B43:B49"/>
    <mergeCell ref="C43:C49"/>
    <mergeCell ref="B4:B10"/>
    <mergeCell ref="C4:C9"/>
    <mergeCell ref="B12:B16"/>
    <mergeCell ref="C12:C16"/>
    <mergeCell ref="B18:B23"/>
    <mergeCell ref="C18:C2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30</vt:i4>
      </vt:variant>
    </vt:vector>
  </HeadingPairs>
  <TitlesOfParts>
    <vt:vector size="34" baseType="lpstr">
      <vt:lpstr>Instrucciones</vt:lpstr>
      <vt:lpstr>Plantilla</vt:lpstr>
      <vt:lpstr>Definiciones</vt:lpstr>
      <vt:lpstr>Vocabulario</vt:lpstr>
      <vt:lpstr>Autoría_del_nombre_científico</vt:lpstr>
      <vt:lpstr>Base_del_registro</vt:lpstr>
      <vt:lpstr>Categoría_del_taxón</vt:lpstr>
      <vt:lpstr>Categoría_original_del_taxón</vt:lpstr>
      <vt:lpstr>Clase</vt:lpstr>
      <vt:lpstr>Código_de_la_colección</vt:lpstr>
      <vt:lpstr>Código_de_la_institución</vt:lpstr>
      <vt:lpstr>Comentarios_de_la_Identificación</vt:lpstr>
      <vt:lpstr>Comentarios_del_registro_biológico</vt:lpstr>
      <vt:lpstr>Disposición</vt:lpstr>
      <vt:lpstr>Epíteto_específico</vt:lpstr>
      <vt:lpstr>Familia</vt:lpstr>
      <vt:lpstr>Fecha_de_identificación</vt:lpstr>
      <vt:lpstr>Filo</vt:lpstr>
      <vt:lpstr>Género</vt:lpstr>
      <vt:lpstr>ID_de_la_colección</vt:lpstr>
      <vt:lpstr>ID_de_la_institución</vt:lpstr>
      <vt:lpstr>ID_del_registro_biológico</vt:lpstr>
      <vt:lpstr>Identificaciones_previas</vt:lpstr>
      <vt:lpstr>Identificado_por</vt:lpstr>
      <vt:lpstr>Idioma</vt:lpstr>
      <vt:lpstr>Modificado</vt:lpstr>
      <vt:lpstr>Nombre_científico</vt:lpstr>
      <vt:lpstr>Número_de_catálogo</vt:lpstr>
      <vt:lpstr>Orden</vt:lpstr>
      <vt:lpstr>Registrado_por</vt:lpstr>
      <vt:lpstr>Reino</vt:lpstr>
      <vt:lpstr>Subgénero</vt:lpstr>
      <vt:lpstr>Tipo</vt:lpstr>
      <vt:lpstr>Titular_de_los_derechos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Néstor</dc:creator>
  <cp:lastModifiedBy>Ricardo Ortiz Gallego</cp:lastModifiedBy>
  <dcterms:created xsi:type="dcterms:W3CDTF">2012-05-25T13:28:00Z</dcterms:created>
  <dcterms:modified xsi:type="dcterms:W3CDTF">2021-06-17T18:51:54Z</dcterms:modified>
</cp:coreProperties>
</file>