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C:\Users\Utsav\Desktop\Allianz\"/>
    </mc:Choice>
  </mc:AlternateContent>
  <xr:revisionPtr revIDLastSave="0" documentId="13_ncr:1_{353E62CD-DB23-4D79-B1A7-05A3D57C8690}" xr6:coauthVersionLast="37" xr6:coauthVersionMax="37" xr10:uidLastSave="{00000000-0000-0000-0000-000000000000}"/>
  <bookViews>
    <workbookView xWindow="0" yWindow="0" windowWidth="20490" windowHeight="7545" tabRatio="1000" firstSheet="4" activeTab="11" xr2:uid="{9CA16D79-BE78-432D-8617-233A11EC9FDC}"/>
  </bookViews>
  <sheets>
    <sheet name="Oil and Gas (Utsav)" sheetId="2" r:id="rId1"/>
    <sheet name="Consumer Goods (Kamya)" sheetId="3" r:id="rId2"/>
    <sheet name="Pharma (Kanika)" sheetId="4" r:id="rId3"/>
    <sheet name="Power (Jahnvi)" sheetId="5" r:id="rId4"/>
    <sheet name="Retail (Sambhavna)" sheetId="12" r:id="rId5"/>
    <sheet name="Cement (Srishti)" sheetId="11" r:id="rId6"/>
    <sheet name="Insurance (Abha)" sheetId="6" r:id="rId7"/>
    <sheet name="Automobile (Nikita)" sheetId="13" r:id="rId8"/>
    <sheet name="FMCG-Mitali" sheetId="8" r:id="rId9"/>
    <sheet name="IT-Akshita Sharma" sheetId="7" r:id="rId10"/>
    <sheet name="Varun- Pvt banks" sheetId="9" r:id="rId11"/>
    <sheet name="Shubham - Iron &amp; Steel" sheetId="10" r:id="rId12"/>
  </sheets>
  <calcPr calcId="17902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61" i="5" l="1"/>
  <c r="D62" i="5"/>
  <c r="D63" i="5"/>
  <c r="D64" i="5"/>
  <c r="D65" i="5"/>
  <c r="D66" i="5"/>
  <c r="D60" i="5"/>
  <c r="C13" i="13"/>
  <c r="D13" i="13"/>
  <c r="E13" i="13"/>
  <c r="H13" i="13" s="1"/>
  <c r="F13" i="13"/>
  <c r="G13" i="13"/>
  <c r="C14" i="13"/>
  <c r="D14" i="13"/>
  <c r="E14" i="13"/>
  <c r="F14" i="13"/>
  <c r="G14" i="13"/>
  <c r="H14" i="13"/>
  <c r="C15" i="13"/>
  <c r="D15" i="13"/>
  <c r="E15" i="13"/>
  <c r="H15" i="13" s="1"/>
  <c r="F15" i="13"/>
  <c r="G15" i="13"/>
  <c r="C16" i="13"/>
  <c r="D16" i="13"/>
  <c r="E16" i="13"/>
  <c r="F16" i="13"/>
  <c r="G16" i="13"/>
  <c r="H16" i="13"/>
  <c r="C17" i="13"/>
  <c r="D17" i="13"/>
  <c r="E17" i="13"/>
  <c r="H17" i="13" s="1"/>
  <c r="F17" i="13"/>
  <c r="G17" i="13"/>
  <c r="C18" i="13"/>
  <c r="D18" i="13"/>
  <c r="E18" i="13"/>
  <c r="F18" i="13"/>
  <c r="G18" i="13"/>
  <c r="H18" i="13"/>
  <c r="E4" i="12" l="1"/>
  <c r="H4" i="12"/>
  <c r="K4" i="12"/>
  <c r="N4" i="12"/>
  <c r="R4" i="12" s="1"/>
  <c r="Q4" i="12"/>
  <c r="E5" i="12"/>
  <c r="H5" i="12"/>
  <c r="K5" i="12"/>
  <c r="N5" i="12"/>
  <c r="Q5" i="12"/>
  <c r="R5" i="12"/>
  <c r="E6" i="12"/>
  <c r="H6" i="12"/>
  <c r="K6" i="12"/>
  <c r="N6" i="12"/>
  <c r="R6" i="12" s="1"/>
  <c r="Q6" i="12"/>
  <c r="E7" i="12"/>
  <c r="H7" i="12"/>
  <c r="K7" i="12"/>
  <c r="N7" i="12"/>
  <c r="R7" i="12" s="1"/>
  <c r="Q7" i="12"/>
  <c r="E8" i="12"/>
  <c r="H8" i="12"/>
  <c r="K8" i="12"/>
  <c r="N8" i="12"/>
  <c r="R8" i="12" s="1"/>
  <c r="Q8" i="12"/>
  <c r="O5" i="11" l="1"/>
  <c r="O6" i="11"/>
  <c r="O7" i="11"/>
  <c r="O8" i="11"/>
  <c r="O9" i="11"/>
  <c r="D12" i="9" l="1"/>
  <c r="F17" i="9"/>
  <c r="I17" i="9"/>
  <c r="L17" i="9"/>
  <c r="Y17" i="9" s="1"/>
  <c r="O17" i="9"/>
  <c r="R17" i="9"/>
  <c r="U17" i="9"/>
  <c r="X17" i="9"/>
  <c r="F18" i="9"/>
  <c r="I18" i="9"/>
  <c r="L18" i="9"/>
  <c r="Y18" i="9" s="1"/>
  <c r="O18" i="9"/>
  <c r="R18" i="9"/>
  <c r="U18" i="9"/>
  <c r="X18" i="9"/>
  <c r="F19" i="9"/>
  <c r="I19" i="9"/>
  <c r="L19" i="9"/>
  <c r="Y19" i="9" s="1"/>
  <c r="O19" i="9"/>
  <c r="R19" i="9"/>
  <c r="U19" i="9"/>
  <c r="X19" i="9"/>
  <c r="F20" i="9"/>
  <c r="I20" i="9"/>
  <c r="L20" i="9"/>
  <c r="Y20" i="9" s="1"/>
  <c r="O20" i="9"/>
  <c r="R20" i="9"/>
  <c r="U20" i="9"/>
  <c r="X20" i="9"/>
  <c r="F21" i="9"/>
  <c r="I21" i="9"/>
  <c r="L21" i="9"/>
  <c r="Y21" i="9" s="1"/>
  <c r="O21" i="9"/>
  <c r="R21" i="9"/>
  <c r="U21" i="9"/>
  <c r="X21" i="9"/>
  <c r="F22" i="9"/>
  <c r="I22" i="9"/>
  <c r="L22" i="9"/>
  <c r="Y22" i="9" s="1"/>
  <c r="O22" i="9"/>
  <c r="R22" i="9"/>
  <c r="U22" i="9"/>
  <c r="X22" i="9"/>
  <c r="F23" i="9"/>
  <c r="I23" i="9"/>
  <c r="L23" i="9"/>
  <c r="Y23" i="9" s="1"/>
  <c r="O23" i="9"/>
  <c r="R23" i="9"/>
  <c r="U23" i="9"/>
  <c r="X23" i="9"/>
  <c r="F24" i="9"/>
  <c r="I24" i="9"/>
  <c r="L24" i="9"/>
  <c r="Y24" i="9" s="1"/>
  <c r="O24" i="9"/>
  <c r="R24" i="9"/>
  <c r="U24" i="9"/>
  <c r="X24" i="9"/>
  <c r="C11" i="8"/>
  <c r="D14" i="8"/>
  <c r="H14" i="8"/>
  <c r="K14" i="8"/>
  <c r="N14" i="8"/>
  <c r="Q14" i="8"/>
  <c r="T14" i="8"/>
  <c r="U14" i="8"/>
  <c r="D15" i="8"/>
  <c r="K15" i="8"/>
  <c r="N15" i="8"/>
  <c r="Q15" i="8"/>
  <c r="T15" i="8"/>
  <c r="U15" i="8"/>
  <c r="D16" i="8"/>
  <c r="H16" i="8"/>
  <c r="U16" i="8" s="1"/>
  <c r="K16" i="8"/>
  <c r="N16" i="8"/>
  <c r="Q16" i="8"/>
  <c r="T16" i="8"/>
  <c r="D17" i="8"/>
  <c r="H17" i="8"/>
  <c r="K17" i="8"/>
  <c r="N17" i="8"/>
  <c r="Q17" i="8"/>
  <c r="T17" i="8"/>
  <c r="U17" i="8"/>
  <c r="D18" i="8"/>
  <c r="K18" i="8"/>
  <c r="N18" i="8"/>
  <c r="U18" i="8" s="1"/>
  <c r="Q18" i="8"/>
  <c r="T18" i="8"/>
  <c r="D19" i="8"/>
  <c r="K19" i="8"/>
  <c r="N19" i="8"/>
  <c r="Q19" i="8"/>
  <c r="T19" i="8"/>
  <c r="U19" i="8"/>
  <c r="D20" i="8"/>
  <c r="H20" i="8"/>
  <c r="K20" i="8"/>
  <c r="N20" i="8"/>
  <c r="U20" i="8" s="1"/>
  <c r="Q20" i="8"/>
  <c r="T20" i="8"/>
  <c r="C11" i="7"/>
  <c r="C15" i="7"/>
  <c r="E15" i="7"/>
  <c r="G15" i="7"/>
  <c r="L15" i="7" s="1"/>
  <c r="I15" i="7"/>
  <c r="K15" i="7"/>
  <c r="C16" i="7"/>
  <c r="E16" i="7"/>
  <c r="G16" i="7"/>
  <c r="I16" i="7"/>
  <c r="K16" i="7"/>
  <c r="L16" i="7"/>
  <c r="C17" i="7"/>
  <c r="E17" i="7"/>
  <c r="G17" i="7"/>
  <c r="L17" i="7" s="1"/>
  <c r="I17" i="7"/>
  <c r="K17" i="7"/>
  <c r="C18" i="7"/>
  <c r="E18" i="7"/>
  <c r="G18" i="7"/>
  <c r="I18" i="7"/>
  <c r="K18" i="7"/>
  <c r="L18" i="7"/>
  <c r="C19" i="7"/>
  <c r="E19" i="7"/>
  <c r="G19" i="7"/>
  <c r="L19" i="7" s="1"/>
  <c r="I19" i="7"/>
  <c r="K19" i="7"/>
  <c r="D4" i="6" l="1" a="1"/>
  <c r="D4" i="6" s="1"/>
  <c r="G4" i="6" a="1"/>
  <c r="G4" i="6" s="1"/>
  <c r="J4" i="6" a="1"/>
  <c r="J4" i="6" s="1"/>
  <c r="M4" i="6" a="1"/>
  <c r="M4" i="6" s="1"/>
  <c r="P4" i="6" a="1"/>
  <c r="P4" i="6" s="1"/>
  <c r="S4" i="6" a="1"/>
  <c r="S4" i="6" s="1"/>
  <c r="D5" i="6" a="1"/>
  <c r="D5" i="6" s="1"/>
  <c r="G5" i="6" a="1"/>
  <c r="G5" i="6" s="1"/>
  <c r="J5" i="6" a="1"/>
  <c r="J5" i="6" s="1"/>
  <c r="M5" i="6" a="1"/>
  <c r="M5" i="6" s="1"/>
  <c r="P5" i="6" a="1"/>
  <c r="P5" i="6" s="1"/>
  <c r="S5" i="6" a="1"/>
  <c r="S5" i="6" s="1"/>
  <c r="D6" i="6" a="1"/>
  <c r="D6" i="6" s="1"/>
  <c r="G6" i="6" a="1"/>
  <c r="G6" i="6" s="1"/>
  <c r="J6" i="6" a="1"/>
  <c r="J6" i="6" s="1"/>
  <c r="M6" i="6" a="1"/>
  <c r="M6" i="6" s="1"/>
  <c r="P6" i="6" a="1"/>
  <c r="P6" i="6" s="1"/>
  <c r="S6" i="6" a="1"/>
  <c r="S6" i="6" s="1"/>
  <c r="D7" i="6" a="1"/>
  <c r="D7" i="6" s="1"/>
  <c r="G7" i="6" a="1"/>
  <c r="G7" i="6" s="1"/>
  <c r="J7" i="6" a="1"/>
  <c r="J7" i="6" s="1"/>
  <c r="M7" i="6" a="1"/>
  <c r="M7" i="6" s="1"/>
  <c r="P7" i="6" a="1"/>
  <c r="P7" i="6" s="1"/>
  <c r="S7" i="6" a="1"/>
  <c r="S7" i="6" s="1"/>
  <c r="D8" i="6" a="1"/>
  <c r="D8" i="6" s="1"/>
  <c r="G8" i="6" a="1"/>
  <c r="G8" i="6" s="1"/>
  <c r="J8" i="6" a="1"/>
  <c r="J8" i="6" s="1"/>
  <c r="M8" i="6" a="1"/>
  <c r="M8" i="6" s="1"/>
  <c r="P8" i="6" a="1"/>
  <c r="P8" i="6" s="1"/>
  <c r="S8" i="6" a="1"/>
  <c r="S8" i="6" s="1"/>
  <c r="C18" i="6" a="1"/>
  <c r="C18" i="6" s="1"/>
  <c r="U7" i="6" l="1" a="1"/>
  <c r="U7" i="6" s="1"/>
  <c r="U5" i="6" a="1"/>
  <c r="U5" i="6" s="1"/>
  <c r="U8" i="6" a="1"/>
  <c r="U8" i="6" s="1"/>
  <c r="U6" i="6" a="1"/>
  <c r="U6" i="6" s="1"/>
  <c r="U4" i="6" a="1"/>
  <c r="U4" i="6" s="1"/>
  <c r="I7" i="5"/>
  <c r="I8" i="5"/>
  <c r="I9" i="5"/>
  <c r="I10" i="5"/>
  <c r="I11" i="5"/>
  <c r="I12" i="5"/>
  <c r="I13" i="5"/>
  <c r="H34" i="5"/>
  <c r="D46" i="5"/>
  <c r="F46" i="5"/>
  <c r="H46" i="5"/>
  <c r="J46" i="5"/>
  <c r="L46" i="5"/>
  <c r="N46" i="5"/>
  <c r="O46" i="5"/>
  <c r="D47" i="5"/>
  <c r="F47" i="5"/>
  <c r="H47" i="5"/>
  <c r="J47" i="5"/>
  <c r="O47" i="5" s="1"/>
  <c r="L47" i="5"/>
  <c r="N47" i="5"/>
  <c r="D48" i="5"/>
  <c r="O48" i="5" s="1"/>
  <c r="F48" i="5"/>
  <c r="H48" i="5"/>
  <c r="J48" i="5"/>
  <c r="L48" i="5"/>
  <c r="N48" i="5"/>
  <c r="D49" i="5"/>
  <c r="O49" i="5" s="1"/>
  <c r="F49" i="5"/>
  <c r="H49" i="5"/>
  <c r="J49" i="5"/>
  <c r="L49" i="5"/>
  <c r="N49" i="5"/>
  <c r="D50" i="5"/>
  <c r="F50" i="5"/>
  <c r="H50" i="5"/>
  <c r="J50" i="5"/>
  <c r="L50" i="5"/>
  <c r="N50" i="5"/>
  <c r="O50" i="5"/>
  <c r="D51" i="5"/>
  <c r="F51" i="5"/>
  <c r="H51" i="5"/>
  <c r="J51" i="5"/>
  <c r="O51" i="5" s="1"/>
  <c r="L51" i="5"/>
  <c r="N51" i="5"/>
  <c r="D52" i="5"/>
  <c r="O52" i="5" s="1"/>
  <c r="F52" i="5"/>
  <c r="H52" i="5"/>
  <c r="J52" i="5"/>
  <c r="L52" i="5"/>
  <c r="N52" i="5"/>
  <c r="F7" i="4" l="1"/>
  <c r="H7" i="4"/>
  <c r="J7" i="4"/>
  <c r="L7" i="4"/>
  <c r="N7" i="4"/>
  <c r="P7" i="4"/>
  <c r="F8" i="4"/>
  <c r="H8" i="4"/>
  <c r="J8" i="4"/>
  <c r="P8" i="4" s="1"/>
  <c r="L8" i="4"/>
  <c r="N8" i="4"/>
  <c r="F9" i="4"/>
  <c r="P9" i="4" s="1"/>
  <c r="Q9" i="4" s="1"/>
  <c r="H9" i="4"/>
  <c r="J9" i="4"/>
  <c r="L9" i="4"/>
  <c r="N9" i="4"/>
  <c r="F10" i="4"/>
  <c r="H10" i="4"/>
  <c r="J10" i="4"/>
  <c r="L10" i="4"/>
  <c r="N10" i="4"/>
  <c r="P10" i="4"/>
  <c r="F11" i="4"/>
  <c r="H11" i="4"/>
  <c r="J11" i="4"/>
  <c r="P11" i="4" s="1"/>
  <c r="L11" i="4"/>
  <c r="N11" i="4"/>
  <c r="F12" i="4"/>
  <c r="H12" i="4"/>
  <c r="J12" i="4"/>
  <c r="P12" i="4" s="1"/>
  <c r="L12" i="4"/>
  <c r="N12" i="4"/>
  <c r="F13" i="4"/>
  <c r="P13" i="4" s="1"/>
  <c r="H13" i="4"/>
  <c r="J13" i="4"/>
  <c r="L13" i="4"/>
  <c r="N13" i="4"/>
  <c r="F14" i="4"/>
  <c r="H14" i="4"/>
  <c r="J14" i="4"/>
  <c r="L14" i="4"/>
  <c r="N14" i="4"/>
  <c r="P14" i="4"/>
  <c r="F15" i="4"/>
  <c r="H15" i="4"/>
  <c r="J15" i="4"/>
  <c r="P15" i="4" s="1"/>
  <c r="L15" i="4"/>
  <c r="N15" i="4"/>
  <c r="F16" i="4"/>
  <c r="H16" i="4"/>
  <c r="J16" i="4"/>
  <c r="P16" i="4" s="1"/>
  <c r="L16" i="4"/>
  <c r="N16" i="4"/>
  <c r="F17" i="4"/>
  <c r="P17" i="4" s="1"/>
  <c r="H17" i="4"/>
  <c r="J17" i="4"/>
  <c r="L17" i="4"/>
  <c r="N17" i="4"/>
  <c r="F18" i="4"/>
  <c r="H18" i="4"/>
  <c r="J18" i="4"/>
  <c r="L18" i="4"/>
  <c r="N18" i="4"/>
  <c r="P18" i="4"/>
  <c r="F19" i="4"/>
  <c r="H19" i="4"/>
  <c r="J19" i="4"/>
  <c r="P19" i="4" s="1"/>
  <c r="L19" i="4"/>
  <c r="N19" i="4"/>
  <c r="F20" i="4"/>
  <c r="H20" i="4"/>
  <c r="J20" i="4"/>
  <c r="P20" i="4" s="1"/>
  <c r="Q20" i="4" s="1"/>
  <c r="L20" i="4"/>
  <c r="N20" i="4"/>
  <c r="F21" i="4"/>
  <c r="P21" i="4" s="1"/>
  <c r="H21" i="4"/>
  <c r="J21" i="4"/>
  <c r="L21" i="4"/>
  <c r="N21" i="4"/>
  <c r="Q12" i="4" l="1"/>
  <c r="Q10" i="4"/>
  <c r="Q7" i="4"/>
  <c r="Q18" i="4"/>
  <c r="Q21" i="4"/>
  <c r="Q19" i="4"/>
  <c r="Q16" i="4"/>
  <c r="Q14" i="4"/>
  <c r="Q17" i="4"/>
  <c r="Q15" i="4"/>
  <c r="Q13" i="4"/>
  <c r="Q11" i="4"/>
  <c r="Q8" i="4"/>
  <c r="F8" i="3"/>
  <c r="F9" i="3"/>
  <c r="F10" i="3"/>
  <c r="F11" i="3"/>
  <c r="F12" i="3"/>
  <c r="C20" i="3"/>
  <c r="E20" i="3"/>
  <c r="G20" i="3"/>
  <c r="J20" i="3" s="1"/>
  <c r="I20" i="3"/>
  <c r="C21" i="3"/>
  <c r="E21" i="3"/>
  <c r="G21" i="3"/>
  <c r="I21" i="3"/>
  <c r="J21" i="3"/>
  <c r="K21" i="3" s="1"/>
  <c r="C22" i="3"/>
  <c r="E22" i="3"/>
  <c r="J22" i="3" s="1"/>
  <c r="K22" i="3" s="1"/>
  <c r="G22" i="3"/>
  <c r="I22" i="3"/>
  <c r="C23" i="3"/>
  <c r="E23" i="3"/>
  <c r="G23" i="3"/>
  <c r="I23" i="3"/>
  <c r="J23" i="3"/>
  <c r="C24" i="3"/>
  <c r="E24" i="3"/>
  <c r="J24" i="3" s="1"/>
  <c r="G24" i="3"/>
  <c r="I24" i="3"/>
  <c r="P10" i="2"/>
  <c r="M10" i="2"/>
  <c r="J10" i="2"/>
  <c r="G10" i="2"/>
  <c r="D10" i="2"/>
  <c r="R10" i="2" s="1"/>
  <c r="P9" i="2"/>
  <c r="M9" i="2"/>
  <c r="J9" i="2"/>
  <c r="G9" i="2"/>
  <c r="D9" i="2"/>
  <c r="R9" i="2" s="1"/>
  <c r="P8" i="2"/>
  <c r="M8" i="2"/>
  <c r="J8" i="2"/>
  <c r="G8" i="2"/>
  <c r="R8" i="2" s="1"/>
  <c r="D8" i="2"/>
  <c r="P7" i="2"/>
  <c r="M7" i="2"/>
  <c r="J7" i="2"/>
  <c r="G7" i="2"/>
  <c r="D7" i="2"/>
  <c r="R7" i="2" s="1"/>
  <c r="S7" i="2" s="1"/>
  <c r="P6" i="2"/>
  <c r="M6" i="2"/>
  <c r="J6" i="2"/>
  <c r="G6" i="2"/>
  <c r="D6" i="2"/>
  <c r="R6" i="2" s="1"/>
  <c r="P5" i="2"/>
  <c r="M5" i="2"/>
  <c r="J5" i="2"/>
  <c r="G5" i="2"/>
  <c r="D5" i="2"/>
  <c r="R5" i="2" s="1"/>
  <c r="K20" i="3" l="1"/>
  <c r="K23" i="3"/>
  <c r="K24" i="3"/>
  <c r="S5" i="2"/>
  <c r="S8" i="2"/>
  <c r="S9" i="2"/>
  <c r="S6" i="2"/>
  <c r="S10" i="2"/>
</calcChain>
</file>

<file path=xl/sharedStrings.xml><?xml version="1.0" encoding="utf-8"?>
<sst xmlns="http://schemas.openxmlformats.org/spreadsheetml/2006/main" count="452" uniqueCount="263">
  <si>
    <t>Company Name</t>
  </si>
  <si>
    <t>EV/EBDITA (40%)</t>
  </si>
  <si>
    <t>Weighted Rank</t>
  </si>
  <si>
    <t>P/S (30%)</t>
  </si>
  <si>
    <t>P/CF (15%)</t>
  </si>
  <si>
    <t>P/BV (10%)</t>
  </si>
  <si>
    <t>Int. Coverage (5%)</t>
  </si>
  <si>
    <t>Final Score</t>
  </si>
  <si>
    <t>Final Rank</t>
  </si>
  <si>
    <t>Petronet LNG</t>
  </si>
  <si>
    <t>Guj State Petro</t>
  </si>
  <si>
    <t>GAIL</t>
  </si>
  <si>
    <t>Gujarat Gas</t>
  </si>
  <si>
    <t>Mahanagar Gas</t>
  </si>
  <si>
    <t>IGL</t>
  </si>
  <si>
    <t>Final Rankings</t>
  </si>
  <si>
    <t>Company</t>
  </si>
  <si>
    <t>Final Consolidated Rankings- Oil and Gas Sector</t>
  </si>
  <si>
    <t>E</t>
  </si>
  <si>
    <t>Hatsun Agro</t>
  </si>
  <si>
    <t>D</t>
  </si>
  <si>
    <t>Godrej Agrovet</t>
  </si>
  <si>
    <t>C</t>
  </si>
  <si>
    <t>Zydus wellness</t>
  </si>
  <si>
    <t>B</t>
  </si>
  <si>
    <t>Nestle</t>
  </si>
  <si>
    <t>A</t>
  </si>
  <si>
    <t>Britannia</t>
  </si>
  <si>
    <t xml:space="preserve">Rank </t>
  </si>
  <si>
    <t>Companies</t>
  </si>
  <si>
    <t>Zydus Wellness</t>
  </si>
  <si>
    <t>Rank</t>
  </si>
  <si>
    <t>TOTAL</t>
  </si>
  <si>
    <t>PBIT/CE Ratio (30%)</t>
  </si>
  <si>
    <t>Current Ratio (15%)</t>
  </si>
  <si>
    <t>Net Profit Margin(25%)</t>
  </si>
  <si>
    <t>Inventory turnover (30%)</t>
  </si>
  <si>
    <t>METHOD 2</t>
  </si>
  <si>
    <t>Consolidated Rank</t>
  </si>
  <si>
    <t>Total</t>
  </si>
  <si>
    <t>Rank 4</t>
  </si>
  <si>
    <t>Rank 3</t>
  </si>
  <si>
    <t>Rank 2</t>
  </si>
  <si>
    <t>Rank 1</t>
  </si>
  <si>
    <t>METHOD 1</t>
  </si>
  <si>
    <t xml:space="preserve">Sun pharma </t>
  </si>
  <si>
    <t>Alkem Lab</t>
  </si>
  <si>
    <t>Ipca Labs</t>
  </si>
  <si>
    <t>Ajanta Pharma</t>
  </si>
  <si>
    <t>JB Chemicals</t>
  </si>
  <si>
    <t>Final Rankings (Top5)</t>
  </si>
  <si>
    <t>Jubilant Life</t>
  </si>
  <si>
    <t>Torrent Pharma</t>
  </si>
  <si>
    <t>Granules India</t>
  </si>
  <si>
    <t>Laurus Labs</t>
  </si>
  <si>
    <t>Glenmark</t>
  </si>
  <si>
    <t>Alembic Pharma</t>
  </si>
  <si>
    <t>Cadila Health</t>
  </si>
  <si>
    <t>Aurobindo Pharma</t>
  </si>
  <si>
    <t>Cipla</t>
  </si>
  <si>
    <t>Dr Reddys Labs</t>
  </si>
  <si>
    <t>FINAL RANK</t>
  </si>
  <si>
    <t>Retun on Net Assets = 0.2</t>
  </si>
  <si>
    <t>Ineterst coverage = 0.2</t>
  </si>
  <si>
    <t>Net Margin = 0.3</t>
  </si>
  <si>
    <t>Quick Ratio = 0.3</t>
  </si>
  <si>
    <t>RORC = 0.3</t>
  </si>
  <si>
    <t xml:space="preserve">COMPANY NAME </t>
  </si>
  <si>
    <t>RANKING ON THE BASIS OF RATIOS</t>
  </si>
  <si>
    <t>NLC INDIA</t>
  </si>
  <si>
    <t>CESC</t>
  </si>
  <si>
    <t>NHPC</t>
  </si>
  <si>
    <t>TORRENT POWER</t>
  </si>
  <si>
    <t>JSW ENERGY</t>
  </si>
  <si>
    <t>POWER GRID CORPORATION</t>
  </si>
  <si>
    <t>SJVN</t>
  </si>
  <si>
    <t>(FINAL RANKS)</t>
  </si>
  <si>
    <t>SUM OF THE RANKS</t>
  </si>
  <si>
    <t>NAME OF THE COMPANY</t>
  </si>
  <si>
    <t>S.NO</t>
  </si>
  <si>
    <t>RANK W'</t>
  </si>
  <si>
    <t>PLANT LOAD FACTOR</t>
  </si>
  <si>
    <t>PRICE-BOOK VALUE</t>
  </si>
  <si>
    <t>MEGAWATTS</t>
  </si>
  <si>
    <t>RETURN ON ASSETS</t>
  </si>
  <si>
    <t>DEBT/EQUITY</t>
  </si>
  <si>
    <t>RETURN ON EQUTY</t>
  </si>
  <si>
    <t>DEBT-EQUITY</t>
  </si>
  <si>
    <t>RETURN ON EQUITY</t>
  </si>
  <si>
    <t>WEIGHTAGE</t>
  </si>
  <si>
    <t>WEIGHTAGE (100%)</t>
  </si>
  <si>
    <t>NAME OF THE RATTIOS</t>
  </si>
  <si>
    <t>USING METHOD - 2( WITH WEIGHTAGE) ( THE MOETHOD I OPTED FOR FINAL RANKING)</t>
  </si>
  <si>
    <t>USING METHOD-1 (WITH EQUAL WEIGHTAGE)</t>
  </si>
  <si>
    <t>Combined Ratio (CR)</t>
  </si>
  <si>
    <t>Embedded Value (EV)</t>
  </si>
  <si>
    <t>Persistency Ratio (PR)</t>
  </si>
  <si>
    <t>Incurred Claims Ratio (ICR)</t>
  </si>
  <si>
    <t>Solvency Ratio (SR)</t>
  </si>
  <si>
    <t>Claim Settlement Ratio (CSR)</t>
  </si>
  <si>
    <t>W (%)</t>
  </si>
  <si>
    <t>Ratio Name</t>
  </si>
  <si>
    <t>Weightage is assigned as per their relevance to me:</t>
  </si>
  <si>
    <t>New India Assurance</t>
  </si>
  <si>
    <t>ICICI Lombard</t>
  </si>
  <si>
    <t>SBI Life</t>
  </si>
  <si>
    <t>ICICI Prudential</t>
  </si>
  <si>
    <t>HDFC Life</t>
  </si>
  <si>
    <t>SUM</t>
  </si>
  <si>
    <t>Rank*W</t>
  </si>
  <si>
    <t>Rank-EV</t>
  </si>
  <si>
    <t>Rank-ICR</t>
  </si>
  <si>
    <t>Rank-CR</t>
  </si>
  <si>
    <t>Rank-PR</t>
  </si>
  <si>
    <t>Rank-CSR</t>
  </si>
  <si>
    <t>Rank- SR</t>
  </si>
  <si>
    <t>Name of Company</t>
  </si>
  <si>
    <t>S.No</t>
  </si>
  <si>
    <t>INSURANCE SECTOR</t>
  </si>
  <si>
    <t>Tech Mahindra</t>
  </si>
  <si>
    <t>Wipro</t>
  </si>
  <si>
    <t>NIIT Tech</t>
  </si>
  <si>
    <t>MphasiS</t>
  </si>
  <si>
    <t>HCL Tech</t>
  </si>
  <si>
    <t>Name of companies</t>
  </si>
  <si>
    <t>Final Rank of Selected Stocks</t>
  </si>
  <si>
    <t>Note: 1 indicates the best rank and as we go down the rank decreases.</t>
  </si>
  <si>
    <t>Sum</t>
  </si>
  <si>
    <t>Cash earning Retention Ratio(16%)</t>
  </si>
  <si>
    <t>Cash earning Retention Ratio Rank</t>
  </si>
  <si>
    <t>ROE(21%)</t>
  </si>
  <si>
    <t>ROE Rank</t>
  </si>
  <si>
    <t>Gross Profit Margin(21%)</t>
  </si>
  <si>
    <t xml:space="preserve">Gross Profit Margin Rank </t>
  </si>
  <si>
    <t>Debt-to-equity Ratio(21%)</t>
  </si>
  <si>
    <t>Debt-to-equity Ratio Rank</t>
  </si>
  <si>
    <t>Current Ratio(21%)</t>
  </si>
  <si>
    <t>Current Ratio Rank</t>
  </si>
  <si>
    <t>Total Weightage %</t>
  </si>
  <si>
    <t>Cash Earning Retention Ratio %</t>
  </si>
  <si>
    <t>ROE %</t>
  </si>
  <si>
    <t>Gross Profit Margin %</t>
  </si>
  <si>
    <t>Debt-to-equity Ratio</t>
  </si>
  <si>
    <t>Current Ratio</t>
  </si>
  <si>
    <t>Weightage %</t>
  </si>
  <si>
    <t>Name of the Ratios</t>
  </si>
  <si>
    <t>Weightage according to the importance of the ratios</t>
  </si>
  <si>
    <t>Consolidated rank of the selected stocks</t>
  </si>
  <si>
    <t>IT Sector:</t>
  </si>
  <si>
    <t>Varun Beverages</t>
  </si>
  <si>
    <t>Emami</t>
  </si>
  <si>
    <t>Marico</t>
  </si>
  <si>
    <t>Godrej Consumer</t>
  </si>
  <si>
    <t>Colgate</t>
  </si>
  <si>
    <t>ITC</t>
  </si>
  <si>
    <t>CONSOLIDATED RANK</t>
  </si>
  <si>
    <r>
      <t>A range of 35% to 55% is considered healthy and appropriate from a </t>
    </r>
    <r>
      <rPr>
        <b/>
        <sz val="12"/>
        <color rgb="FF222222"/>
        <rFont val="Arial"/>
        <family val="2"/>
      </rPr>
      <t>dividend</t>
    </r>
    <r>
      <rPr>
        <sz val="12"/>
        <color rgb="FF222222"/>
        <rFont val="Arial"/>
        <family val="2"/>
      </rPr>
      <t> investor's point of view</t>
    </r>
  </si>
  <si>
    <t>DIVIDEND PAYOUT RATIO</t>
  </si>
  <si>
    <t xml:space="preserve">Note: Due to unavailability of data for Price/ CF ratio, I have replaced it with ROE% Ratio. </t>
  </si>
  <si>
    <t>SELECT</t>
  </si>
  <si>
    <t>-</t>
  </si>
  <si>
    <t>RANK * W</t>
  </si>
  <si>
    <t>RANK</t>
  </si>
  <si>
    <t>OPERATING PROFIT MARGIN (OPM)</t>
  </si>
  <si>
    <t>NET PROFIT MARGIN RATIO</t>
  </si>
  <si>
    <t>EV/EBITDA</t>
  </si>
  <si>
    <t>Select/Rejct</t>
  </si>
  <si>
    <t>Overvalued/ Undervalued</t>
  </si>
  <si>
    <t>P/E Ratio</t>
  </si>
  <si>
    <t>OPM</t>
  </si>
  <si>
    <t>Net Profit Margin Ratio</t>
  </si>
  <si>
    <t>Dividend Payout Ratio</t>
  </si>
  <si>
    <t>Relevant Ratios of FMCG Sector</t>
  </si>
  <si>
    <t>City Union Bank</t>
  </si>
  <si>
    <t>RBL Bank</t>
  </si>
  <si>
    <t>Federal Bank</t>
  </si>
  <si>
    <t>ICICI Bank</t>
  </si>
  <si>
    <t>IndusInd Bank</t>
  </si>
  <si>
    <t>AU Small Finance Bank</t>
  </si>
  <si>
    <t>HDFC Bank</t>
  </si>
  <si>
    <t>Bandhan Bank</t>
  </si>
  <si>
    <t>Final Consolidated Rank</t>
  </si>
  <si>
    <t>Rank * Wt</t>
  </si>
  <si>
    <t>ROA</t>
  </si>
  <si>
    <t>Cost-Income</t>
  </si>
  <si>
    <t>CAR (%)</t>
  </si>
  <si>
    <t>NPA</t>
  </si>
  <si>
    <t>CASA(%)</t>
  </si>
  <si>
    <t>NII</t>
  </si>
  <si>
    <t>NIM</t>
  </si>
  <si>
    <t>Compnay Name</t>
  </si>
  <si>
    <t>S.No.</t>
  </si>
  <si>
    <t>Important Ratios for Banking Sector</t>
  </si>
  <si>
    <t>Cost 2 Income</t>
  </si>
  <si>
    <t>CAR</t>
  </si>
  <si>
    <t>NPA Ratio</t>
  </si>
  <si>
    <t>CASA Ratio</t>
  </si>
  <si>
    <t>NIM Ratio</t>
  </si>
  <si>
    <t>Weightage allocation to ratios:</t>
  </si>
  <si>
    <t>Consolidated Rank of Private Sector Bank Stocks</t>
  </si>
  <si>
    <t>Debtors turnover ratio (DT)</t>
  </si>
  <si>
    <t>Investment turnover (IT)</t>
  </si>
  <si>
    <t>Curent ratio (CR)</t>
  </si>
  <si>
    <t>Fixed asset turnover ratio (FAT)</t>
  </si>
  <si>
    <t>Return on Investment ratio (ROI)</t>
  </si>
  <si>
    <t>Weitage (%)</t>
  </si>
  <si>
    <t>Ratio name</t>
  </si>
  <si>
    <t>Weightage as per relevance according to me</t>
  </si>
  <si>
    <t>5 OR 6</t>
  </si>
  <si>
    <t>Jai corp</t>
  </si>
  <si>
    <t>APL Apollo</t>
  </si>
  <si>
    <t>Kalyani steels</t>
  </si>
  <si>
    <t>Tinplate</t>
  </si>
  <si>
    <t>Tata metaliks</t>
  </si>
  <si>
    <t>Jindal (Hisar)</t>
  </si>
  <si>
    <t xml:space="preserve">Sum </t>
  </si>
  <si>
    <t>Rank of DT*DT Weightage</t>
  </si>
  <si>
    <t>Rank of Debtors turnover ratio</t>
  </si>
  <si>
    <t>Rank of IT*IT Weightage</t>
  </si>
  <si>
    <t>Rank of Investment turnover ratio</t>
  </si>
  <si>
    <t>Rank of CR* CR Wightage</t>
  </si>
  <si>
    <t>Rank of Current ratio</t>
  </si>
  <si>
    <t>Rank of FAT* FAT Weightage</t>
  </si>
  <si>
    <t>Rank of Fixed asset turnover ratio</t>
  </si>
  <si>
    <t>Rank of ROI* ROI Weightage</t>
  </si>
  <si>
    <t>Rank of ROI</t>
  </si>
  <si>
    <t>Ambuja</t>
  </si>
  <si>
    <t>Ramco</t>
  </si>
  <si>
    <t>ACC</t>
  </si>
  <si>
    <t>Ultratech</t>
  </si>
  <si>
    <t>JK Cement</t>
  </si>
  <si>
    <t>NEW RANK TO THE COMPANY</t>
  </si>
  <si>
    <t>TOTAL OF RANKS</t>
  </si>
  <si>
    <t>Price Realisation</t>
  </si>
  <si>
    <t>CAGR Sales</t>
  </si>
  <si>
    <t>Return on Capital Employed</t>
  </si>
  <si>
    <t>Inventory Turnover Ratio</t>
  </si>
  <si>
    <t>Gross Profit Margin Ratio</t>
  </si>
  <si>
    <t>COMPANIES</t>
  </si>
  <si>
    <t>Future lifestyle fashions ltd</t>
  </si>
  <si>
    <t>Future retail ltd</t>
  </si>
  <si>
    <t>Future enterprises ltd</t>
  </si>
  <si>
    <t>Vaibhav global ltd</t>
  </si>
  <si>
    <t>Kewal kiran clothing ltd.</t>
  </si>
  <si>
    <t>Weights</t>
  </si>
  <si>
    <t>Return on Assets</t>
  </si>
  <si>
    <t>Inventory turnover</t>
  </si>
  <si>
    <t>EBIT Margin</t>
  </si>
  <si>
    <t>Interest coverage ratio</t>
  </si>
  <si>
    <t>S. No</t>
  </si>
  <si>
    <t>TVS</t>
  </si>
  <si>
    <t>Hero Motorcorp</t>
  </si>
  <si>
    <t>Bajaj Auto</t>
  </si>
  <si>
    <t>Eicher</t>
  </si>
  <si>
    <t>Escorts</t>
  </si>
  <si>
    <t>Maruti Suzuki</t>
  </si>
  <si>
    <t>RETURN ON ASSET (WEIGHTAGE 30%)</t>
  </si>
  <si>
    <t>NET PROFIT MARGIN ( WEIGHTAGE 30%)</t>
  </si>
  <si>
    <t>RETURN ON EQUITY ( WEIGHTAGE 20%)</t>
  </si>
  <si>
    <t>INVENTORY TURNOVER (WEIGHTAGE 20%)</t>
  </si>
  <si>
    <t>DEBT TO EQUITY (WEIGHTAGE 20%)</t>
  </si>
  <si>
    <t>RATIO ANALYSIS</t>
  </si>
  <si>
    <t>(Consolidated RANKS)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</si>
</sst>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_);[Red]\(0.00\)"/>
    <numFmt numFmtId="165" formatCode="[$₹-4009]\ #,##0.00"/>
  </numFmts>
  <fonts count="55" x14ac:knownFonts="1">
    <font>
      <sz val="11"/>
      <color theme="1"/>
      <name val="Calibri"/>
      <family val="2"/>
      <scheme val="minor"/>
    </font>
    <font>
      <sz val="11"/>
      <color theme="1"/>
      <name val="Calibri"/>
      <family val="2"/>
      <scheme val="minor"/>
    </font>
    <font>
      <sz val="11"/>
      <color rgb="FF006100"/>
      <name val="Calibri"/>
      <family val="2"/>
      <scheme val="minor"/>
    </font>
    <font>
      <b/>
      <sz val="11"/>
      <color theme="0"/>
      <name val="Calibri"/>
      <family val="2"/>
      <scheme val="minor"/>
    </font>
    <font>
      <b/>
      <sz val="11"/>
      <color theme="1"/>
      <name val="Calibri"/>
      <family val="2"/>
      <scheme val="minor"/>
    </font>
    <font>
      <sz val="11"/>
      <name val="Calibri"/>
      <family val="2"/>
      <scheme val="minor"/>
    </font>
    <font>
      <sz val="12"/>
      <color theme="1"/>
      <name val="Calibri"/>
      <family val="2"/>
      <scheme val="minor"/>
    </font>
    <font>
      <sz val="14"/>
      <color theme="1"/>
      <name val="Calibri"/>
      <family val="2"/>
      <scheme val="minor"/>
    </font>
    <font>
      <b/>
      <sz val="14"/>
      <color theme="1"/>
      <name val="Calibri"/>
      <family val="2"/>
      <scheme val="minor"/>
    </font>
    <font>
      <b/>
      <sz val="14"/>
      <color theme="1"/>
      <name val="Times New Roman"/>
      <family val="1"/>
    </font>
    <font>
      <b/>
      <sz val="12"/>
      <name val="Calibri"/>
      <family val="2"/>
      <scheme val="minor"/>
    </font>
    <font>
      <b/>
      <sz val="12"/>
      <color theme="1"/>
      <name val="Calibri"/>
      <family val="2"/>
      <scheme val="minor"/>
    </font>
    <font>
      <sz val="12"/>
      <name val="Calibri"/>
      <family val="2"/>
      <scheme val="minor"/>
    </font>
    <font>
      <b/>
      <sz val="24"/>
      <name val="Calibri"/>
      <family val="2"/>
      <scheme val="minor"/>
    </font>
    <font>
      <b/>
      <sz val="24"/>
      <color theme="1"/>
      <name val="Calibri"/>
      <family val="2"/>
      <scheme val="minor"/>
    </font>
    <font>
      <sz val="12"/>
      <color rgb="FF006100"/>
      <name val="Calibri"/>
      <family val="2"/>
      <scheme val="minor"/>
    </font>
    <font>
      <sz val="12"/>
      <color theme="1"/>
      <name val="Times New Roman"/>
      <family val="1"/>
    </font>
    <font>
      <b/>
      <sz val="12"/>
      <color theme="1"/>
      <name val="Times New Roman"/>
      <family val="1"/>
    </font>
    <font>
      <sz val="11"/>
      <color theme="1"/>
      <name val="Times New Roman"/>
      <family val="1"/>
    </font>
    <font>
      <b/>
      <sz val="11"/>
      <color theme="1"/>
      <name val="Times New Roman"/>
      <family val="1"/>
    </font>
    <font>
      <b/>
      <u/>
      <sz val="11"/>
      <color theme="1"/>
      <name val="Times New Roman"/>
      <family val="1"/>
    </font>
    <font>
      <b/>
      <sz val="16"/>
      <color theme="1"/>
      <name val="Calibri"/>
      <family val="2"/>
      <scheme val="minor"/>
    </font>
    <font>
      <i/>
      <sz val="11"/>
      <color theme="1"/>
      <name val="Calibri"/>
      <family val="2"/>
      <scheme val="minor"/>
    </font>
    <font>
      <b/>
      <sz val="14"/>
      <color rgb="FF002060"/>
      <name val="Calibri"/>
      <family val="2"/>
      <scheme val="minor"/>
    </font>
    <font>
      <b/>
      <sz val="14"/>
      <color rgb="FF002060"/>
      <name val="Arial Black"/>
      <family val="2"/>
    </font>
    <font>
      <sz val="11"/>
      <color theme="1"/>
      <name val="Arial"/>
      <family val="2"/>
    </font>
    <font>
      <b/>
      <sz val="11"/>
      <color rgb="FFFF0000"/>
      <name val="Arial"/>
      <family val="2"/>
    </font>
    <font>
      <b/>
      <sz val="9"/>
      <color theme="1"/>
      <name val="Arial"/>
      <family val="2"/>
    </font>
    <font>
      <b/>
      <sz val="9"/>
      <color theme="0"/>
      <name val="Arial"/>
      <family val="2"/>
    </font>
    <font>
      <b/>
      <sz val="11"/>
      <color theme="1"/>
      <name val="Arial"/>
      <family val="2"/>
    </font>
    <font>
      <sz val="12"/>
      <color rgb="FF222222"/>
      <name val="Arial"/>
      <family val="2"/>
    </font>
    <font>
      <b/>
      <sz val="12"/>
      <color rgb="FF222222"/>
      <name val="Arial"/>
      <family val="2"/>
    </font>
    <font>
      <b/>
      <i/>
      <sz val="11"/>
      <color theme="1"/>
      <name val="Arial"/>
      <family val="2"/>
    </font>
    <font>
      <sz val="11"/>
      <color rgb="FF000000"/>
      <name val="Arial"/>
      <family val="2"/>
    </font>
    <font>
      <b/>
      <sz val="12"/>
      <color rgb="FFFF0000"/>
      <name val="Arial"/>
      <family val="2"/>
    </font>
    <font>
      <sz val="12"/>
      <color rgb="FF000000"/>
      <name val="Arial"/>
      <family val="2"/>
    </font>
    <font>
      <sz val="9"/>
      <color theme="1"/>
      <name val="Arial"/>
      <family val="2"/>
    </font>
    <font>
      <b/>
      <sz val="16"/>
      <color theme="1"/>
      <name val="Arial"/>
      <family val="2"/>
    </font>
    <font>
      <sz val="11"/>
      <color theme="1"/>
      <name val="Californian FB"/>
      <family val="1"/>
    </font>
    <font>
      <b/>
      <sz val="11"/>
      <color rgb="FFFF0000"/>
      <name val="Californian FB"/>
      <family val="1"/>
    </font>
    <font>
      <b/>
      <sz val="11"/>
      <color theme="1"/>
      <name val="Californian FB"/>
      <family val="1"/>
    </font>
    <font>
      <b/>
      <sz val="12"/>
      <color theme="3" tint="-0.499984740745262"/>
      <name val="Californian FB"/>
      <family val="1"/>
    </font>
    <font>
      <sz val="11"/>
      <color theme="0"/>
      <name val="Californian FB"/>
      <family val="1"/>
    </font>
    <font>
      <sz val="11"/>
      <color rgb="FFFF0000"/>
      <name val="Californian FB"/>
      <family val="1"/>
    </font>
    <font>
      <sz val="11"/>
      <color rgb="FF00B050"/>
      <name val="Californian FB"/>
      <family val="1"/>
    </font>
    <font>
      <sz val="12"/>
      <color rgb="FFFF0000"/>
      <name val="Californian FB"/>
      <family val="1"/>
    </font>
    <font>
      <sz val="12"/>
      <color theme="3" tint="-0.499984740745262"/>
      <name val="Californian FB"/>
      <family val="1"/>
    </font>
    <font>
      <sz val="12"/>
      <color rgb="FF00B050"/>
      <name val="Californian FB"/>
      <family val="1"/>
    </font>
    <font>
      <b/>
      <sz val="11"/>
      <color theme="0"/>
      <name val="Californian FB"/>
      <family val="1"/>
    </font>
    <font>
      <b/>
      <sz val="12"/>
      <color theme="0"/>
      <name val="Californian FB"/>
      <family val="1"/>
    </font>
    <font>
      <b/>
      <sz val="14"/>
      <color theme="0"/>
      <name val="Californian FB"/>
      <family val="1"/>
    </font>
    <font>
      <sz val="22"/>
      <color theme="0"/>
      <name val="Californian FB"/>
      <family val="1"/>
    </font>
    <font>
      <sz val="11"/>
      <color rgb="FF000000"/>
      <name val="Calibri"/>
      <family val="2"/>
      <scheme val="minor"/>
    </font>
    <font>
      <b/>
      <sz val="11"/>
      <color rgb="FFFFFFFF"/>
      <name val="Calibri"/>
      <family val="2"/>
      <scheme val="minor"/>
    </font>
    <font>
      <b/>
      <sz val="12"/>
      <color theme="0"/>
      <name val="Calibri"/>
      <family val="2"/>
      <scheme val="minor"/>
    </font>
  </fonts>
  <fills count="31">
    <fill>
      <patternFill patternType="none"/>
    </fill>
    <fill>
      <patternFill patternType="gray125"/>
    </fill>
    <fill>
      <patternFill patternType="solid">
        <fgColor rgb="FFC6EFCE"/>
      </patternFill>
    </fill>
    <fill>
      <patternFill patternType="solid">
        <fgColor rgb="FF00FFFF"/>
        <bgColor indexed="64"/>
      </patternFill>
    </fill>
    <fill>
      <patternFill patternType="solid">
        <fgColor theme="0"/>
        <bgColor indexed="64"/>
      </patternFill>
    </fill>
    <fill>
      <patternFill patternType="solid">
        <fgColor rgb="FFFF5050"/>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rgb="FF0070C0"/>
        <bgColor indexed="64"/>
      </patternFill>
    </fill>
    <fill>
      <patternFill patternType="solid">
        <fgColor theme="4" tint="0.39997558519241921"/>
        <bgColor indexed="64"/>
      </patternFill>
    </fill>
    <fill>
      <patternFill patternType="solid">
        <fgColor rgb="FF00B0F0"/>
        <bgColor indexed="64"/>
      </patternFill>
    </fill>
    <fill>
      <patternFill patternType="solid">
        <fgColor rgb="FFFFFF00"/>
        <bgColor indexed="64"/>
      </patternFill>
    </fill>
    <fill>
      <patternFill patternType="solid">
        <fgColor theme="0" tint="-4.9989318521683403E-2"/>
        <bgColor indexed="64"/>
      </patternFill>
    </fill>
    <fill>
      <patternFill patternType="solid">
        <fgColor rgb="FF00B050"/>
        <bgColor indexed="64"/>
      </patternFill>
    </fill>
    <fill>
      <patternFill patternType="solid">
        <fgColor rgb="FF92D050"/>
        <bgColor indexed="64"/>
      </patternFill>
    </fill>
    <fill>
      <patternFill patternType="solid">
        <fgColor theme="9" tint="0.79998168889431442"/>
        <bgColor indexed="64"/>
      </patternFill>
    </fill>
    <fill>
      <patternFill patternType="solid">
        <fgColor theme="9" tint="0.79998168889431442"/>
        <bgColor theme="9" tint="0.79998168889431442"/>
      </patternFill>
    </fill>
    <fill>
      <patternFill patternType="solid">
        <fgColor theme="9" tint="0.39997558519241921"/>
        <bgColor indexed="64"/>
      </patternFill>
    </fill>
    <fill>
      <patternFill patternType="solid">
        <fgColor rgb="FFFF0000"/>
        <bgColor indexed="64"/>
      </patternFill>
    </fill>
    <fill>
      <patternFill patternType="solid">
        <fgColor theme="9" tint="-0.249977111117893"/>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rgb="FF002060"/>
        <bgColor indexed="64"/>
      </patternFill>
    </fill>
    <fill>
      <patternFill patternType="solid">
        <fgColor theme="8" tint="-0.499984740745262"/>
        <bgColor indexed="64"/>
      </patternFill>
    </fill>
    <fill>
      <patternFill patternType="solid">
        <fgColor theme="4" tint="0.79998168889431442"/>
        <bgColor indexed="64"/>
      </patternFill>
    </fill>
    <fill>
      <patternFill patternType="solid">
        <fgColor rgb="FFDDEBF7"/>
        <bgColor indexed="64"/>
      </patternFill>
    </fill>
    <fill>
      <patternFill patternType="solid">
        <fgColor rgb="FF5B9BD5"/>
        <bgColor indexed="64"/>
      </patternFill>
    </fill>
    <fill>
      <patternFill patternType="solid">
        <fgColor theme="8" tint="0.59999389629810485"/>
        <bgColor indexed="64"/>
      </patternFill>
    </fill>
    <fill>
      <patternFill patternType="solid">
        <fgColor theme="7" tint="0.79998168889431442"/>
        <bgColor indexed="64"/>
      </patternFill>
    </fill>
    <fill>
      <patternFill patternType="solid">
        <fgColor theme="4" tint="0.59999389629810485"/>
        <bgColor indexed="64"/>
      </patternFill>
    </fill>
  </fills>
  <borders count="83">
    <border>
      <left/>
      <right/>
      <top/>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style="thin">
        <color theme="9"/>
      </top>
      <bottom style="medium">
        <color indexed="64"/>
      </bottom>
      <diagonal/>
    </border>
    <border>
      <left style="medium">
        <color indexed="64"/>
      </left>
      <right style="medium">
        <color indexed="64"/>
      </right>
      <top style="thin">
        <color theme="9"/>
      </top>
      <bottom style="medium">
        <color indexed="64"/>
      </bottom>
      <diagonal/>
    </border>
    <border>
      <left style="medium">
        <color indexed="64"/>
      </left>
      <right/>
      <top style="thin">
        <color theme="9"/>
      </top>
      <bottom style="thin">
        <color theme="9"/>
      </bottom>
      <diagonal/>
    </border>
    <border>
      <left style="medium">
        <color indexed="64"/>
      </left>
      <right style="medium">
        <color indexed="64"/>
      </right>
      <top style="thin">
        <color theme="9"/>
      </top>
      <bottom style="thin">
        <color theme="9"/>
      </bottom>
      <diagonal/>
    </border>
    <border>
      <left style="medium">
        <color indexed="64"/>
      </left>
      <right/>
      <top/>
      <bottom style="thin">
        <color theme="9"/>
      </bottom>
      <diagonal/>
    </border>
    <border>
      <left style="medium">
        <color indexed="64"/>
      </left>
      <right style="medium">
        <color indexed="64"/>
      </right>
      <top/>
      <bottom style="thin">
        <color theme="9"/>
      </bottom>
      <diagonal/>
    </border>
    <border>
      <left style="medium">
        <color indexed="64"/>
      </left>
      <right style="medium">
        <color indexed="64"/>
      </right>
      <top style="medium">
        <color indexed="64"/>
      </top>
      <bottom style="thin">
        <color indexed="64"/>
      </bottom>
      <diagonal/>
    </border>
    <border>
      <left style="medium">
        <color indexed="64"/>
      </left>
      <right/>
      <top style="medium">
        <color indexed="64"/>
      </top>
      <bottom style="thin">
        <color theme="9"/>
      </bottom>
      <diagonal/>
    </border>
    <border>
      <left style="medium">
        <color indexed="64"/>
      </left>
      <right style="medium">
        <color indexed="64"/>
      </right>
      <top style="medium">
        <color indexed="64"/>
      </top>
      <bottom style="thin">
        <color theme="9"/>
      </bottom>
      <diagonal/>
    </border>
    <border>
      <left style="medium">
        <color indexed="64"/>
      </left>
      <right/>
      <top/>
      <bottom style="medium">
        <color indexed="64"/>
      </bottom>
      <diagonal/>
    </border>
    <border>
      <left/>
      <right style="medium">
        <color indexed="64"/>
      </right>
      <top style="thin">
        <color theme="9"/>
      </top>
      <bottom style="medium">
        <color indexed="64"/>
      </bottom>
      <diagonal/>
    </border>
    <border>
      <left style="medium">
        <color indexed="64"/>
      </left>
      <right style="medium">
        <color indexed="64"/>
      </right>
      <top/>
      <bottom style="medium">
        <color indexed="64"/>
      </bottom>
      <diagonal/>
    </border>
    <border>
      <left/>
      <right/>
      <top style="thin">
        <color theme="9"/>
      </top>
      <bottom style="medium">
        <color indexed="64"/>
      </bottom>
      <diagonal/>
    </border>
    <border>
      <left/>
      <right/>
      <top/>
      <bottom style="medium">
        <color indexed="64"/>
      </bottom>
      <diagonal/>
    </border>
    <border>
      <left style="medium">
        <color indexed="64"/>
      </left>
      <right/>
      <top/>
      <bottom/>
      <diagonal/>
    </border>
    <border>
      <left/>
      <right style="medium">
        <color indexed="64"/>
      </right>
      <top style="thin">
        <color theme="9"/>
      </top>
      <bottom style="thin">
        <color theme="9"/>
      </bottom>
      <diagonal/>
    </border>
    <border>
      <left style="medium">
        <color indexed="64"/>
      </left>
      <right style="medium">
        <color indexed="64"/>
      </right>
      <top/>
      <bottom/>
      <diagonal/>
    </border>
    <border>
      <left/>
      <right/>
      <top style="thin">
        <color theme="9"/>
      </top>
      <bottom style="thin">
        <color theme="9"/>
      </bottom>
      <diagonal/>
    </border>
    <border>
      <left/>
      <right style="medium">
        <color indexed="64"/>
      </right>
      <top/>
      <bottom style="thin">
        <color theme="9"/>
      </bottom>
      <diagonal/>
    </border>
    <border>
      <left/>
      <right/>
      <top/>
      <bottom style="thin">
        <color theme="9"/>
      </bottom>
      <diagonal/>
    </border>
    <border>
      <left style="medium">
        <color indexed="64"/>
      </left>
      <right/>
      <top style="medium">
        <color indexed="64"/>
      </top>
      <bottom/>
      <diagonal/>
    </border>
    <border>
      <left/>
      <right style="medium">
        <color indexed="64"/>
      </right>
      <top style="medium">
        <color indexed="64"/>
      </top>
      <bottom style="thin">
        <color theme="9"/>
      </bottom>
      <diagonal/>
    </border>
    <border>
      <left style="medium">
        <color indexed="64"/>
      </left>
      <right style="medium">
        <color indexed="64"/>
      </right>
      <top style="medium">
        <color indexed="64"/>
      </top>
      <bottom/>
      <diagonal/>
    </border>
    <border>
      <left/>
      <right/>
      <top style="medium">
        <color indexed="64"/>
      </top>
      <bottom style="thin">
        <color theme="9"/>
      </bottom>
      <diagonal/>
    </border>
    <border>
      <left/>
      <right/>
      <top style="medium">
        <color indexed="64"/>
      </top>
      <bottom/>
      <diagonal/>
    </border>
    <border>
      <left/>
      <right style="thin">
        <color theme="9"/>
      </right>
      <top style="thin">
        <color theme="9"/>
      </top>
      <bottom style="medium">
        <color indexed="64"/>
      </bottom>
      <diagonal/>
    </border>
    <border>
      <left/>
      <right style="thin">
        <color theme="9"/>
      </right>
      <top style="thin">
        <color theme="9"/>
      </top>
      <bottom style="thin">
        <color theme="9"/>
      </bottom>
      <diagonal/>
    </border>
    <border>
      <left/>
      <right style="thin">
        <color theme="9"/>
      </right>
      <top style="medium">
        <color indexed="64"/>
      </top>
      <bottom style="thin">
        <color theme="9"/>
      </bottom>
      <diagonal/>
    </border>
    <border>
      <left style="thin">
        <color indexed="64"/>
      </left>
      <right style="medium">
        <color indexed="64"/>
      </right>
      <top style="medium">
        <color indexed="64"/>
      </top>
      <bottom style="thin">
        <color indexed="64"/>
      </bottom>
      <diagonal/>
    </border>
    <border>
      <left/>
      <right style="medium">
        <color indexed="64"/>
      </right>
      <top/>
      <bottom/>
      <diagonal/>
    </border>
    <border>
      <left/>
      <right style="medium">
        <color indexed="64"/>
      </right>
      <top/>
      <bottom style="medium">
        <color indexed="64"/>
      </bottom>
      <diagonal/>
    </border>
    <border>
      <left style="thin">
        <color indexed="64"/>
      </left>
      <right/>
      <top/>
      <bottom/>
      <diagonal/>
    </border>
    <border>
      <left style="medium">
        <color theme="0"/>
      </left>
      <right style="medium">
        <color indexed="64"/>
      </right>
      <top style="medium">
        <color indexed="64"/>
      </top>
      <bottom style="medium">
        <color theme="0"/>
      </bottom>
      <diagonal/>
    </border>
    <border>
      <left style="medium">
        <color indexed="64"/>
      </left>
      <right style="medium">
        <color theme="0"/>
      </right>
      <top style="medium">
        <color indexed="64"/>
      </top>
      <bottom style="medium">
        <color theme="0"/>
      </bottom>
      <diagonal/>
    </border>
    <border>
      <left style="medium">
        <color theme="0"/>
      </left>
      <right style="medium">
        <color theme="0"/>
      </right>
      <top style="medium">
        <color indexed="64"/>
      </top>
      <bottom style="medium">
        <color theme="0"/>
      </bottom>
      <diagonal/>
    </border>
    <border>
      <left/>
      <right style="thin">
        <color indexed="64"/>
      </right>
      <top/>
      <bottom style="medium">
        <color indexed="64"/>
      </bottom>
      <diagonal/>
    </border>
    <border>
      <left style="thin">
        <color indexed="64"/>
      </left>
      <right/>
      <top/>
      <bottom style="medium">
        <color indexed="64"/>
      </bottom>
      <diagonal/>
    </border>
    <border>
      <left/>
      <right style="thin">
        <color indexed="64"/>
      </right>
      <top/>
      <bottom/>
      <diagonal/>
    </border>
    <border>
      <left style="medium">
        <color theme="0"/>
      </left>
      <right style="thin">
        <color indexed="64"/>
      </right>
      <top/>
      <bottom style="medium">
        <color theme="0"/>
      </bottom>
      <diagonal/>
    </border>
    <border>
      <left style="thin">
        <color indexed="64"/>
      </left>
      <right style="medium">
        <color theme="0"/>
      </right>
      <top/>
      <bottom style="medium">
        <color theme="0"/>
      </bottom>
      <diagonal/>
    </border>
    <border>
      <left/>
      <right/>
      <top/>
      <bottom style="thin">
        <color indexed="64"/>
      </bottom>
      <diagonal/>
    </border>
    <border>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
      <left style="medium">
        <color rgb="FFCCCCCC"/>
      </left>
      <right/>
      <top/>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CCCCCC"/>
      </right>
      <top/>
      <bottom/>
      <diagonal/>
    </border>
    <border>
      <left style="thin">
        <color indexed="64"/>
      </left>
      <right style="thin">
        <color indexed="64"/>
      </right>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top style="thin">
        <color theme="0" tint="-0.14999847407452621"/>
      </top>
      <bottom/>
      <diagonal/>
    </border>
    <border>
      <left style="thin">
        <color theme="0" tint="-0.14999847407452621"/>
      </left>
      <right/>
      <top/>
      <bottom/>
      <diagonal/>
    </border>
    <border>
      <left style="thin">
        <color theme="0" tint="-0.14999847407452621"/>
      </left>
      <right style="thin">
        <color theme="0" tint="-0.14999847407452621"/>
      </right>
      <top/>
      <bottom/>
      <diagonal/>
    </border>
    <border>
      <left/>
      <right/>
      <top/>
      <bottom style="thin">
        <color theme="0" tint="-0.14999847407452621"/>
      </bottom>
      <diagonal/>
    </border>
  </borders>
  <cellStyleXfs count="3">
    <xf numFmtId="0" fontId="0" fillId="0" borderId="0"/>
    <xf numFmtId="9" fontId="1" fillId="0" borderId="0" applyFont="0" applyFill="0" applyBorder="0" applyAlignment="0" applyProtection="0"/>
    <xf numFmtId="0" fontId="2" fillId="2" borderId="0" applyNumberFormat="0" applyBorder="0" applyAlignment="0" applyProtection="0"/>
  </cellStyleXfs>
  <cellXfs count="366">
    <xf numFmtId="0" fontId="0" fillId="0" borderId="0" xfId="0"/>
    <xf numFmtId="0" fontId="0" fillId="0" borderId="0" xfId="0" applyAlignment="1">
      <alignment horizontal="center"/>
    </xf>
    <xf numFmtId="0" fontId="5" fillId="0" borderId="6" xfId="0" applyFont="1" applyFill="1" applyBorder="1" applyAlignment="1">
      <alignment horizontal="left" vertical="center"/>
    </xf>
    <xf numFmtId="0" fontId="0" fillId="0" borderId="7" xfId="0" applyBorder="1" applyAlignment="1">
      <alignment horizontal="center"/>
    </xf>
    <xf numFmtId="0" fontId="5" fillId="0" borderId="8" xfId="0" applyFont="1" applyFill="1" applyBorder="1" applyAlignment="1">
      <alignment horizontal="center" vertical="center"/>
    </xf>
    <xf numFmtId="0" fontId="5" fillId="0" borderId="6" xfId="0" applyFont="1" applyFill="1" applyBorder="1" applyAlignment="1">
      <alignment horizontal="center" vertical="center"/>
    </xf>
    <xf numFmtId="0" fontId="5" fillId="0" borderId="7" xfId="0" applyFont="1" applyFill="1" applyBorder="1" applyAlignment="1">
      <alignment horizontal="center" vertical="center"/>
    </xf>
    <xf numFmtId="0" fontId="0" fillId="0" borderId="8" xfId="0" applyBorder="1" applyAlignment="1">
      <alignment horizontal="center"/>
    </xf>
    <xf numFmtId="0" fontId="0" fillId="0" borderId="6" xfId="0" applyBorder="1" applyAlignment="1">
      <alignment horizontal="center"/>
    </xf>
    <xf numFmtId="0" fontId="0" fillId="0" borderId="9" xfId="0" applyBorder="1" applyAlignment="1">
      <alignment horizontal="center"/>
    </xf>
    <xf numFmtId="0" fontId="5" fillId="0" borderId="10" xfId="0" applyFont="1" applyFill="1" applyBorder="1" applyAlignment="1">
      <alignment horizontal="left" vertical="center"/>
    </xf>
    <xf numFmtId="0" fontId="0" fillId="0" borderId="11" xfId="0" applyBorder="1" applyAlignment="1">
      <alignment horizontal="center"/>
    </xf>
    <xf numFmtId="0" fontId="5" fillId="0" borderId="12" xfId="0" applyFont="1" applyFill="1" applyBorder="1" applyAlignment="1">
      <alignment horizontal="center" vertical="center"/>
    </xf>
    <xf numFmtId="0" fontId="0" fillId="0" borderId="10" xfId="0" applyBorder="1" applyAlignment="1">
      <alignment horizontal="center"/>
    </xf>
    <xf numFmtId="0" fontId="0" fillId="0" borderId="12" xfId="0" applyBorder="1" applyAlignment="1">
      <alignment horizontal="center"/>
    </xf>
    <xf numFmtId="0" fontId="0" fillId="0" borderId="13" xfId="0" applyBorder="1" applyAlignment="1">
      <alignment horizontal="center"/>
    </xf>
    <xf numFmtId="0" fontId="5" fillId="0" borderId="10" xfId="0" applyFont="1" applyFill="1" applyBorder="1" applyAlignment="1">
      <alignment horizontal="center" vertical="center"/>
    </xf>
    <xf numFmtId="0" fontId="5" fillId="0" borderId="11" xfId="0" applyFont="1" applyFill="1" applyBorder="1" applyAlignment="1">
      <alignment horizontal="center" vertical="center"/>
    </xf>
    <xf numFmtId="0" fontId="5" fillId="0" borderId="14" xfId="0" applyFont="1" applyFill="1" applyBorder="1" applyAlignment="1">
      <alignment horizontal="left" vertical="center"/>
    </xf>
    <xf numFmtId="0" fontId="5" fillId="0" borderId="15" xfId="0" applyFont="1" applyFill="1" applyBorder="1" applyAlignment="1">
      <alignment horizontal="center" vertical="center"/>
    </xf>
    <xf numFmtId="0" fontId="5" fillId="0" borderId="16" xfId="0" applyFont="1" applyFill="1" applyBorder="1" applyAlignment="1">
      <alignment horizontal="center" vertical="center"/>
    </xf>
    <xf numFmtId="0" fontId="5" fillId="0" borderId="14" xfId="0" applyFont="1" applyFill="1" applyBorder="1" applyAlignment="1">
      <alignment horizontal="center" vertical="center"/>
    </xf>
    <xf numFmtId="0" fontId="0" fillId="0" borderId="15" xfId="0" applyBorder="1" applyAlignment="1">
      <alignment horizontal="center"/>
    </xf>
    <xf numFmtId="0" fontId="0" fillId="0" borderId="16" xfId="0" applyBorder="1" applyAlignment="1">
      <alignment horizontal="center"/>
    </xf>
    <xf numFmtId="0" fontId="0" fillId="0" borderId="14" xfId="0" applyBorder="1" applyAlignment="1">
      <alignment horizontal="center"/>
    </xf>
    <xf numFmtId="0" fontId="0" fillId="0" borderId="17" xfId="0" applyBorder="1" applyAlignment="1">
      <alignment horizontal="center"/>
    </xf>
    <xf numFmtId="0" fontId="5" fillId="0" borderId="0" xfId="0" applyFont="1" applyFill="1" applyBorder="1" applyAlignment="1">
      <alignment horizontal="center" vertical="center"/>
    </xf>
    <xf numFmtId="0" fontId="9" fillId="0" borderId="21" xfId="0" applyFont="1" applyBorder="1" applyAlignment="1">
      <alignment horizontal="center" vertical="center"/>
    </xf>
    <xf numFmtId="0" fontId="9" fillId="0" borderId="3" xfId="0" applyFont="1" applyBorder="1" applyAlignment="1">
      <alignment horizontal="center" vertical="center"/>
    </xf>
    <xf numFmtId="0" fontId="9" fillId="0" borderId="5" xfId="0" applyFont="1" applyBorder="1" applyAlignment="1">
      <alignment horizontal="center" vertical="center"/>
    </xf>
    <xf numFmtId="0" fontId="12" fillId="0" borderId="18" xfId="0" applyFont="1" applyFill="1" applyBorder="1" applyAlignment="1">
      <alignment vertical="center"/>
    </xf>
    <xf numFmtId="0" fontId="6" fillId="0" borderId="9" xfId="0" applyFont="1" applyBorder="1" applyAlignment="1">
      <alignment horizontal="center"/>
    </xf>
    <xf numFmtId="0" fontId="12" fillId="0" borderId="19" xfId="0" applyFont="1" applyFill="1" applyBorder="1" applyAlignment="1">
      <alignment vertical="center"/>
    </xf>
    <xf numFmtId="0" fontId="6" fillId="0" borderId="13" xfId="0" applyFont="1" applyBorder="1" applyAlignment="1">
      <alignment horizontal="center"/>
    </xf>
    <xf numFmtId="0" fontId="12" fillId="0" borderId="20" xfId="0" applyFont="1" applyFill="1" applyBorder="1" applyAlignment="1">
      <alignment vertical="center"/>
    </xf>
    <xf numFmtId="0" fontId="6" fillId="0" borderId="17" xfId="0" applyFont="1" applyBorder="1" applyAlignment="1">
      <alignment horizontal="center"/>
    </xf>
    <xf numFmtId="0" fontId="0" fillId="0" borderId="0" xfId="0" applyAlignment="1"/>
    <xf numFmtId="0" fontId="0" fillId="3" borderId="22" xfId="0" applyFill="1" applyBorder="1" applyAlignment="1"/>
    <xf numFmtId="0" fontId="0" fillId="3" borderId="22" xfId="0" applyFill="1" applyBorder="1"/>
    <xf numFmtId="0" fontId="0" fillId="4" borderId="0" xfId="0" applyFill="1" applyAlignment="1"/>
    <xf numFmtId="0" fontId="0" fillId="5" borderId="22" xfId="0" applyFill="1" applyBorder="1" applyAlignment="1"/>
    <xf numFmtId="0" fontId="0" fillId="5" borderId="22" xfId="0" applyFill="1" applyBorder="1"/>
    <xf numFmtId="0" fontId="0" fillId="4" borderId="0" xfId="0" applyFill="1"/>
    <xf numFmtId="0" fontId="0" fillId="6" borderId="22" xfId="0" applyFill="1" applyBorder="1"/>
    <xf numFmtId="0" fontId="0" fillId="7" borderId="22" xfId="0" applyFill="1" applyBorder="1"/>
    <xf numFmtId="0" fontId="0" fillId="8" borderId="22" xfId="0" applyFill="1" applyBorder="1"/>
    <xf numFmtId="0" fontId="4" fillId="9" borderId="22" xfId="0" applyFont="1" applyFill="1" applyBorder="1"/>
    <xf numFmtId="0" fontId="0" fillId="10" borderId="22" xfId="0" applyFill="1" applyBorder="1"/>
    <xf numFmtId="0" fontId="5" fillId="10" borderId="22" xfId="0" applyFont="1" applyFill="1" applyBorder="1"/>
    <xf numFmtId="0" fontId="5" fillId="11" borderId="0" xfId="0" applyFont="1" applyFill="1" applyAlignment="1">
      <alignment horizontal="center"/>
    </xf>
    <xf numFmtId="0" fontId="13" fillId="11" borderId="0" xfId="0" applyFont="1" applyFill="1" applyAlignment="1">
      <alignment horizontal="center"/>
    </xf>
    <xf numFmtId="0" fontId="0" fillId="12" borderId="22" xfId="0" applyFill="1" applyBorder="1"/>
    <xf numFmtId="0" fontId="0" fillId="13" borderId="22" xfId="0" applyFill="1" applyBorder="1"/>
    <xf numFmtId="0" fontId="4" fillId="14" borderId="22" xfId="0" applyFont="1" applyFill="1" applyBorder="1"/>
    <xf numFmtId="0" fontId="0" fillId="15" borderId="22" xfId="0" applyFill="1" applyBorder="1"/>
    <xf numFmtId="0" fontId="0" fillId="14" borderId="0" xfId="0" applyFill="1" applyAlignment="1">
      <alignment horizontal="center"/>
    </xf>
    <xf numFmtId="0" fontId="14" fillId="14" borderId="0" xfId="0" applyFont="1" applyFill="1" applyAlignment="1">
      <alignment horizontal="center"/>
    </xf>
    <xf numFmtId="0" fontId="2" fillId="0" borderId="0" xfId="2" applyFill="1" applyBorder="1" applyAlignment="1">
      <alignment horizontal="center"/>
    </xf>
    <xf numFmtId="0" fontId="15" fillId="2" borderId="13" xfId="2" applyFont="1" applyBorder="1" applyAlignment="1">
      <alignment horizontal="center"/>
    </xf>
    <xf numFmtId="0" fontId="15" fillId="2" borderId="19" xfId="2" applyFont="1" applyBorder="1" applyAlignment="1">
      <alignment horizontal="center"/>
    </xf>
    <xf numFmtId="0" fontId="15" fillId="2" borderId="9" xfId="2" applyFont="1" applyBorder="1" applyAlignment="1">
      <alignment horizontal="center"/>
    </xf>
    <xf numFmtId="0" fontId="15" fillId="2" borderId="18" xfId="2" applyFont="1" applyBorder="1" applyAlignment="1">
      <alignment horizontal="center"/>
    </xf>
    <xf numFmtId="0" fontId="11" fillId="0" borderId="5" xfId="0" applyFont="1" applyBorder="1" applyAlignment="1">
      <alignment horizontal="center"/>
    </xf>
    <xf numFmtId="0" fontId="11" fillId="0" borderId="21" xfId="0" applyFont="1" applyBorder="1" applyAlignment="1">
      <alignment horizontal="center"/>
    </xf>
    <xf numFmtId="0" fontId="0" fillId="0" borderId="0" xfId="0" applyFill="1"/>
    <xf numFmtId="0" fontId="0" fillId="0" borderId="23" xfId="0" applyBorder="1" applyAlignment="1">
      <alignment horizontal="center"/>
    </xf>
    <xf numFmtId="0" fontId="0" fillId="0" borderId="20" xfId="0" applyBorder="1" applyAlignment="1">
      <alignment horizontal="center"/>
    </xf>
    <xf numFmtId="0" fontId="0" fillId="0" borderId="22" xfId="0" applyBorder="1" applyAlignment="1">
      <alignment horizontal="center"/>
    </xf>
    <xf numFmtId="0" fontId="0" fillId="0" borderId="19" xfId="0" applyBorder="1" applyAlignment="1">
      <alignment horizontal="center"/>
    </xf>
    <xf numFmtId="0" fontId="2" fillId="0" borderId="0" xfId="2" applyFill="1"/>
    <xf numFmtId="0" fontId="2" fillId="2" borderId="13" xfId="2" applyBorder="1" applyAlignment="1">
      <alignment horizontal="center"/>
    </xf>
    <xf numFmtId="0" fontId="2" fillId="2" borderId="22" xfId="2" applyBorder="1" applyAlignment="1">
      <alignment horizontal="center"/>
    </xf>
    <xf numFmtId="0" fontId="2" fillId="2" borderId="19" xfId="2" applyBorder="1" applyAlignment="1">
      <alignment horizontal="center"/>
    </xf>
    <xf numFmtId="0" fontId="4" fillId="0" borderId="13" xfId="0" applyFont="1" applyBorder="1" applyAlignment="1">
      <alignment horizontal="center"/>
    </xf>
    <xf numFmtId="0" fontId="4" fillId="0" borderId="22" xfId="0" applyFont="1" applyBorder="1" applyAlignment="1">
      <alignment horizontal="center"/>
    </xf>
    <xf numFmtId="0" fontId="4" fillId="0" borderId="22" xfId="0" applyFont="1" applyBorder="1" applyAlignment="1">
      <alignment horizontal="center"/>
    </xf>
    <xf numFmtId="0" fontId="4" fillId="0" borderId="19" xfId="0" applyFont="1" applyBorder="1" applyAlignment="1">
      <alignment horizontal="center"/>
    </xf>
    <xf numFmtId="0" fontId="0" fillId="0" borderId="24" xfId="0" applyBorder="1" applyAlignment="1">
      <alignment horizontal="center"/>
    </xf>
    <xf numFmtId="0" fontId="0" fillId="0" borderId="18" xfId="0" applyBorder="1" applyAlignment="1">
      <alignment horizontal="center"/>
    </xf>
    <xf numFmtId="0" fontId="11" fillId="0" borderId="25" xfId="0" applyFont="1" applyBorder="1" applyAlignment="1">
      <alignment horizontal="center"/>
    </xf>
    <xf numFmtId="0" fontId="11" fillId="0" borderId="26" xfId="0" applyFont="1" applyBorder="1" applyAlignment="1">
      <alignment horizontal="center"/>
    </xf>
    <xf numFmtId="0" fontId="11" fillId="0" borderId="4" xfId="0" applyFont="1" applyBorder="1" applyAlignment="1">
      <alignment horizontal="center"/>
    </xf>
    <xf numFmtId="0" fontId="16" fillId="16" borderId="14" xfId="0" applyFont="1" applyFill="1" applyBorder="1" applyAlignment="1">
      <alignment horizontal="center"/>
    </xf>
    <xf numFmtId="0" fontId="17" fillId="0" borderId="27" xfId="0" applyFont="1" applyBorder="1" applyAlignment="1">
      <alignment horizontal="center"/>
    </xf>
    <xf numFmtId="0" fontId="17" fillId="17" borderId="28" xfId="0" applyFont="1" applyFill="1" applyBorder="1" applyAlignment="1">
      <alignment horizontal="center"/>
    </xf>
    <xf numFmtId="0" fontId="16" fillId="16" borderId="10" xfId="0" applyFont="1" applyFill="1" applyBorder="1" applyAlignment="1">
      <alignment horizontal="center"/>
    </xf>
    <xf numFmtId="0" fontId="17" fillId="0" borderId="29" xfId="0" applyFont="1" applyBorder="1" applyAlignment="1">
      <alignment horizontal="center"/>
    </xf>
    <xf numFmtId="0" fontId="17" fillId="17" borderId="30" xfId="0" applyFont="1" applyFill="1" applyBorder="1" applyAlignment="1">
      <alignment horizontal="center"/>
    </xf>
    <xf numFmtId="0" fontId="17" fillId="0" borderId="29" xfId="0" applyFont="1" applyBorder="1" applyAlignment="1">
      <alignment horizontal="center" wrapText="1"/>
    </xf>
    <xf numFmtId="0" fontId="17" fillId="0" borderId="31" xfId="0" applyFont="1" applyBorder="1" applyAlignment="1">
      <alignment horizontal="center"/>
    </xf>
    <xf numFmtId="0" fontId="17" fillId="17" borderId="32" xfId="0" applyFont="1" applyFill="1" applyBorder="1" applyAlignment="1">
      <alignment horizontal="center"/>
    </xf>
    <xf numFmtId="0" fontId="17" fillId="16" borderId="10" xfId="0" applyFont="1" applyFill="1" applyBorder="1" applyAlignment="1">
      <alignment horizontal="center"/>
    </xf>
    <xf numFmtId="0" fontId="17" fillId="16" borderId="10" xfId="0" applyFont="1" applyFill="1" applyBorder="1" applyAlignment="1">
      <alignment horizontal="center" wrapText="1"/>
    </xf>
    <xf numFmtId="0" fontId="16" fillId="16" borderId="33" xfId="0" applyFont="1" applyFill="1" applyBorder="1" applyAlignment="1">
      <alignment horizontal="center"/>
    </xf>
    <xf numFmtId="0" fontId="17" fillId="0" borderId="34" xfId="0" applyFont="1" applyBorder="1" applyAlignment="1">
      <alignment horizontal="center"/>
    </xf>
    <xf numFmtId="0" fontId="17" fillId="17" borderId="35" xfId="0" applyFont="1" applyFill="1" applyBorder="1" applyAlignment="1">
      <alignment horizontal="center"/>
    </xf>
    <xf numFmtId="0" fontId="16" fillId="0" borderId="36" xfId="0" applyFont="1" applyBorder="1" applyAlignment="1">
      <alignment horizontal="center"/>
    </xf>
    <xf numFmtId="0" fontId="16" fillId="16" borderId="37" xfId="0" applyFont="1" applyFill="1" applyBorder="1" applyAlignment="1">
      <alignment horizontal="center"/>
    </xf>
    <xf numFmtId="0" fontId="16" fillId="0" borderId="38" xfId="0" applyFont="1" applyBorder="1" applyAlignment="1">
      <alignment horizontal="center"/>
    </xf>
    <xf numFmtId="0" fontId="16" fillId="18" borderId="39" xfId="0" applyFont="1" applyFill="1" applyBorder="1" applyAlignment="1">
      <alignment horizontal="center"/>
    </xf>
    <xf numFmtId="0" fontId="16" fillId="17" borderId="28" xfId="0" applyFont="1" applyFill="1" applyBorder="1" applyAlignment="1">
      <alignment horizontal="center"/>
    </xf>
    <xf numFmtId="0" fontId="16" fillId="0" borderId="40" xfId="0" applyFont="1" applyBorder="1" applyAlignment="1">
      <alignment horizontal="center"/>
    </xf>
    <xf numFmtId="0" fontId="16" fillId="19" borderId="28" xfId="0" applyFont="1" applyFill="1" applyBorder="1" applyAlignment="1">
      <alignment horizontal="center"/>
    </xf>
    <xf numFmtId="0" fontId="16" fillId="16" borderId="28" xfId="0" applyFont="1" applyFill="1" applyBorder="1" applyAlignment="1">
      <alignment horizontal="center"/>
    </xf>
    <xf numFmtId="0" fontId="17" fillId="0" borderId="28" xfId="0" applyFont="1" applyBorder="1" applyAlignment="1">
      <alignment horizontal="center"/>
    </xf>
    <xf numFmtId="0" fontId="16" fillId="0" borderId="41" xfId="0" applyFont="1" applyBorder="1" applyAlignment="1">
      <alignment horizontal="center"/>
    </xf>
    <xf numFmtId="0" fontId="16" fillId="16" borderId="42" xfId="0" applyFont="1" applyFill="1" applyBorder="1" applyAlignment="1">
      <alignment horizontal="center"/>
    </xf>
    <xf numFmtId="0" fontId="16" fillId="0" borderId="43" xfId="0" applyFont="1" applyBorder="1" applyAlignment="1">
      <alignment horizontal="center"/>
    </xf>
    <xf numFmtId="0" fontId="16" fillId="17" borderId="44" xfId="0" applyFont="1" applyFill="1" applyBorder="1" applyAlignment="1">
      <alignment horizontal="center"/>
    </xf>
    <xf numFmtId="0" fontId="16" fillId="17" borderId="30" xfId="0" applyFont="1" applyFill="1" applyBorder="1" applyAlignment="1">
      <alignment horizontal="center"/>
    </xf>
    <xf numFmtId="0" fontId="16" fillId="0" borderId="0" xfId="0" applyFont="1" applyBorder="1" applyAlignment="1">
      <alignment horizontal="center"/>
    </xf>
    <xf numFmtId="0" fontId="16" fillId="16" borderId="30" xfId="0" applyFont="1" applyFill="1" applyBorder="1" applyAlignment="1">
      <alignment horizontal="center"/>
    </xf>
    <xf numFmtId="0" fontId="17" fillId="0" borderId="30" xfId="0" applyFont="1" applyBorder="1" applyAlignment="1">
      <alignment horizontal="center"/>
    </xf>
    <xf numFmtId="0" fontId="16" fillId="18" borderId="42" xfId="0" applyFont="1" applyFill="1" applyBorder="1" applyAlignment="1">
      <alignment horizontal="center"/>
    </xf>
    <xf numFmtId="0" fontId="16" fillId="19" borderId="30" xfId="0" applyFont="1" applyFill="1" applyBorder="1" applyAlignment="1">
      <alignment horizontal="center"/>
    </xf>
    <xf numFmtId="0" fontId="16" fillId="18" borderId="30" xfId="0" applyFont="1" applyFill="1" applyBorder="1" applyAlignment="1">
      <alignment horizontal="center"/>
    </xf>
    <xf numFmtId="0" fontId="16" fillId="19" borderId="42" xfId="0" applyFont="1" applyFill="1" applyBorder="1" applyAlignment="1">
      <alignment horizontal="center"/>
    </xf>
    <xf numFmtId="0" fontId="16" fillId="19" borderId="44" xfId="0" applyFont="1" applyFill="1" applyBorder="1" applyAlignment="1">
      <alignment horizontal="center"/>
    </xf>
    <xf numFmtId="0" fontId="16" fillId="16" borderId="45" xfId="0" applyFont="1" applyFill="1" applyBorder="1" applyAlignment="1">
      <alignment horizontal="center"/>
    </xf>
    <xf numFmtId="0" fontId="16" fillId="17" borderId="46" xfId="0" applyFont="1" applyFill="1" applyBorder="1" applyAlignment="1">
      <alignment horizontal="center"/>
    </xf>
    <xf numFmtId="0" fontId="16" fillId="18" borderId="32" xfId="0" applyFont="1" applyFill="1" applyBorder="1" applyAlignment="1">
      <alignment horizontal="center"/>
    </xf>
    <xf numFmtId="0" fontId="16" fillId="17" borderId="32" xfId="0" applyFont="1" applyFill="1" applyBorder="1" applyAlignment="1">
      <alignment horizontal="center"/>
    </xf>
    <xf numFmtId="0" fontId="16" fillId="19" borderId="32" xfId="0" applyFont="1" applyFill="1" applyBorder="1" applyAlignment="1">
      <alignment horizontal="center"/>
    </xf>
    <xf numFmtId="0" fontId="17" fillId="0" borderId="32" xfId="0" applyFont="1" applyBorder="1" applyAlignment="1">
      <alignment horizontal="center" wrapText="1"/>
    </xf>
    <xf numFmtId="0" fontId="17" fillId="16" borderId="37" xfId="0" applyFont="1" applyFill="1" applyBorder="1" applyAlignment="1">
      <alignment horizontal="center"/>
    </xf>
    <xf numFmtId="0" fontId="17" fillId="17" borderId="39" xfId="0" applyFont="1" applyFill="1" applyBorder="1" applyAlignment="1">
      <alignment horizontal="center"/>
    </xf>
    <xf numFmtId="0" fontId="17" fillId="16" borderId="28" xfId="0" applyFont="1" applyFill="1" applyBorder="1" applyAlignment="1">
      <alignment horizontal="center"/>
    </xf>
    <xf numFmtId="0" fontId="17" fillId="0" borderId="41" xfId="0" applyFont="1" applyBorder="1" applyAlignment="1">
      <alignment horizontal="center"/>
    </xf>
    <xf numFmtId="0" fontId="17" fillId="16" borderId="42" xfId="0" applyFont="1" applyFill="1" applyBorder="1" applyAlignment="1">
      <alignment horizontal="center" wrapText="1"/>
    </xf>
    <xf numFmtId="0" fontId="17" fillId="0" borderId="43" xfId="0" applyFont="1" applyBorder="1" applyAlignment="1">
      <alignment horizontal="center"/>
    </xf>
    <xf numFmtId="0" fontId="17" fillId="17" borderId="44" xfId="0" applyFont="1" applyFill="1" applyBorder="1" applyAlignment="1">
      <alignment horizontal="center" wrapText="1"/>
    </xf>
    <xf numFmtId="0" fontId="17" fillId="0" borderId="0" xfId="0" applyFont="1" applyBorder="1" applyAlignment="1">
      <alignment horizontal="center"/>
    </xf>
    <xf numFmtId="0" fontId="17" fillId="17" borderId="30" xfId="0" applyFont="1" applyFill="1" applyBorder="1" applyAlignment="1">
      <alignment horizontal="center" wrapText="1"/>
    </xf>
    <xf numFmtId="0" fontId="17" fillId="16" borderId="30" xfId="0" applyFont="1" applyFill="1" applyBorder="1" applyAlignment="1">
      <alignment horizontal="center"/>
    </xf>
    <xf numFmtId="0" fontId="17" fillId="0" borderId="43" xfId="0" applyFont="1" applyBorder="1" applyAlignment="1">
      <alignment horizontal="center" wrapText="1"/>
    </xf>
    <xf numFmtId="0" fontId="17" fillId="16" borderId="30" xfId="0" applyFont="1" applyFill="1" applyBorder="1" applyAlignment="1">
      <alignment horizontal="center" wrapText="1"/>
    </xf>
    <xf numFmtId="0" fontId="17" fillId="0" borderId="30" xfId="0" applyFont="1" applyBorder="1" applyAlignment="1">
      <alignment horizontal="center" wrapText="1"/>
    </xf>
    <xf numFmtId="0" fontId="16" fillId="0" borderId="47" xfId="0" applyFont="1" applyBorder="1" applyAlignment="1">
      <alignment horizontal="center"/>
    </xf>
    <xf numFmtId="0" fontId="17" fillId="16" borderId="48" xfId="0" applyFont="1" applyFill="1" applyBorder="1" applyAlignment="1">
      <alignment horizontal="center"/>
    </xf>
    <xf numFmtId="0" fontId="16" fillId="0" borderId="49" xfId="0" applyFont="1" applyBorder="1" applyAlignment="1">
      <alignment horizontal="center"/>
    </xf>
    <xf numFmtId="0" fontId="17" fillId="17" borderId="50" xfId="0" applyFont="1" applyFill="1" applyBorder="1" applyAlignment="1">
      <alignment horizontal="center"/>
    </xf>
    <xf numFmtId="0" fontId="16" fillId="0" borderId="51" xfId="0" applyFont="1" applyBorder="1" applyAlignment="1">
      <alignment horizontal="center"/>
    </xf>
    <xf numFmtId="0" fontId="16" fillId="16" borderId="49" xfId="0" applyFont="1" applyFill="1" applyBorder="1" applyAlignment="1">
      <alignment horizontal="center"/>
    </xf>
    <xf numFmtId="0" fontId="17" fillId="16" borderId="35" xfId="0" applyFont="1" applyFill="1" applyBorder="1" applyAlignment="1">
      <alignment horizontal="center"/>
    </xf>
    <xf numFmtId="0" fontId="17" fillId="0" borderId="35" xfId="0" applyFont="1" applyBorder="1" applyAlignment="1">
      <alignment horizontal="center"/>
    </xf>
    <xf numFmtId="0" fontId="18" fillId="16" borderId="17" xfId="0" applyFont="1" applyFill="1" applyBorder="1" applyAlignment="1">
      <alignment horizontal="center"/>
    </xf>
    <xf numFmtId="9" fontId="18" fillId="0" borderId="23" xfId="0" applyNumberFormat="1" applyFont="1" applyBorder="1" applyAlignment="1">
      <alignment horizontal="center"/>
    </xf>
    <xf numFmtId="0" fontId="19" fillId="16" borderId="23" xfId="0" applyFont="1" applyFill="1" applyBorder="1" applyAlignment="1">
      <alignment horizontal="center"/>
    </xf>
    <xf numFmtId="0" fontId="19" fillId="0" borderId="20" xfId="0" applyFont="1" applyBorder="1" applyAlignment="1">
      <alignment horizontal="center"/>
    </xf>
    <xf numFmtId="0" fontId="18" fillId="16" borderId="13" xfId="0" applyFont="1" applyFill="1" applyBorder="1" applyAlignment="1">
      <alignment horizontal="center"/>
    </xf>
    <xf numFmtId="9" fontId="18" fillId="0" borderId="22" xfId="0" applyNumberFormat="1" applyFont="1" applyBorder="1" applyAlignment="1">
      <alignment horizontal="center"/>
    </xf>
    <xf numFmtId="0" fontId="19" fillId="16" borderId="22" xfId="0" applyFont="1" applyFill="1" applyBorder="1" applyAlignment="1">
      <alignment horizontal="center"/>
    </xf>
    <xf numFmtId="0" fontId="19" fillId="0" borderId="19" xfId="0" applyFont="1" applyBorder="1" applyAlignment="1">
      <alignment horizontal="center"/>
    </xf>
    <xf numFmtId="0" fontId="18" fillId="16" borderId="9" xfId="0" applyFont="1" applyFill="1" applyBorder="1" applyAlignment="1">
      <alignment horizontal="center"/>
    </xf>
    <xf numFmtId="9" fontId="18" fillId="0" borderId="24" xfId="0" applyNumberFormat="1" applyFont="1" applyBorder="1" applyAlignment="1">
      <alignment horizontal="center"/>
    </xf>
    <xf numFmtId="0" fontId="19" fillId="16" borderId="24" xfId="0" applyFont="1" applyFill="1" applyBorder="1" applyAlignment="1">
      <alignment horizontal="center"/>
    </xf>
    <xf numFmtId="0" fontId="19" fillId="0" borderId="18" xfId="0" applyFont="1" applyBorder="1" applyAlignment="1">
      <alignment horizontal="center"/>
    </xf>
    <xf numFmtId="0" fontId="19" fillId="16" borderId="25" xfId="0" applyFont="1" applyFill="1" applyBorder="1" applyAlignment="1">
      <alignment horizontal="center"/>
    </xf>
    <xf numFmtId="0" fontId="19" fillId="0" borderId="26" xfId="0" applyFont="1" applyBorder="1" applyAlignment="1">
      <alignment horizontal="center" wrapText="1"/>
    </xf>
    <xf numFmtId="0" fontId="19" fillId="16" borderId="26" xfId="0" applyFont="1" applyFill="1" applyBorder="1" applyAlignment="1">
      <alignment horizontal="center" wrapText="1"/>
    </xf>
    <xf numFmtId="0" fontId="19" fillId="0" borderId="4" xfId="0" applyFont="1" applyBorder="1" applyAlignment="1">
      <alignment horizontal="center"/>
    </xf>
    <xf numFmtId="0" fontId="20" fillId="0" borderId="0" xfId="0" applyFont="1"/>
    <xf numFmtId="0" fontId="18" fillId="0" borderId="0" xfId="0" applyFont="1" applyFill="1" applyBorder="1" applyAlignment="1">
      <alignment horizontal="center"/>
    </xf>
    <xf numFmtId="0" fontId="19" fillId="0" borderId="0" xfId="0" applyFont="1" applyFill="1" applyBorder="1" applyAlignment="1">
      <alignment horizontal="center"/>
    </xf>
    <xf numFmtId="0" fontId="18" fillId="17" borderId="28" xfId="0" applyFont="1" applyFill="1" applyBorder="1" applyAlignment="1">
      <alignment horizontal="center"/>
    </xf>
    <xf numFmtId="0" fontId="19" fillId="0" borderId="52" xfId="0" applyFont="1" applyBorder="1" applyAlignment="1">
      <alignment horizontal="center"/>
    </xf>
    <xf numFmtId="0" fontId="19" fillId="17" borderId="28" xfId="0" applyFont="1" applyFill="1" applyBorder="1" applyAlignment="1">
      <alignment horizontal="center"/>
    </xf>
    <xf numFmtId="0" fontId="18" fillId="17" borderId="30" xfId="0" applyFont="1" applyFill="1" applyBorder="1" applyAlignment="1">
      <alignment horizontal="center"/>
    </xf>
    <xf numFmtId="0" fontId="19" fillId="0" borderId="53" xfId="0" applyFont="1" applyBorder="1" applyAlignment="1">
      <alignment horizontal="center"/>
    </xf>
    <xf numFmtId="0" fontId="19" fillId="17" borderId="30" xfId="0" applyFont="1" applyFill="1" applyBorder="1" applyAlignment="1">
      <alignment horizontal="center"/>
    </xf>
    <xf numFmtId="0" fontId="19" fillId="0" borderId="53" xfId="0" applyFont="1" applyBorder="1" applyAlignment="1">
      <alignment horizontal="center" wrapText="1"/>
    </xf>
    <xf numFmtId="0" fontId="19" fillId="0" borderId="0" xfId="0" applyFont="1" applyFill="1" applyBorder="1" applyAlignment="1">
      <alignment horizontal="center" wrapText="1"/>
    </xf>
    <xf numFmtId="0" fontId="19" fillId="17" borderId="30" xfId="0" applyFont="1" applyFill="1" applyBorder="1" applyAlignment="1">
      <alignment horizontal="center" wrapText="1"/>
    </xf>
    <xf numFmtId="0" fontId="19" fillId="17" borderId="35" xfId="0" applyFont="1" applyFill="1" applyBorder="1" applyAlignment="1">
      <alignment horizontal="center"/>
    </xf>
    <xf numFmtId="0" fontId="19" fillId="0" borderId="54" xfId="0" applyFont="1" applyBorder="1" applyAlignment="1">
      <alignment horizontal="center"/>
    </xf>
    <xf numFmtId="0" fontId="18" fillId="16" borderId="22" xfId="0" applyFont="1" applyFill="1" applyBorder="1" applyAlignment="1">
      <alignment horizontal="center"/>
    </xf>
    <xf numFmtId="0" fontId="18" fillId="0" borderId="0" xfId="0" applyFont="1" applyBorder="1" applyAlignment="1">
      <alignment horizontal="center"/>
    </xf>
    <xf numFmtId="0" fontId="18" fillId="18" borderId="0" xfId="0" applyFont="1" applyFill="1" applyBorder="1" applyAlignment="1">
      <alignment horizontal="center"/>
    </xf>
    <xf numFmtId="0" fontId="18" fillId="19" borderId="0" xfId="0" applyFont="1" applyFill="1" applyBorder="1" applyAlignment="1">
      <alignment horizontal="center"/>
    </xf>
    <xf numFmtId="0" fontId="19" fillId="0" borderId="0" xfId="0" applyFont="1" applyBorder="1" applyAlignment="1">
      <alignment horizontal="center"/>
    </xf>
    <xf numFmtId="0" fontId="18" fillId="16" borderId="24" xfId="0" applyFont="1" applyFill="1" applyBorder="1" applyAlignment="1">
      <alignment horizontal="center"/>
    </xf>
    <xf numFmtId="0" fontId="19" fillId="0" borderId="0" xfId="0" applyFont="1" applyBorder="1" applyAlignment="1">
      <alignment horizontal="center" wrapText="1"/>
    </xf>
    <xf numFmtId="0" fontId="19" fillId="16" borderId="17" xfId="0" applyFont="1" applyFill="1" applyBorder="1" applyAlignment="1">
      <alignment horizontal="center"/>
    </xf>
    <xf numFmtId="0" fontId="19" fillId="0" borderId="40" xfId="0" applyFont="1" applyBorder="1" applyAlignment="1">
      <alignment horizontal="center"/>
    </xf>
    <xf numFmtId="0" fontId="19" fillId="0" borderId="36" xfId="0" applyFont="1" applyBorder="1" applyAlignment="1">
      <alignment horizontal="center"/>
    </xf>
    <xf numFmtId="0" fontId="19" fillId="16" borderId="13" xfId="0" applyFont="1" applyFill="1" applyBorder="1" applyAlignment="1">
      <alignment horizontal="center" wrapText="1"/>
    </xf>
    <xf numFmtId="0" fontId="19" fillId="0" borderId="41" xfId="0" applyFont="1" applyBorder="1" applyAlignment="1">
      <alignment horizontal="center"/>
    </xf>
    <xf numFmtId="0" fontId="18" fillId="16" borderId="55" xfId="0" applyFont="1" applyFill="1" applyBorder="1" applyAlignment="1">
      <alignment horizontal="center"/>
    </xf>
    <xf numFmtId="0" fontId="19" fillId="0" borderId="51" xfId="0" applyFont="1" applyBorder="1" applyAlignment="1">
      <alignment horizontal="center"/>
    </xf>
    <xf numFmtId="0" fontId="19" fillId="0" borderId="47" xfId="0" applyFont="1" applyBorder="1" applyAlignment="1">
      <alignment horizontal="center"/>
    </xf>
    <xf numFmtId="0" fontId="0" fillId="0" borderId="0" xfId="0" applyFill="1" applyBorder="1"/>
    <xf numFmtId="0" fontId="0" fillId="0" borderId="0" xfId="0" applyFill="1" applyBorder="1" applyAlignment="1">
      <alignment horizontal="center"/>
    </xf>
    <xf numFmtId="0" fontId="11" fillId="0" borderId="0" xfId="0" applyFont="1" applyFill="1" applyBorder="1" applyAlignment="1">
      <alignment horizontal="center"/>
    </xf>
    <xf numFmtId="0" fontId="11" fillId="20" borderId="22" xfId="0" applyFont="1" applyFill="1" applyBorder="1" applyAlignment="1">
      <alignment horizontal="center"/>
    </xf>
    <xf numFmtId="0" fontId="4" fillId="0" borderId="0" xfId="0" applyFont="1" applyAlignment="1">
      <alignment horizontal="left"/>
    </xf>
    <xf numFmtId="0" fontId="4" fillId="0" borderId="0" xfId="0" applyFont="1" applyAlignment="1">
      <alignment horizontal="left"/>
    </xf>
    <xf numFmtId="0" fontId="0" fillId="0" borderId="0" xfId="0" applyAlignment="1">
      <alignment horizontal="left" wrapText="1"/>
    </xf>
    <xf numFmtId="0" fontId="11" fillId="21" borderId="22" xfId="0" applyFont="1" applyFill="1" applyBorder="1" applyAlignment="1">
      <alignment horizontal="center"/>
    </xf>
    <xf numFmtId="0" fontId="21" fillId="22" borderId="0" xfId="0" applyFont="1" applyFill="1" applyAlignment="1">
      <alignment horizontal="center"/>
    </xf>
    <xf numFmtId="0" fontId="21" fillId="22" borderId="58" xfId="0" applyFont="1" applyFill="1" applyBorder="1" applyAlignment="1">
      <alignment horizontal="center"/>
    </xf>
    <xf numFmtId="0" fontId="4" fillId="18" borderId="1" xfId="0" applyFont="1" applyFill="1" applyBorder="1" applyAlignment="1">
      <alignment horizontal="center"/>
    </xf>
    <xf numFmtId="0" fontId="4" fillId="18" borderId="2" xfId="0" applyFont="1" applyFill="1" applyBorder="1" applyAlignment="1">
      <alignment horizontal="center"/>
    </xf>
    <xf numFmtId="0" fontId="4" fillId="18" borderId="3" xfId="0" applyFont="1" applyFill="1" applyBorder="1" applyAlignment="1">
      <alignment horizontal="center"/>
    </xf>
    <xf numFmtId="0" fontId="4" fillId="18" borderId="4" xfId="0" applyFont="1" applyFill="1" applyBorder="1" applyAlignment="1">
      <alignment horizontal="center"/>
    </xf>
    <xf numFmtId="0" fontId="4" fillId="18" borderId="5" xfId="0" applyFont="1" applyFill="1" applyBorder="1" applyAlignment="1">
      <alignment horizontal="center"/>
    </xf>
    <xf numFmtId="0" fontId="10" fillId="18" borderId="1" xfId="0" applyFont="1" applyFill="1" applyBorder="1" applyAlignment="1">
      <alignment horizontal="center" vertical="center"/>
    </xf>
    <xf numFmtId="0" fontId="11" fillId="18" borderId="5" xfId="0" applyFont="1" applyFill="1" applyBorder="1" applyAlignment="1">
      <alignment horizontal="center"/>
    </xf>
    <xf numFmtId="0" fontId="4" fillId="4" borderId="0" xfId="0" applyFont="1" applyFill="1"/>
    <xf numFmtId="0" fontId="4" fillId="4" borderId="57" xfId="0" applyFont="1" applyFill="1" applyBorder="1" applyAlignment="1">
      <alignment horizontal="center"/>
    </xf>
    <xf numFmtId="0" fontId="4" fillId="4" borderId="36" xfId="0" applyFont="1" applyFill="1" applyBorder="1"/>
    <xf numFmtId="0" fontId="4" fillId="4" borderId="56" xfId="0" applyFont="1" applyFill="1" applyBorder="1" applyAlignment="1">
      <alignment horizontal="center"/>
    </xf>
    <xf numFmtId="0" fontId="4" fillId="4" borderId="41" xfId="0" applyFont="1" applyFill="1" applyBorder="1"/>
    <xf numFmtId="0" fontId="4" fillId="4" borderId="59" xfId="0" applyFont="1" applyFill="1" applyBorder="1" applyAlignment="1">
      <alignment horizontal="center"/>
    </xf>
    <xf numFmtId="0" fontId="4" fillId="4" borderId="60" xfId="0" applyFont="1" applyFill="1" applyBorder="1"/>
    <xf numFmtId="0" fontId="3" fillId="23" borderId="5" xfId="0" applyFont="1" applyFill="1" applyBorder="1" applyAlignment="1">
      <alignment horizontal="center" vertical="center" wrapText="1"/>
    </xf>
    <xf numFmtId="0" fontId="3" fillId="23" borderId="21" xfId="0" applyFont="1" applyFill="1" applyBorder="1"/>
    <xf numFmtId="0" fontId="4" fillId="12" borderId="40" xfId="0" applyFont="1" applyFill="1" applyBorder="1" applyAlignment="1">
      <alignment horizontal="center"/>
    </xf>
    <xf numFmtId="0" fontId="22" fillId="4" borderId="0" xfId="0" applyFont="1" applyFill="1" applyAlignment="1">
      <alignment horizontal="left"/>
    </xf>
    <xf numFmtId="0" fontId="4" fillId="4" borderId="40" xfId="0" applyFont="1" applyFill="1" applyBorder="1"/>
    <xf numFmtId="0" fontId="4" fillId="4" borderId="0" xfId="0" applyFont="1" applyFill="1" applyBorder="1"/>
    <xf numFmtId="0" fontId="3" fillId="23" borderId="59" xfId="0" applyFont="1" applyFill="1" applyBorder="1" applyAlignment="1">
      <alignment horizontal="center" vertical="center" wrapText="1"/>
    </xf>
    <xf numFmtId="0" fontId="3" fillId="23" borderId="61" xfId="0" applyFont="1" applyFill="1" applyBorder="1" applyAlignment="1">
      <alignment horizontal="center" vertical="center"/>
    </xf>
    <xf numFmtId="0" fontId="3" fillId="23" borderId="61" xfId="0" applyFont="1" applyFill="1" applyBorder="1" applyAlignment="1">
      <alignment horizontal="center" wrapText="1"/>
    </xf>
    <xf numFmtId="0" fontId="3" fillId="23" borderId="61" xfId="0" applyFont="1" applyFill="1" applyBorder="1" applyAlignment="1">
      <alignment horizontal="center"/>
    </xf>
    <xf numFmtId="0" fontId="3" fillId="23" borderId="61" xfId="0" applyFont="1" applyFill="1" applyBorder="1" applyAlignment="1">
      <alignment wrapText="1"/>
    </xf>
    <xf numFmtId="0" fontId="3" fillId="23" borderId="61" xfId="0" applyFont="1" applyFill="1" applyBorder="1"/>
    <xf numFmtId="0" fontId="3" fillId="23" borderId="60" xfId="0" applyFont="1" applyFill="1" applyBorder="1"/>
    <xf numFmtId="9" fontId="4" fillId="4" borderId="7" xfId="1" applyFont="1" applyFill="1" applyBorder="1"/>
    <xf numFmtId="0" fontId="4" fillId="4" borderId="8" xfId="0" applyFont="1" applyFill="1" applyBorder="1"/>
    <xf numFmtId="9" fontId="0" fillId="4" borderId="62" xfId="1" applyFont="1" applyFill="1" applyBorder="1"/>
    <xf numFmtId="0" fontId="4" fillId="4" borderId="63" xfId="0" applyFont="1" applyFill="1" applyBorder="1"/>
    <xf numFmtId="9" fontId="0" fillId="4" borderId="64" xfId="1" applyFont="1" applyFill="1" applyBorder="1"/>
    <xf numFmtId="0" fontId="4" fillId="4" borderId="58" xfId="0" applyFont="1" applyFill="1" applyBorder="1"/>
    <xf numFmtId="0" fontId="3" fillId="23" borderId="65" xfId="0" applyFont="1" applyFill="1" applyBorder="1"/>
    <xf numFmtId="0" fontId="3" fillId="23" borderId="66" xfId="0" applyFont="1" applyFill="1" applyBorder="1"/>
    <xf numFmtId="0" fontId="3" fillId="4" borderId="0" xfId="0" applyFont="1" applyFill="1"/>
    <xf numFmtId="0" fontId="11" fillId="4" borderId="0" xfId="0" applyFont="1" applyFill="1"/>
    <xf numFmtId="0" fontId="11" fillId="12" borderId="0" xfId="0" applyFont="1" applyFill="1" applyBorder="1" applyAlignment="1">
      <alignment horizontal="center" wrapText="1"/>
    </xf>
    <xf numFmtId="0" fontId="23" fillId="4" borderId="0" xfId="0" applyFont="1" applyFill="1" applyAlignment="1"/>
    <xf numFmtId="0" fontId="24" fillId="4" borderId="0" xfId="0" applyFont="1" applyFill="1" applyAlignment="1">
      <alignment horizontal="right"/>
    </xf>
    <xf numFmtId="0" fontId="25" fillId="4" borderId="0" xfId="0" applyFont="1" applyFill="1"/>
    <xf numFmtId="0" fontId="26" fillId="0" borderId="38" xfId="0" applyFont="1" applyBorder="1"/>
    <xf numFmtId="0" fontId="27" fillId="4" borderId="20" xfId="0" applyFont="1" applyFill="1" applyBorder="1"/>
    <xf numFmtId="0" fontId="26" fillId="0" borderId="43" xfId="0" applyFont="1" applyBorder="1"/>
    <xf numFmtId="0" fontId="27" fillId="4" borderId="19" xfId="0" applyFont="1" applyFill="1" applyBorder="1"/>
    <xf numFmtId="0" fontId="26" fillId="0" borderId="43" xfId="0" applyFont="1" applyBorder="1" applyAlignment="1">
      <alignment vertical="center" wrapText="1"/>
    </xf>
    <xf numFmtId="0" fontId="27" fillId="4" borderId="18" xfId="0" applyFont="1" applyFill="1" applyBorder="1"/>
    <xf numFmtId="0" fontId="27" fillId="8" borderId="1" xfId="0" applyFont="1" applyFill="1" applyBorder="1"/>
    <xf numFmtId="0" fontId="27" fillId="8" borderId="4" xfId="0" applyFont="1" applyFill="1" applyBorder="1"/>
    <xf numFmtId="164" fontId="28" fillId="24" borderId="38" xfId="0" applyNumberFormat="1" applyFont="1" applyFill="1" applyBorder="1" applyAlignment="1">
      <alignment horizontal="center" vertical="center" wrapText="1"/>
    </xf>
    <xf numFmtId="0" fontId="28" fillId="24" borderId="20" xfId="0" applyFont="1" applyFill="1" applyBorder="1" applyAlignment="1">
      <alignment horizontal="center" vertical="center" wrapText="1"/>
    </xf>
    <xf numFmtId="0" fontId="29" fillId="12" borderId="5" xfId="0" applyFont="1" applyFill="1" applyBorder="1" applyAlignment="1">
      <alignment horizontal="center"/>
    </xf>
    <xf numFmtId="0" fontId="29" fillId="12" borderId="21" xfId="0" applyFont="1" applyFill="1" applyBorder="1" applyAlignment="1">
      <alignment horizontal="center"/>
    </xf>
    <xf numFmtId="0" fontId="30" fillId="0" borderId="0" xfId="0" applyFont="1" applyAlignment="1">
      <alignment horizontal="center" wrapText="1"/>
    </xf>
    <xf numFmtId="164" fontId="28" fillId="24" borderId="21" xfId="0" applyNumberFormat="1" applyFont="1" applyFill="1" applyBorder="1" applyAlignment="1">
      <alignment horizontal="center" vertical="center" wrapText="1"/>
    </xf>
    <xf numFmtId="0" fontId="32" fillId="15" borderId="5" xfId="0" applyFont="1" applyFill="1" applyBorder="1" applyAlignment="1">
      <alignment horizontal="left"/>
    </xf>
    <xf numFmtId="0" fontId="32" fillId="15" borderId="3" xfId="0" applyFont="1" applyFill="1" applyBorder="1" applyAlignment="1">
      <alignment horizontal="left"/>
    </xf>
    <xf numFmtId="0" fontId="32" fillId="15" borderId="21" xfId="0" applyFont="1" applyFill="1" applyBorder="1" applyAlignment="1">
      <alignment horizontal="left"/>
    </xf>
    <xf numFmtId="0" fontId="25" fillId="4" borderId="36" xfId="0" applyFont="1" applyFill="1" applyBorder="1"/>
    <xf numFmtId="0" fontId="25" fillId="4" borderId="38" xfId="0" applyFont="1" applyFill="1" applyBorder="1"/>
    <xf numFmtId="0" fontId="26" fillId="8" borderId="38" xfId="0" applyFont="1" applyFill="1" applyBorder="1"/>
    <xf numFmtId="0" fontId="33" fillId="8" borderId="36" xfId="0" applyFont="1" applyFill="1" applyBorder="1"/>
    <xf numFmtId="0" fontId="33" fillId="0" borderId="38" xfId="0" applyFont="1" applyBorder="1"/>
    <xf numFmtId="0" fontId="33" fillId="0" borderId="36" xfId="0" applyFont="1" applyBorder="1"/>
    <xf numFmtId="0" fontId="34" fillId="0" borderId="38" xfId="0" applyFont="1" applyBorder="1"/>
    <xf numFmtId="0" fontId="35" fillId="0" borderId="36" xfId="0" applyFont="1" applyBorder="1"/>
    <xf numFmtId="0" fontId="36" fillId="0" borderId="38" xfId="0" applyFont="1" applyBorder="1"/>
    <xf numFmtId="0" fontId="36" fillId="0" borderId="40" xfId="0" applyFont="1" applyBorder="1"/>
    <xf numFmtId="0" fontId="36" fillId="0" borderId="17" xfId="0" applyFont="1" applyBorder="1"/>
    <xf numFmtId="0" fontId="25" fillId="4" borderId="41" xfId="0" applyFont="1" applyFill="1" applyBorder="1"/>
    <xf numFmtId="0" fontId="25" fillId="4" borderId="43" xfId="0" applyFont="1" applyFill="1" applyBorder="1"/>
    <xf numFmtId="0" fontId="33" fillId="0" borderId="41" xfId="0" applyFont="1" applyBorder="1" applyAlignment="1">
      <alignment vertical="center" wrapText="1"/>
    </xf>
    <xf numFmtId="0" fontId="26" fillId="8" borderId="43" xfId="0" applyFont="1" applyFill="1" applyBorder="1"/>
    <xf numFmtId="0" fontId="33" fillId="8" borderId="41" xfId="0" applyFont="1" applyFill="1" applyBorder="1"/>
    <xf numFmtId="0" fontId="34" fillId="0" borderId="43" xfId="0" applyFont="1" applyBorder="1"/>
    <xf numFmtId="0" fontId="35" fillId="0" borderId="41" xfId="0" applyFont="1" applyBorder="1"/>
    <xf numFmtId="0" fontId="34" fillId="0" borderId="43" xfId="0" applyFont="1" applyBorder="1" applyAlignment="1">
      <alignment horizontal="center"/>
    </xf>
    <xf numFmtId="0" fontId="36" fillId="0" borderId="43" xfId="0" applyFont="1" applyBorder="1"/>
    <xf numFmtId="0" fontId="36" fillId="0" borderId="0" xfId="0" applyFont="1"/>
    <xf numFmtId="0" fontId="36" fillId="0" borderId="13" xfId="0" applyFont="1" applyBorder="1"/>
    <xf numFmtId="0" fontId="33" fillId="0" borderId="41" xfId="0" applyFont="1" applyBorder="1"/>
    <xf numFmtId="0" fontId="25" fillId="0" borderId="41" xfId="0" applyFont="1" applyBorder="1"/>
    <xf numFmtId="0" fontId="34" fillId="0" borderId="43" xfId="0" applyFont="1" applyBorder="1" applyAlignment="1">
      <alignment horizontal="right" vertical="top" wrapText="1"/>
    </xf>
    <xf numFmtId="0" fontId="35" fillId="0" borderId="41" xfId="0" applyFont="1" applyBorder="1" applyAlignment="1">
      <alignment horizontal="right" vertical="top" wrapText="1"/>
    </xf>
    <xf numFmtId="0" fontId="26" fillId="4" borderId="38" xfId="0" applyFont="1" applyFill="1" applyBorder="1"/>
    <xf numFmtId="0" fontId="25" fillId="4" borderId="47" xfId="0" applyFont="1" applyFill="1" applyBorder="1"/>
    <xf numFmtId="0" fontId="34" fillId="8" borderId="43" xfId="0" applyFont="1" applyFill="1" applyBorder="1" applyAlignment="1">
      <alignment horizontal="right" vertical="top" wrapText="1"/>
    </xf>
    <xf numFmtId="0" fontId="35" fillId="8" borderId="41" xfId="0" applyFont="1" applyFill="1" applyBorder="1" applyAlignment="1">
      <alignment horizontal="right" vertical="top" wrapText="1"/>
    </xf>
    <xf numFmtId="0" fontId="36" fillId="0" borderId="9" xfId="0" applyFont="1" applyBorder="1"/>
    <xf numFmtId="0" fontId="27" fillId="8" borderId="18" xfId="0" applyFont="1" applyFill="1" applyBorder="1"/>
    <xf numFmtId="164" fontId="28" fillId="24" borderId="1" xfId="0" applyNumberFormat="1" applyFont="1" applyFill="1" applyBorder="1" applyAlignment="1">
      <alignment horizontal="center" vertical="center" wrapText="1"/>
    </xf>
    <xf numFmtId="164" fontId="28" fillId="24" borderId="3" xfId="0" applyNumberFormat="1" applyFont="1" applyFill="1" applyBorder="1" applyAlignment="1">
      <alignment horizontal="center" vertical="center" wrapText="1"/>
    </xf>
    <xf numFmtId="164" fontId="28" fillId="24" borderId="25" xfId="0" applyNumberFormat="1" applyFont="1" applyFill="1" applyBorder="1" applyAlignment="1">
      <alignment horizontal="center" vertical="center" wrapText="1"/>
    </xf>
    <xf numFmtId="0" fontId="28" fillId="24" borderId="4" xfId="0" applyFont="1" applyFill="1" applyBorder="1" applyAlignment="1">
      <alignment horizontal="center" vertical="center" wrapText="1"/>
    </xf>
    <xf numFmtId="0" fontId="37" fillId="4" borderId="0" xfId="0" applyFont="1" applyFill="1" applyAlignment="1">
      <alignment horizontal="center"/>
    </xf>
    <xf numFmtId="9" fontId="4" fillId="4" borderId="0" xfId="1" applyFont="1" applyFill="1" applyBorder="1"/>
    <xf numFmtId="0" fontId="37" fillId="4" borderId="0" xfId="0" applyFont="1" applyFill="1" applyBorder="1" applyAlignment="1">
      <alignment horizontal="center"/>
    </xf>
    <xf numFmtId="0" fontId="37" fillId="22" borderId="0" xfId="0" applyFont="1" applyFill="1" applyAlignment="1">
      <alignment horizontal="center"/>
    </xf>
    <xf numFmtId="0" fontId="37" fillId="22" borderId="58" xfId="0" applyFont="1" applyFill="1" applyBorder="1" applyAlignment="1">
      <alignment horizontal="center"/>
    </xf>
    <xf numFmtId="0" fontId="38" fillId="4" borderId="0" xfId="0" applyFont="1" applyFill="1"/>
    <xf numFmtId="0" fontId="39" fillId="4" borderId="22" xfId="0" applyFont="1" applyFill="1" applyBorder="1"/>
    <xf numFmtId="0" fontId="40" fillId="4" borderId="22" xfId="0" applyFont="1" applyFill="1" applyBorder="1"/>
    <xf numFmtId="0" fontId="41" fillId="4" borderId="22" xfId="0" applyFont="1" applyFill="1" applyBorder="1"/>
    <xf numFmtId="0" fontId="42" fillId="24" borderId="22" xfId="0" applyFont="1" applyFill="1" applyBorder="1" applyAlignment="1">
      <alignment horizontal="center"/>
    </xf>
    <xf numFmtId="0" fontId="43" fillId="4" borderId="22" xfId="0" applyFont="1" applyFill="1" applyBorder="1"/>
    <xf numFmtId="2" fontId="40" fillId="4" borderId="22" xfId="0" applyNumberFormat="1" applyFont="1" applyFill="1" applyBorder="1"/>
    <xf numFmtId="0" fontId="44" fillId="4" borderId="22" xfId="0" applyFont="1" applyFill="1" applyBorder="1"/>
    <xf numFmtId="0" fontId="45" fillId="4" borderId="22" xfId="0" applyFont="1" applyFill="1" applyBorder="1" applyAlignment="1">
      <alignment horizontal="center"/>
    </xf>
    <xf numFmtId="0" fontId="46" fillId="4" borderId="22" xfId="0" applyFont="1" applyFill="1" applyBorder="1"/>
    <xf numFmtId="2" fontId="47" fillId="4" borderId="22" xfId="0" applyNumberFormat="1" applyFont="1" applyFill="1" applyBorder="1" applyAlignment="1">
      <alignment horizontal="center"/>
    </xf>
    <xf numFmtId="0" fontId="47" fillId="4" borderId="22" xfId="0" applyFont="1" applyFill="1" applyBorder="1" applyAlignment="1">
      <alignment horizontal="center"/>
    </xf>
    <xf numFmtId="165" fontId="46" fillId="4" borderId="22" xfId="0" applyNumberFormat="1" applyFont="1" applyFill="1" applyBorder="1"/>
    <xf numFmtId="0" fontId="48" fillId="24" borderId="22" xfId="0" applyFont="1" applyFill="1" applyBorder="1"/>
    <xf numFmtId="0" fontId="49" fillId="24" borderId="22" xfId="0" applyFont="1" applyFill="1" applyBorder="1"/>
    <xf numFmtId="0" fontId="50" fillId="24" borderId="67" xfId="0" applyFont="1" applyFill="1" applyBorder="1" applyAlignment="1">
      <alignment horizontal="center"/>
    </xf>
    <xf numFmtId="0" fontId="50" fillId="24" borderId="8" xfId="0" applyFont="1" applyFill="1" applyBorder="1" applyAlignment="1">
      <alignment horizontal="center"/>
    </xf>
    <xf numFmtId="0" fontId="40" fillId="13" borderId="68" xfId="0" applyFont="1" applyFill="1" applyBorder="1"/>
    <xf numFmtId="0" fontId="40" fillId="13" borderId="69" xfId="0" applyFont="1" applyFill="1" applyBorder="1"/>
    <xf numFmtId="9" fontId="40" fillId="13" borderId="56" xfId="0" applyNumberFormat="1" applyFont="1" applyFill="1" applyBorder="1"/>
    <xf numFmtId="0" fontId="40" fillId="13" borderId="41" xfId="0" applyFont="1" applyFill="1" applyBorder="1"/>
    <xf numFmtId="0" fontId="48" fillId="24" borderId="5" xfId="0" applyFont="1" applyFill="1" applyBorder="1"/>
    <xf numFmtId="0" fontId="48" fillId="24" borderId="21" xfId="0" applyFont="1" applyFill="1" applyBorder="1"/>
    <xf numFmtId="0" fontId="38" fillId="24" borderId="0" xfId="0" applyFont="1" applyFill="1"/>
    <xf numFmtId="0" fontId="51" fillId="24" borderId="0" xfId="0" applyFont="1" applyFill="1"/>
    <xf numFmtId="0" fontId="7" fillId="0" borderId="22" xfId="0" applyFont="1" applyBorder="1" applyAlignment="1">
      <alignment horizontal="center"/>
    </xf>
    <xf numFmtId="0" fontId="7" fillId="4" borderId="22" xfId="0" applyFont="1" applyFill="1" applyBorder="1" applyAlignment="1">
      <alignment horizontal="center"/>
    </xf>
    <xf numFmtId="0" fontId="8" fillId="14" borderId="22" xfId="0" applyFont="1" applyFill="1" applyBorder="1" applyAlignment="1">
      <alignment horizontal="center"/>
    </xf>
    <xf numFmtId="0" fontId="8" fillId="12" borderId="22" xfId="0" applyFont="1" applyFill="1" applyBorder="1" applyAlignment="1">
      <alignment horizontal="center"/>
    </xf>
    <xf numFmtId="0" fontId="7" fillId="25" borderId="22" xfId="0" applyFont="1" applyFill="1" applyBorder="1" applyAlignment="1">
      <alignment horizontal="center"/>
    </xf>
    <xf numFmtId="16" fontId="7" fillId="0" borderId="22" xfId="0" applyNumberFormat="1" applyFont="1" applyBorder="1" applyAlignment="1">
      <alignment horizontal="center"/>
    </xf>
    <xf numFmtId="0" fontId="8" fillId="19" borderId="22" xfId="0" applyFont="1" applyFill="1" applyBorder="1" applyAlignment="1">
      <alignment horizontal="center"/>
    </xf>
    <xf numFmtId="0" fontId="52" fillId="0" borderId="70" xfId="0" applyFont="1" applyFill="1" applyBorder="1" applyAlignment="1">
      <alignment horizontal="right" vertical="top" wrapText="1"/>
    </xf>
    <xf numFmtId="0" fontId="52" fillId="0" borderId="71" xfId="0" applyFont="1" applyBorder="1" applyAlignment="1">
      <alignment horizontal="right" wrapText="1"/>
    </xf>
    <xf numFmtId="0" fontId="52" fillId="0" borderId="71" xfId="0" applyFont="1" applyBorder="1" applyAlignment="1">
      <alignment horizontal="right" vertical="top" wrapText="1"/>
    </xf>
    <xf numFmtId="0" fontId="52" fillId="0" borderId="72" xfId="0" applyFont="1" applyBorder="1" applyAlignment="1">
      <alignment wrapText="1"/>
    </xf>
    <xf numFmtId="0" fontId="52" fillId="26" borderId="70" xfId="0" applyFont="1" applyFill="1" applyBorder="1" applyAlignment="1">
      <alignment horizontal="right" vertical="top" wrapText="1"/>
    </xf>
    <xf numFmtId="0" fontId="52" fillId="26" borderId="71" xfId="0" applyFont="1" applyFill="1" applyBorder="1" applyAlignment="1">
      <alignment horizontal="right" wrapText="1"/>
    </xf>
    <xf numFmtId="0" fontId="52" fillId="26" borderId="71" xfId="0" applyFont="1" applyFill="1" applyBorder="1" applyAlignment="1">
      <alignment horizontal="right" vertical="top" wrapText="1"/>
    </xf>
    <xf numFmtId="0" fontId="52" fillId="26" borderId="72" xfId="0" applyFont="1" applyFill="1" applyBorder="1" applyAlignment="1">
      <alignment wrapText="1"/>
    </xf>
    <xf numFmtId="0" fontId="52" fillId="26" borderId="70" xfId="0" applyFont="1" applyFill="1" applyBorder="1" applyAlignment="1">
      <alignment horizontal="right" wrapText="1"/>
    </xf>
    <xf numFmtId="0" fontId="52" fillId="26" borderId="73" xfId="0" applyFont="1" applyFill="1" applyBorder="1" applyAlignment="1">
      <alignment wrapText="1"/>
    </xf>
    <xf numFmtId="0" fontId="53" fillId="27" borderId="74" xfId="0" applyFont="1" applyFill="1" applyBorder="1" applyAlignment="1">
      <alignment vertical="center" wrapText="1"/>
    </xf>
    <xf numFmtId="0" fontId="53" fillId="27" borderId="71" xfId="0" applyFont="1" applyFill="1" applyBorder="1" applyAlignment="1">
      <alignment vertical="center" wrapText="1"/>
    </xf>
    <xf numFmtId="0" fontId="0" fillId="0" borderId="24" xfId="0" applyBorder="1"/>
    <xf numFmtId="0" fontId="0" fillId="0" borderId="7" xfId="0" applyBorder="1"/>
    <xf numFmtId="0" fontId="0" fillId="0" borderId="75" xfId="0" applyBorder="1"/>
    <xf numFmtId="0" fontId="0" fillId="0" borderId="64" xfId="0" applyBorder="1"/>
    <xf numFmtId="0" fontId="0" fillId="0" borderId="64" xfId="0" applyFill="1" applyBorder="1"/>
    <xf numFmtId="0" fontId="0" fillId="0" borderId="75" xfId="0" applyFill="1" applyBorder="1"/>
    <xf numFmtId="0" fontId="0" fillId="0" borderId="76" xfId="0" applyBorder="1"/>
    <xf numFmtId="0" fontId="0" fillId="0" borderId="77" xfId="0" applyBorder="1"/>
    <xf numFmtId="0" fontId="4" fillId="6" borderId="22" xfId="0" applyFont="1" applyFill="1" applyBorder="1"/>
    <xf numFmtId="0" fontId="4" fillId="16" borderId="22" xfId="0" applyFont="1" applyFill="1" applyBorder="1"/>
    <xf numFmtId="0" fontId="4" fillId="28" borderId="22" xfId="0" applyFont="1" applyFill="1" applyBorder="1"/>
    <xf numFmtId="0" fontId="4" fillId="29" borderId="22" xfId="0" applyFont="1" applyFill="1" applyBorder="1"/>
    <xf numFmtId="0" fontId="0" fillId="25" borderId="78" xfId="0" applyFill="1" applyBorder="1"/>
    <xf numFmtId="0" fontId="54" fillId="23" borderId="78" xfId="0" applyFont="1" applyFill="1" applyBorder="1" applyAlignment="1">
      <alignment horizontal="left"/>
    </xf>
    <xf numFmtId="0" fontId="3" fillId="23" borderId="78" xfId="0" applyFont="1" applyFill="1" applyBorder="1" applyAlignment="1">
      <alignment horizontal="center" vertical="center" wrapText="1"/>
    </xf>
    <xf numFmtId="0" fontId="3" fillId="23" borderId="78" xfId="0" applyFont="1" applyFill="1" applyBorder="1" applyAlignment="1">
      <alignment horizontal="center" vertical="center"/>
    </xf>
    <xf numFmtId="0" fontId="5" fillId="25" borderId="78" xfId="0" applyFont="1" applyFill="1" applyBorder="1"/>
    <xf numFmtId="0" fontId="0" fillId="0" borderId="79" xfId="0" applyBorder="1"/>
    <xf numFmtId="0" fontId="0" fillId="0" borderId="80" xfId="0" applyBorder="1"/>
    <xf numFmtId="0" fontId="3" fillId="4" borderId="78" xfId="0" applyFont="1" applyFill="1" applyBorder="1" applyAlignment="1">
      <alignment horizontal="center" vertical="center" wrapText="1"/>
    </xf>
    <xf numFmtId="0" fontId="0" fillId="0" borderId="81" xfId="0" applyBorder="1"/>
    <xf numFmtId="0" fontId="0" fillId="0" borderId="82" xfId="0" applyBorder="1"/>
    <xf numFmtId="0" fontId="4" fillId="30" borderId="78" xfId="0" applyFont="1" applyFill="1" applyBorder="1" applyAlignment="1">
      <alignment horizontal="center"/>
    </xf>
  </cellXfs>
  <cellStyles count="3">
    <cellStyle name="Good" xfId="2" builtinId="26"/>
    <cellStyle name="Normal" xfId="0" builtinId="0"/>
    <cellStyle name="Percent" xfId="1" builtinId="5"/>
  </cellStyles>
  <dxfs count="20">
    <dxf>
      <fill>
        <gradientFill degree="90">
          <stop position="0">
            <color theme="0"/>
          </stop>
          <stop position="1">
            <color rgb="FF00B050"/>
          </stop>
        </gradientFill>
      </fill>
    </dxf>
    <dxf>
      <fill>
        <gradientFill degree="90">
          <stop position="0">
            <color theme="0"/>
          </stop>
          <stop position="1">
            <color rgb="FF00B050"/>
          </stop>
        </gradientFill>
      </fill>
    </dxf>
    <dxf>
      <fill>
        <gradientFill degree="90">
          <stop position="0">
            <color theme="0"/>
          </stop>
          <stop position="1">
            <color rgb="FF00B050"/>
          </stop>
        </gradientFill>
      </fill>
    </dxf>
    <dxf>
      <fill>
        <gradientFill degree="90">
          <stop position="0">
            <color theme="0"/>
          </stop>
          <stop position="1">
            <color rgb="FF00B050"/>
          </stop>
        </gradientFill>
      </fill>
    </dxf>
    <dxf>
      <fill>
        <gradientFill type="path" left="0.5" right="0.5" top="0.5" bottom="0.5">
          <stop position="0">
            <color theme="0"/>
          </stop>
          <stop position="1">
            <color rgb="FF00B050"/>
          </stop>
        </gradientFill>
      </fill>
    </dxf>
    <dxf>
      <font>
        <color rgb="FF9C0006"/>
      </font>
      <fill>
        <patternFill>
          <bgColor rgb="FFFFC7CE"/>
        </patternFill>
      </fill>
    </dxf>
    <dxf>
      <font>
        <color rgb="FF9C0006"/>
      </font>
      <fill>
        <patternFill>
          <bgColor rgb="FFFFC7CE"/>
        </patternFill>
      </fill>
    </dxf>
    <dxf>
      <font>
        <strike val="0"/>
        <outline val="0"/>
        <shadow val="0"/>
        <u val="none"/>
        <vertAlign val="baseline"/>
        <sz val="11"/>
        <color theme="1"/>
        <name val="Times New Roman"/>
        <family val="1"/>
        <scheme val="none"/>
      </font>
      <alignment horizontal="center" vertical="bottom" textRotation="0" wrapText="0" indent="0" justifyLastLine="0" shrinkToFit="0" readingOrder="0"/>
    </dxf>
    <dxf>
      <font>
        <strike val="0"/>
        <outline val="0"/>
        <shadow val="0"/>
        <u val="none"/>
        <vertAlign val="baseline"/>
        <sz val="11"/>
        <color theme="1"/>
        <name val="Times New Roman"/>
        <family val="1"/>
        <scheme val="none"/>
      </font>
      <alignment horizontal="center" vertical="bottom" textRotation="0" wrapText="0" indent="0" justifyLastLine="0" shrinkToFit="0" readingOrder="0"/>
    </dxf>
    <dxf>
      <font>
        <strike val="0"/>
        <outline val="0"/>
        <shadow val="0"/>
        <u val="none"/>
        <vertAlign val="baseline"/>
        <sz val="11"/>
        <color theme="1"/>
        <name val="Times New Roman"/>
        <family val="1"/>
        <scheme val="none"/>
      </font>
      <alignment horizontal="center" vertical="bottom" textRotation="0" wrapText="0" indent="0" justifyLastLine="0" shrinkToFit="0" readingOrder="0"/>
    </dxf>
    <dxf>
      <font>
        <strike val="0"/>
        <outline val="0"/>
        <shadow val="0"/>
        <u val="none"/>
        <vertAlign val="baseline"/>
        <sz val="11"/>
        <color theme="1"/>
        <name val="Times New Roman"/>
        <family val="1"/>
        <scheme val="none"/>
      </font>
      <alignment horizontal="center" vertical="bottom" textRotation="0" wrapText="0" indent="0" justifyLastLine="0" shrinkToFit="0" readingOrder="0"/>
    </dxf>
    <dxf>
      <font>
        <strike val="0"/>
        <outline val="0"/>
        <shadow val="0"/>
        <u val="none"/>
        <vertAlign val="baseline"/>
        <sz val="11"/>
        <color theme="1"/>
        <name val="Times New Roman"/>
        <family val="1"/>
        <scheme val="none"/>
      </font>
      <alignment horizontal="center" vertical="bottom" textRotation="0" wrapText="0" indent="0" justifyLastLine="0" shrinkToFit="0" readingOrder="0"/>
    </dxf>
    <dxf>
      <font>
        <strike val="0"/>
        <outline val="0"/>
        <shadow val="0"/>
        <u val="none"/>
        <vertAlign val="baseline"/>
        <sz val="11"/>
        <color theme="1"/>
        <name val="Times New Roman"/>
        <family val="1"/>
        <scheme val="none"/>
      </font>
      <alignment horizontal="center" vertical="bottom" textRotation="0" wrapText="0" indent="0" justifyLastLine="0" shrinkToFit="0" readingOrder="0"/>
    </dxf>
    <dxf>
      <font>
        <strike val="0"/>
        <outline val="0"/>
        <shadow val="0"/>
        <u val="none"/>
        <vertAlign val="baseline"/>
        <sz val="11"/>
        <color theme="1"/>
        <name val="Times New Roman"/>
        <family val="1"/>
        <scheme val="none"/>
      </font>
      <alignment horizontal="center" vertical="bottom" textRotation="0" wrapText="0" indent="0" justifyLastLine="0" shrinkToFit="0" readingOrder="0"/>
    </dxf>
    <dxf>
      <font>
        <strike val="0"/>
        <outline val="0"/>
        <shadow val="0"/>
        <u val="none"/>
        <vertAlign val="baseline"/>
        <sz val="11"/>
        <color theme="1"/>
        <name val="Times New Roman"/>
        <family val="1"/>
        <scheme val="none"/>
      </font>
      <alignment horizontal="center" vertical="bottom" textRotation="0" wrapText="0" indent="0" justifyLastLine="0" shrinkToFit="0" readingOrder="0"/>
    </dxf>
    <dxf>
      <font>
        <strike val="0"/>
        <outline val="0"/>
        <shadow val="0"/>
        <u val="none"/>
        <vertAlign val="baseline"/>
        <sz val="11"/>
        <color theme="1"/>
        <name val="Times New Roman"/>
        <family val="1"/>
        <scheme val="none"/>
      </font>
      <alignment horizontal="center" vertical="bottom" textRotation="0" wrapText="0" indent="0" justifyLastLine="0" shrinkToFit="0" readingOrder="0"/>
    </dxf>
    <dxf>
      <font>
        <b/>
        <strike val="0"/>
        <outline val="0"/>
        <shadow val="0"/>
        <u val="none"/>
        <vertAlign val="baseline"/>
        <sz val="11"/>
        <color theme="1"/>
        <name val="Times New Roman"/>
        <family val="1"/>
        <scheme val="none"/>
      </font>
      <alignment horizontal="center" vertical="bottom" textRotation="0" wrapText="0" indent="0" justifyLastLine="0" shrinkToFit="0" readingOrder="0"/>
    </dxf>
    <dxf>
      <border diagonalUp="0" diagonalDown="0">
        <left style="medium">
          <color indexed="64"/>
        </left>
        <right style="medium">
          <color indexed="64"/>
        </right>
        <top style="medium">
          <color indexed="64"/>
        </top>
        <bottom style="medium">
          <color indexed="64"/>
        </bottom>
      </border>
    </dxf>
    <dxf>
      <font>
        <strike val="0"/>
        <outline val="0"/>
        <shadow val="0"/>
        <u val="none"/>
        <vertAlign val="baseline"/>
        <sz val="11"/>
        <color theme="1"/>
        <name val="Times New Roman"/>
        <family val="1"/>
        <scheme val="none"/>
      </font>
      <alignment horizontal="center" vertical="bottom" textRotation="0" wrapText="0" indent="0" justifyLastLine="0" shrinkToFit="0" readingOrder="0"/>
    </dxf>
    <dxf>
      <font>
        <strike val="0"/>
        <outline val="0"/>
        <shadow val="0"/>
        <u val="none"/>
        <vertAlign val="baseline"/>
        <sz val="11"/>
        <color theme="1"/>
        <name val="Times New Roman"/>
        <family val="1"/>
        <scheme val="none"/>
      </font>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1432560</xdr:colOff>
      <xdr:row>11</xdr:row>
      <xdr:rowOff>167640</xdr:rowOff>
    </xdr:from>
    <xdr:to>
      <xdr:col>4</xdr:col>
      <xdr:colOff>457200</xdr:colOff>
      <xdr:row>14</xdr:row>
      <xdr:rowOff>106680</xdr:rowOff>
    </xdr:to>
    <xdr:sp macro="" textlink="">
      <xdr:nvSpPr>
        <xdr:cNvPr id="2" name="TextBox 1">
          <a:extLst>
            <a:ext uri="{FF2B5EF4-FFF2-40B4-BE49-F238E27FC236}">
              <a16:creationId xmlns:a16="http://schemas.microsoft.com/office/drawing/2014/main" id="{29F92630-89DF-4A25-9FF1-3097D09B4E10}"/>
            </a:ext>
          </a:extLst>
        </xdr:cNvPr>
        <xdr:cNvSpPr txBox="1"/>
      </xdr:nvSpPr>
      <xdr:spPr>
        <a:xfrm>
          <a:off x="613410" y="2263140"/>
          <a:ext cx="2282190" cy="51054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Britannia gets lowest no,i.e, 7 after summing up all the ranks individually, we must consider it as good company for an investor</a:t>
          </a:r>
          <a:r>
            <a:rPr lang="en-US" sz="1100" baseline="0"/>
            <a:t> to put money in.</a:t>
          </a:r>
        </a:p>
        <a:p>
          <a:endParaRPr lang="en-US" sz="1100"/>
        </a:p>
      </xdr:txBody>
    </xdr:sp>
    <xdr:clientData/>
  </xdr:twoCellAnchor>
  <xdr:twoCellAnchor>
    <xdr:from>
      <xdr:col>0</xdr:col>
      <xdr:colOff>1424940</xdr:colOff>
      <xdr:row>25</xdr:row>
      <xdr:rowOff>45720</xdr:rowOff>
    </xdr:from>
    <xdr:to>
      <xdr:col>5</xdr:col>
      <xdr:colOff>304800</xdr:colOff>
      <xdr:row>30</xdr:row>
      <xdr:rowOff>60960</xdr:rowOff>
    </xdr:to>
    <xdr:sp macro="" textlink="">
      <xdr:nvSpPr>
        <xdr:cNvPr id="3" name="TextBox 2">
          <a:extLst>
            <a:ext uri="{FF2B5EF4-FFF2-40B4-BE49-F238E27FC236}">
              <a16:creationId xmlns:a16="http://schemas.microsoft.com/office/drawing/2014/main" id="{C3817960-E32E-4714-8E12-EFE0D110F51D}"/>
            </a:ext>
          </a:extLst>
        </xdr:cNvPr>
        <xdr:cNvSpPr txBox="1"/>
      </xdr:nvSpPr>
      <xdr:spPr>
        <a:xfrm>
          <a:off x="605790" y="4808220"/>
          <a:ext cx="2747010" cy="967740"/>
        </a:xfrm>
        <a:prstGeom prst="rect">
          <a:avLst/>
        </a:prstGeom>
        <a:solidFill>
          <a:srgbClr val="FF5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According</a:t>
          </a:r>
          <a:r>
            <a:rPr lang="en-US" sz="1100" baseline="0"/>
            <a:t> to method 2 (weighted average) analysis, we would rank companies on the basis of low to high, thus, Britannia tends to be on the first position in the sector of consumer goods by attaining 1.75 (Lowest rank), then comes Nestle at 2nd position according to the performaces.</a:t>
          </a:r>
          <a:endParaRPr lang="en-US" sz="1100"/>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2685179-1283-44DD-AC6D-0D054151C4EA}" name="Table29" displayName="Table29" ref="A4:I13" headerRowCount="0" totalsRowShown="0" headerRowDxfId="19" dataDxfId="18" tableBorderDxfId="17">
  <tableColumns count="9">
    <tableColumn id="1" xr3:uid="{6B22C69B-AB4D-43CE-B677-64738C82B38A}" name="Column1" dataDxfId="16"/>
    <tableColumn id="2" xr3:uid="{52C0550A-00DF-4D62-AA0F-6F78F0B70167}" name="Column2" dataDxfId="15"/>
    <tableColumn id="3" xr3:uid="{509C565C-D16C-4F5E-9E57-0C4ED1722700}" name="Column3" dataDxfId="14"/>
    <tableColumn id="4" xr3:uid="{69A8D9CB-B2B2-4C3A-9264-E2874C4F170B}" name="Column4" dataDxfId="13"/>
    <tableColumn id="5" xr3:uid="{83E68C26-97A2-4EE5-9F71-E6D5F8346B23}" name="Column5" dataDxfId="12"/>
    <tableColumn id="6" xr3:uid="{902CF0BF-3E55-42BE-9397-91B9837F86B4}" name="Column6" dataDxfId="11"/>
    <tableColumn id="7" xr3:uid="{F2970AF9-26B8-4A81-9D4F-DAA01860CCFD}" name="Column7" dataDxfId="10"/>
    <tableColumn id="8" xr3:uid="{598234C0-8475-4C31-AA4E-99BEF6D81A06}" name="Column8" dataDxfId="9"/>
    <tableColumn id="10" xr3:uid="{9C06B760-8C64-42C5-A60F-0223CFDAA0EF}" name="Column9" headerRowDxfId="8" dataDxfId="7"/>
  </tableColumns>
  <tableStyleInfo name="TableStyleLight21" showFirstColumn="0" showLastColumn="0" showRowStripes="0"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1ACBBB-3328-4E66-9114-C5508D2456CD}">
  <dimension ref="B1:S18"/>
  <sheetViews>
    <sheetView showGridLines="0" topLeftCell="B1" workbookViewId="0">
      <selection activeCell="C14" sqref="C14"/>
    </sheetView>
  </sheetViews>
  <sheetFormatPr defaultRowHeight="15" x14ac:dyDescent="0.25"/>
  <cols>
    <col min="2" max="2" width="15.7109375" customWidth="1"/>
    <col min="3" max="3" width="16" customWidth="1"/>
    <col min="4" max="4" width="15.7109375" customWidth="1"/>
    <col min="5" max="5" width="1.7109375" customWidth="1"/>
    <col min="6" max="7" width="15.7109375" customWidth="1"/>
    <col min="8" max="8" width="1.7109375" customWidth="1"/>
    <col min="9" max="10" width="15.7109375" customWidth="1"/>
    <col min="11" max="11" width="1.7109375" customWidth="1"/>
    <col min="12" max="13" width="15.7109375" customWidth="1"/>
    <col min="14" max="14" width="1.7109375" customWidth="1"/>
    <col min="15" max="15" width="16.85546875" customWidth="1"/>
    <col min="16" max="16" width="15.7109375" customWidth="1"/>
    <col min="17" max="17" width="1.7109375" customWidth="1"/>
    <col min="18" max="19" width="15.7109375" customWidth="1"/>
  </cols>
  <sheetData>
    <row r="1" spans="2:19" ht="15.75" thickBot="1" x14ac:dyDescent="0.3"/>
    <row r="2" spans="2:19" ht="19.5" thickBot="1" x14ac:dyDescent="0.3">
      <c r="B2" s="27" t="s">
        <v>17</v>
      </c>
      <c r="C2" s="28"/>
      <c r="D2" s="28"/>
      <c r="E2" s="28"/>
      <c r="F2" s="28"/>
      <c r="G2" s="28"/>
      <c r="H2" s="28"/>
      <c r="I2" s="29"/>
    </row>
    <row r="3" spans="2:19" ht="15.75" thickBot="1" x14ac:dyDescent="0.3">
      <c r="B3" s="1"/>
      <c r="C3" s="1"/>
      <c r="D3" s="1"/>
      <c r="E3" s="1"/>
      <c r="F3" s="1"/>
      <c r="G3" s="1"/>
      <c r="H3" s="1"/>
      <c r="I3" s="1"/>
      <c r="J3" s="1"/>
      <c r="K3" s="1"/>
      <c r="L3" s="1"/>
      <c r="M3" s="1"/>
      <c r="N3" s="1"/>
      <c r="O3" s="1"/>
      <c r="P3" s="1"/>
      <c r="Q3" s="1"/>
      <c r="R3" s="1"/>
      <c r="S3" s="1"/>
    </row>
    <row r="4" spans="2:19" ht="15.75" thickBot="1" x14ac:dyDescent="0.3">
      <c r="B4" s="200" t="s">
        <v>0</v>
      </c>
      <c r="C4" s="201" t="s">
        <v>1</v>
      </c>
      <c r="D4" s="202" t="s">
        <v>2</v>
      </c>
      <c r="E4" s="200"/>
      <c r="F4" s="203" t="s">
        <v>3</v>
      </c>
      <c r="G4" s="202" t="s">
        <v>2</v>
      </c>
      <c r="H4" s="200"/>
      <c r="I4" s="202" t="s">
        <v>4</v>
      </c>
      <c r="J4" s="202" t="s">
        <v>2</v>
      </c>
      <c r="K4" s="200"/>
      <c r="L4" s="203" t="s">
        <v>5</v>
      </c>
      <c r="M4" s="202" t="s">
        <v>2</v>
      </c>
      <c r="N4" s="200"/>
      <c r="O4" s="203" t="s">
        <v>6</v>
      </c>
      <c r="P4" s="202" t="s">
        <v>2</v>
      </c>
      <c r="Q4" s="200"/>
      <c r="R4" s="203" t="s">
        <v>7</v>
      </c>
      <c r="S4" s="204" t="s">
        <v>8</v>
      </c>
    </row>
    <row r="5" spans="2:19" x14ac:dyDescent="0.25">
      <c r="B5" s="2" t="s">
        <v>9</v>
      </c>
      <c r="C5" s="3">
        <v>2</v>
      </c>
      <c r="D5" s="4">
        <f>C5*0.4</f>
        <v>0.8</v>
      </c>
      <c r="E5" s="5"/>
      <c r="F5" s="6">
        <v>3</v>
      </c>
      <c r="G5" s="4">
        <f>F5*0.3</f>
        <v>0.89999999999999991</v>
      </c>
      <c r="H5" s="5"/>
      <c r="I5" s="6">
        <v>2</v>
      </c>
      <c r="J5" s="7">
        <f>I5*0.15</f>
        <v>0.3</v>
      </c>
      <c r="K5" s="8"/>
      <c r="L5" s="3">
        <v>3</v>
      </c>
      <c r="M5" s="7">
        <f>L5*0.1</f>
        <v>0.30000000000000004</v>
      </c>
      <c r="N5" s="8"/>
      <c r="O5" s="3">
        <v>4</v>
      </c>
      <c r="P5" s="7">
        <f>O5*0.05</f>
        <v>0.2</v>
      </c>
      <c r="Q5" s="8"/>
      <c r="R5" s="3">
        <f>D5+G5+J5+M5+P5</f>
        <v>2.5</v>
      </c>
      <c r="S5" s="9">
        <f>RANK(R5,$R$5:$R$10,1)</f>
        <v>2</v>
      </c>
    </row>
    <row r="6" spans="2:19" x14ac:dyDescent="0.25">
      <c r="B6" s="10" t="s">
        <v>10</v>
      </c>
      <c r="C6" s="11">
        <v>3</v>
      </c>
      <c r="D6" s="12">
        <f>C6*0.4</f>
        <v>1.2000000000000002</v>
      </c>
      <c r="E6" s="13"/>
      <c r="F6" s="11">
        <v>2</v>
      </c>
      <c r="G6" s="12">
        <f>F6*0.3</f>
        <v>0.6</v>
      </c>
      <c r="H6" s="13"/>
      <c r="I6" s="11">
        <v>3</v>
      </c>
      <c r="J6" s="14">
        <f>I6*0.15</f>
        <v>0.44999999999999996</v>
      </c>
      <c r="K6" s="13"/>
      <c r="L6" s="11">
        <v>2</v>
      </c>
      <c r="M6" s="14">
        <f>L6*0.1</f>
        <v>0.2</v>
      </c>
      <c r="N6" s="13"/>
      <c r="O6" s="11">
        <v>5</v>
      </c>
      <c r="P6" s="14">
        <f>O6*0.05</f>
        <v>0.25</v>
      </c>
      <c r="Q6" s="13"/>
      <c r="R6" s="11">
        <f>D6+G6+J6+M6+P6</f>
        <v>2.7</v>
      </c>
      <c r="S6" s="15">
        <f>RANK(R6,$R$5:$R$10,1)</f>
        <v>3</v>
      </c>
    </row>
    <row r="7" spans="2:19" x14ac:dyDescent="0.25">
      <c r="B7" s="10" t="s">
        <v>11</v>
      </c>
      <c r="C7" s="11">
        <v>1</v>
      </c>
      <c r="D7" s="12">
        <f>C7*0.4</f>
        <v>0.4</v>
      </c>
      <c r="E7" s="16"/>
      <c r="F7" s="17">
        <v>1</v>
      </c>
      <c r="G7" s="12">
        <f>F7*0.3</f>
        <v>0.3</v>
      </c>
      <c r="H7" s="16"/>
      <c r="I7" s="11">
        <v>1</v>
      </c>
      <c r="J7" s="14">
        <f>I7*0.15</f>
        <v>0.15</v>
      </c>
      <c r="K7" s="13"/>
      <c r="L7" s="11">
        <v>1</v>
      </c>
      <c r="M7" s="14">
        <f>L7*0.1</f>
        <v>0.1</v>
      </c>
      <c r="N7" s="13"/>
      <c r="O7" s="11">
        <v>3</v>
      </c>
      <c r="P7" s="14">
        <f>O7*0.05</f>
        <v>0.15000000000000002</v>
      </c>
      <c r="Q7" s="13"/>
      <c r="R7" s="11">
        <f>D7+G7+J7+M7+P7</f>
        <v>1.1000000000000001</v>
      </c>
      <c r="S7" s="15">
        <f>RANK(R7,$R$5:$R$10,1)</f>
        <v>1</v>
      </c>
    </row>
    <row r="8" spans="2:19" x14ac:dyDescent="0.25">
      <c r="B8" s="10" t="s">
        <v>12</v>
      </c>
      <c r="C8" s="11">
        <v>5</v>
      </c>
      <c r="D8" s="12">
        <f>C8*0.4</f>
        <v>2</v>
      </c>
      <c r="E8" s="16"/>
      <c r="F8" s="17">
        <v>4</v>
      </c>
      <c r="G8" s="12">
        <f>F8*0.3</f>
        <v>1.2</v>
      </c>
      <c r="H8" s="16"/>
      <c r="I8" s="11">
        <v>4</v>
      </c>
      <c r="J8" s="14">
        <f>I8*0.15</f>
        <v>0.6</v>
      </c>
      <c r="K8" s="13"/>
      <c r="L8" s="11">
        <v>5</v>
      </c>
      <c r="M8" s="14">
        <f>L8*0.1</f>
        <v>0.5</v>
      </c>
      <c r="N8" s="13"/>
      <c r="O8" s="11">
        <v>6</v>
      </c>
      <c r="P8" s="14">
        <f>O8*0.05</f>
        <v>0.30000000000000004</v>
      </c>
      <c r="Q8" s="13"/>
      <c r="R8" s="11">
        <f>D8+G8+J8+M8+P8</f>
        <v>4.6000000000000005</v>
      </c>
      <c r="S8" s="15">
        <f>RANK(R8,$R$5:$R$10,1)</f>
        <v>5</v>
      </c>
    </row>
    <row r="9" spans="2:19" x14ac:dyDescent="0.25">
      <c r="B9" s="10" t="s">
        <v>13</v>
      </c>
      <c r="C9" s="17">
        <v>4</v>
      </c>
      <c r="D9" s="12">
        <f>C9*0.4</f>
        <v>1.6</v>
      </c>
      <c r="E9" s="16"/>
      <c r="F9" s="17">
        <v>5</v>
      </c>
      <c r="G9" s="12">
        <f>F9*0.3</f>
        <v>1.5</v>
      </c>
      <c r="H9" s="16"/>
      <c r="I9" s="11">
        <v>5</v>
      </c>
      <c r="J9" s="14">
        <f>I9*0.15</f>
        <v>0.75</v>
      </c>
      <c r="K9" s="13"/>
      <c r="L9" s="11">
        <v>4</v>
      </c>
      <c r="M9" s="14">
        <f>L9*0.1</f>
        <v>0.4</v>
      </c>
      <c r="N9" s="13"/>
      <c r="O9" s="11">
        <v>2</v>
      </c>
      <c r="P9" s="14">
        <f>O9*0.05</f>
        <v>0.1</v>
      </c>
      <c r="Q9" s="13"/>
      <c r="R9" s="11">
        <f>D9+G9+J9+M9+P9</f>
        <v>4.3499999999999996</v>
      </c>
      <c r="S9" s="15">
        <f>RANK(R9,$R$5:$R$10,1)</f>
        <v>4</v>
      </c>
    </row>
    <row r="10" spans="2:19" ht="15.75" thickBot="1" x14ac:dyDescent="0.3">
      <c r="B10" s="18" t="s">
        <v>14</v>
      </c>
      <c r="C10" s="19">
        <v>6</v>
      </c>
      <c r="D10" s="20">
        <f>C10*0.4</f>
        <v>2.4000000000000004</v>
      </c>
      <c r="E10" s="21"/>
      <c r="F10" s="19">
        <v>6</v>
      </c>
      <c r="G10" s="20">
        <f>F10*0.3</f>
        <v>1.7999999999999998</v>
      </c>
      <c r="H10" s="21"/>
      <c r="I10" s="22">
        <v>6</v>
      </c>
      <c r="J10" s="23">
        <f>I10*0.15</f>
        <v>0.89999999999999991</v>
      </c>
      <c r="K10" s="24"/>
      <c r="L10" s="22">
        <v>6</v>
      </c>
      <c r="M10" s="23">
        <f>L10*0.1</f>
        <v>0.60000000000000009</v>
      </c>
      <c r="N10" s="24"/>
      <c r="O10" s="22">
        <v>1</v>
      </c>
      <c r="P10" s="23">
        <f>O10*0.05</f>
        <v>0.05</v>
      </c>
      <c r="Q10" s="24"/>
      <c r="R10" s="22">
        <f>D10+G10+J10+M10+P10</f>
        <v>5.7499999999999991</v>
      </c>
      <c r="S10" s="25">
        <f>RANK(R10,$R$5:$R$10,1)</f>
        <v>6</v>
      </c>
    </row>
    <row r="11" spans="2:19" ht="15.75" thickBot="1" x14ac:dyDescent="0.3">
      <c r="B11" s="26"/>
      <c r="C11" s="26"/>
      <c r="D11" s="26"/>
      <c r="E11" s="26"/>
      <c r="F11" s="26"/>
      <c r="G11" s="26"/>
      <c r="H11" s="26"/>
      <c r="I11" s="1"/>
      <c r="J11" s="1"/>
      <c r="K11" s="1"/>
      <c r="L11" s="1"/>
      <c r="M11" s="1"/>
      <c r="N11" s="1"/>
      <c r="O11" s="1"/>
      <c r="P11" s="1"/>
      <c r="Q11" s="1"/>
      <c r="R11" s="1"/>
      <c r="S11" s="1"/>
    </row>
    <row r="12" spans="2:19" ht="16.5" thickBot="1" x14ac:dyDescent="0.3">
      <c r="D12" s="1"/>
      <c r="E12" s="1"/>
      <c r="F12" s="205" t="s">
        <v>15</v>
      </c>
      <c r="G12" s="206" t="s">
        <v>16</v>
      </c>
      <c r="H12" s="1"/>
      <c r="I12" s="1"/>
      <c r="J12" s="1"/>
      <c r="K12" s="1"/>
      <c r="L12" s="1"/>
      <c r="M12" s="1"/>
      <c r="N12" s="1"/>
      <c r="O12" s="1"/>
      <c r="P12" s="1"/>
      <c r="Q12" s="1"/>
      <c r="R12" s="1"/>
      <c r="S12" s="1"/>
    </row>
    <row r="13" spans="2:19" ht="15.75" x14ac:dyDescent="0.25">
      <c r="D13" s="1"/>
      <c r="E13" s="1"/>
      <c r="F13" s="30" t="s">
        <v>11</v>
      </c>
      <c r="G13" s="31">
        <v>1</v>
      </c>
      <c r="H13" s="1"/>
      <c r="I13" s="1"/>
      <c r="J13" s="1"/>
      <c r="K13" s="1"/>
      <c r="L13" s="1"/>
      <c r="M13" s="1"/>
      <c r="N13" s="1"/>
      <c r="O13" s="1"/>
      <c r="P13" s="1"/>
      <c r="Q13" s="1"/>
      <c r="R13" s="1"/>
      <c r="S13" s="1"/>
    </row>
    <row r="14" spans="2:19" ht="15.75" x14ac:dyDescent="0.25">
      <c r="D14" s="1"/>
      <c r="E14" s="1"/>
      <c r="F14" s="32" t="s">
        <v>9</v>
      </c>
      <c r="G14" s="33">
        <v>2</v>
      </c>
      <c r="H14" s="1"/>
      <c r="I14" s="1"/>
      <c r="J14" s="1"/>
      <c r="K14" s="1"/>
      <c r="L14" s="1"/>
      <c r="M14" s="1"/>
      <c r="N14" s="1"/>
      <c r="O14" s="1"/>
      <c r="P14" s="1"/>
      <c r="Q14" s="1"/>
      <c r="R14" s="1"/>
      <c r="S14" s="1"/>
    </row>
    <row r="15" spans="2:19" ht="15.75" x14ac:dyDescent="0.25">
      <c r="D15" s="1"/>
      <c r="E15" s="1"/>
      <c r="F15" s="32" t="s">
        <v>10</v>
      </c>
      <c r="G15" s="33">
        <v>3</v>
      </c>
      <c r="H15" s="1"/>
      <c r="I15" s="1"/>
      <c r="J15" s="1"/>
      <c r="K15" s="1"/>
      <c r="L15" s="1"/>
      <c r="M15" s="1"/>
      <c r="N15" s="1"/>
      <c r="O15" s="1"/>
      <c r="P15" s="1"/>
      <c r="Q15" s="1"/>
      <c r="R15" s="1"/>
      <c r="S15" s="1"/>
    </row>
    <row r="16" spans="2:19" ht="15.75" x14ac:dyDescent="0.25">
      <c r="D16" s="1"/>
      <c r="E16" s="1"/>
      <c r="F16" s="32" t="s">
        <v>13</v>
      </c>
      <c r="G16" s="33">
        <v>4</v>
      </c>
      <c r="H16" s="1"/>
      <c r="I16" s="1"/>
      <c r="J16" s="1"/>
      <c r="K16" s="1"/>
      <c r="L16" s="1"/>
      <c r="M16" s="1"/>
      <c r="N16" s="1"/>
      <c r="O16" s="1"/>
      <c r="P16" s="1"/>
      <c r="Q16" s="1"/>
      <c r="R16" s="1"/>
      <c r="S16" s="1"/>
    </row>
    <row r="17" spans="4:19" ht="15.75" x14ac:dyDescent="0.25">
      <c r="D17" s="1"/>
      <c r="E17" s="1"/>
      <c r="F17" s="32" t="s">
        <v>12</v>
      </c>
      <c r="G17" s="33">
        <v>5</v>
      </c>
      <c r="H17" s="1"/>
      <c r="I17" s="1"/>
      <c r="J17" s="1"/>
      <c r="K17" s="1"/>
      <c r="L17" s="1"/>
      <c r="M17" s="1"/>
      <c r="N17" s="1"/>
      <c r="O17" s="1"/>
      <c r="P17" s="1"/>
      <c r="Q17" s="1"/>
      <c r="R17" s="1"/>
      <c r="S17" s="1"/>
    </row>
    <row r="18" spans="4:19" ht="16.5" thickBot="1" x14ac:dyDescent="0.3">
      <c r="D18" s="1"/>
      <c r="E18" s="1"/>
      <c r="F18" s="34" t="s">
        <v>14</v>
      </c>
      <c r="G18" s="35">
        <v>6</v>
      </c>
      <c r="H18" s="1"/>
      <c r="I18" s="1"/>
      <c r="J18" s="1"/>
      <c r="K18" s="1"/>
      <c r="L18" s="1"/>
      <c r="M18" s="1"/>
      <c r="N18" s="1"/>
      <c r="O18" s="1"/>
      <c r="P18" s="1"/>
      <c r="Q18" s="1"/>
      <c r="R18" s="1"/>
      <c r="S18" s="1"/>
    </row>
  </sheetData>
  <mergeCells count="1">
    <mergeCell ref="B2:I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FAE091-3C3D-42C0-9A2C-F7A5B9F37869}">
  <dimension ref="A3:Q37"/>
  <sheetViews>
    <sheetView showGridLines="0" workbookViewId="0">
      <selection activeCell="E33" sqref="E33"/>
    </sheetView>
  </sheetViews>
  <sheetFormatPr defaultRowHeight="15" x14ac:dyDescent="0.25"/>
  <cols>
    <col min="1" max="1" width="21.7109375" customWidth="1"/>
    <col min="2" max="2" width="23.28515625" customWidth="1"/>
    <col min="3" max="3" width="16.7109375" customWidth="1"/>
    <col min="4" max="4" width="21.140625" customWidth="1"/>
    <col min="5" max="5" width="19" customWidth="1"/>
    <col min="6" max="7" width="18.28515625" customWidth="1"/>
    <col min="8" max="8" width="18.7109375" customWidth="1"/>
  </cols>
  <sheetData>
    <row r="3" spans="1:17" x14ac:dyDescent="0.25">
      <c r="B3" s="56" t="s">
        <v>44</v>
      </c>
      <c r="C3" s="55"/>
      <c r="D3" s="55"/>
    </row>
    <row r="4" spans="1:17" x14ac:dyDescent="0.25">
      <c r="B4" s="55"/>
      <c r="C4" s="55"/>
      <c r="D4" s="55"/>
    </row>
    <row r="5" spans="1:17" x14ac:dyDescent="0.25">
      <c r="B5" s="55"/>
      <c r="C5" s="55"/>
      <c r="D5" s="55"/>
    </row>
    <row r="7" spans="1:17" x14ac:dyDescent="0.25">
      <c r="A7" s="54" t="s">
        <v>29</v>
      </c>
      <c r="B7" s="54" t="s">
        <v>43</v>
      </c>
      <c r="C7" s="54" t="s">
        <v>42</v>
      </c>
      <c r="D7" s="54" t="s">
        <v>41</v>
      </c>
      <c r="E7" s="54" t="s">
        <v>40</v>
      </c>
      <c r="F7" s="54" t="s">
        <v>39</v>
      </c>
      <c r="G7" s="53" t="s">
        <v>38</v>
      </c>
    </row>
    <row r="8" spans="1:17" x14ac:dyDescent="0.25">
      <c r="A8" s="52" t="s">
        <v>27</v>
      </c>
      <c r="B8" s="44">
        <v>1</v>
      </c>
      <c r="C8" s="44">
        <v>3</v>
      </c>
      <c r="D8" s="44">
        <v>1</v>
      </c>
      <c r="E8" s="44">
        <v>2</v>
      </c>
      <c r="F8" s="51">
        <f>SUM(B8:E8)</f>
        <v>7</v>
      </c>
      <c r="G8" s="45">
        <v>1</v>
      </c>
      <c r="H8" s="36"/>
      <c r="I8" s="36"/>
      <c r="J8" s="36"/>
      <c r="K8" s="36"/>
      <c r="L8" s="36"/>
      <c r="M8" s="36"/>
      <c r="N8" s="36"/>
      <c r="O8" s="36"/>
      <c r="P8" s="36"/>
      <c r="Q8" s="36"/>
    </row>
    <row r="9" spans="1:17" x14ac:dyDescent="0.25">
      <c r="A9" s="52" t="s">
        <v>21</v>
      </c>
      <c r="B9" s="44">
        <v>4</v>
      </c>
      <c r="C9" s="44">
        <v>4</v>
      </c>
      <c r="D9" s="44">
        <v>3</v>
      </c>
      <c r="E9" s="44">
        <v>3</v>
      </c>
      <c r="F9" s="51">
        <f>SUM(B9:E9)</f>
        <v>14</v>
      </c>
      <c r="G9" s="44">
        <v>4</v>
      </c>
      <c r="H9" s="36"/>
      <c r="I9" s="36"/>
      <c r="J9" s="36"/>
      <c r="K9" s="36"/>
      <c r="L9" s="36"/>
      <c r="M9" s="36"/>
      <c r="N9" s="36"/>
      <c r="O9" s="36"/>
      <c r="P9" s="36"/>
      <c r="Q9" s="36"/>
    </row>
    <row r="10" spans="1:17" x14ac:dyDescent="0.25">
      <c r="A10" s="52" t="s">
        <v>30</v>
      </c>
      <c r="B10" s="44">
        <v>5</v>
      </c>
      <c r="C10" s="44">
        <v>1</v>
      </c>
      <c r="D10" s="44">
        <v>2</v>
      </c>
      <c r="E10" s="44">
        <v>5</v>
      </c>
      <c r="F10" s="51">
        <f>SUM(B10:E10)</f>
        <v>13</v>
      </c>
      <c r="G10" s="44">
        <v>3</v>
      </c>
      <c r="H10" s="36"/>
      <c r="I10" s="36"/>
      <c r="J10" s="36"/>
      <c r="K10" s="36"/>
      <c r="L10" s="36"/>
      <c r="M10" s="36"/>
      <c r="N10" s="36"/>
      <c r="O10" s="36"/>
      <c r="P10" s="36"/>
      <c r="Q10" s="36"/>
    </row>
    <row r="11" spans="1:17" x14ac:dyDescent="0.25">
      <c r="A11" s="52" t="s">
        <v>25</v>
      </c>
      <c r="B11" s="44">
        <v>3</v>
      </c>
      <c r="C11" s="44">
        <v>2</v>
      </c>
      <c r="D11" s="44">
        <v>5</v>
      </c>
      <c r="E11" s="44">
        <v>1</v>
      </c>
      <c r="F11" s="51">
        <f>SUM(B11:E11)</f>
        <v>11</v>
      </c>
      <c r="G11" s="44">
        <v>2</v>
      </c>
      <c r="H11" s="36"/>
      <c r="I11" s="36"/>
      <c r="J11" s="36"/>
      <c r="K11" s="36"/>
      <c r="L11" s="36"/>
      <c r="M11" s="36"/>
      <c r="N11" s="36"/>
      <c r="O11" s="36"/>
      <c r="P11" s="36"/>
      <c r="Q11" s="36"/>
    </row>
    <row r="12" spans="1:17" x14ac:dyDescent="0.25">
      <c r="A12" s="52" t="s">
        <v>19</v>
      </c>
      <c r="B12" s="44">
        <v>2</v>
      </c>
      <c r="C12" s="44">
        <v>5</v>
      </c>
      <c r="D12" s="44">
        <v>4</v>
      </c>
      <c r="E12" s="44">
        <v>4</v>
      </c>
      <c r="F12" s="51">
        <f>SUM(B12:E12)</f>
        <v>15</v>
      </c>
      <c r="G12" s="44">
        <v>5</v>
      </c>
    </row>
    <row r="16" spans="1:17" x14ac:dyDescent="0.25">
      <c r="B16" s="50" t="s">
        <v>37</v>
      </c>
      <c r="C16" s="49"/>
      <c r="D16" s="49"/>
    </row>
    <row r="17" spans="1:11" x14ac:dyDescent="0.25">
      <c r="B17" s="49"/>
      <c r="C17" s="49"/>
      <c r="D17" s="49"/>
    </row>
    <row r="18" spans="1:11" x14ac:dyDescent="0.25">
      <c r="B18" s="49"/>
      <c r="C18" s="49"/>
      <c r="D18" s="49"/>
    </row>
    <row r="19" spans="1:11" x14ac:dyDescent="0.25">
      <c r="A19" s="48" t="s">
        <v>29</v>
      </c>
      <c r="B19" s="47" t="s">
        <v>36</v>
      </c>
      <c r="C19" s="47">
        <v>0.3</v>
      </c>
      <c r="D19" s="47" t="s">
        <v>35</v>
      </c>
      <c r="E19" s="47">
        <v>0.25</v>
      </c>
      <c r="F19" s="47" t="s">
        <v>34</v>
      </c>
      <c r="G19" s="47">
        <v>0.2</v>
      </c>
      <c r="H19" s="47" t="s">
        <v>33</v>
      </c>
      <c r="I19" s="47">
        <v>0.25</v>
      </c>
      <c r="J19" s="46" t="s">
        <v>32</v>
      </c>
      <c r="K19" s="46" t="s">
        <v>31</v>
      </c>
    </row>
    <row r="20" spans="1:11" x14ac:dyDescent="0.25">
      <c r="A20" s="44" t="s">
        <v>27</v>
      </c>
      <c r="B20" s="44">
        <v>1</v>
      </c>
      <c r="C20" s="44">
        <f>B20*$C$19</f>
        <v>0.3</v>
      </c>
      <c r="D20" s="44">
        <v>3</v>
      </c>
      <c r="E20" s="44">
        <f>D20*$E$19</f>
        <v>0.75</v>
      </c>
      <c r="F20" s="44">
        <v>1</v>
      </c>
      <c r="G20" s="44">
        <f>F20*$G$19</f>
        <v>0.2</v>
      </c>
      <c r="H20" s="44">
        <v>2</v>
      </c>
      <c r="I20" s="44">
        <f>H20*$I$19</f>
        <v>0.5</v>
      </c>
      <c r="J20" s="45">
        <f>C20+E20+G20+I20</f>
        <v>1.75</v>
      </c>
      <c r="K20" s="45">
        <f>RANK(J20,$J$20:$J$24,1)</f>
        <v>1</v>
      </c>
    </row>
    <row r="21" spans="1:11" x14ac:dyDescent="0.25">
      <c r="A21" s="44" t="s">
        <v>21</v>
      </c>
      <c r="B21" s="44">
        <v>4</v>
      </c>
      <c r="C21" s="44">
        <f>B21*$C$19</f>
        <v>1.2</v>
      </c>
      <c r="D21" s="44">
        <v>4</v>
      </c>
      <c r="E21" s="44">
        <f>D21*$E$19</f>
        <v>1</v>
      </c>
      <c r="F21" s="44">
        <v>3</v>
      </c>
      <c r="G21" s="44">
        <f>F21*$G$19</f>
        <v>0.60000000000000009</v>
      </c>
      <c r="H21" s="44">
        <v>3</v>
      </c>
      <c r="I21" s="44">
        <f>H21*$I$19</f>
        <v>0.75</v>
      </c>
      <c r="J21" s="43">
        <f>C21+E21+G21+I21</f>
        <v>3.5500000000000003</v>
      </c>
      <c r="K21" s="43">
        <f>RANK(J21,$J$20:$J$24,1)</f>
        <v>4</v>
      </c>
    </row>
    <row r="22" spans="1:11" x14ac:dyDescent="0.25">
      <c r="A22" s="44" t="s">
        <v>30</v>
      </c>
      <c r="B22" s="44">
        <v>5</v>
      </c>
      <c r="C22" s="44">
        <f>B22*$C$19</f>
        <v>1.5</v>
      </c>
      <c r="D22" s="44">
        <v>1</v>
      </c>
      <c r="E22" s="44">
        <f>D22*$E$19</f>
        <v>0.25</v>
      </c>
      <c r="F22" s="44">
        <v>2</v>
      </c>
      <c r="G22" s="44">
        <f>F22*$G$19</f>
        <v>0.4</v>
      </c>
      <c r="H22" s="44">
        <v>5</v>
      </c>
      <c r="I22" s="44">
        <f>H22*$I$19</f>
        <v>1.25</v>
      </c>
      <c r="J22" s="43">
        <f>C22+E22+G22+I22</f>
        <v>3.4</v>
      </c>
      <c r="K22" s="43">
        <f>RANK(J22,$J$20:$J$24,1)</f>
        <v>3</v>
      </c>
    </row>
    <row r="23" spans="1:11" x14ac:dyDescent="0.25">
      <c r="A23" s="44" t="s">
        <v>25</v>
      </c>
      <c r="B23" s="44">
        <v>3</v>
      </c>
      <c r="C23" s="44">
        <f>B23*$C$19</f>
        <v>0.89999999999999991</v>
      </c>
      <c r="D23" s="44">
        <v>2</v>
      </c>
      <c r="E23" s="44">
        <f>D23*$E$19</f>
        <v>0.5</v>
      </c>
      <c r="F23" s="44">
        <v>5</v>
      </c>
      <c r="G23" s="44">
        <f>F23*$G$19</f>
        <v>1</v>
      </c>
      <c r="H23" s="44">
        <v>1</v>
      </c>
      <c r="I23" s="44">
        <f>H23*$I$19</f>
        <v>0.25</v>
      </c>
      <c r="J23" s="43">
        <f>C23+E23+G23+I23</f>
        <v>2.65</v>
      </c>
      <c r="K23" s="43">
        <f>RANK(J23,$J$20:$J$24,1)</f>
        <v>2</v>
      </c>
    </row>
    <row r="24" spans="1:11" x14ac:dyDescent="0.25">
      <c r="A24" s="44" t="s">
        <v>19</v>
      </c>
      <c r="B24" s="44">
        <v>2</v>
      </c>
      <c r="C24" s="44">
        <f>B24*$C$19</f>
        <v>0.6</v>
      </c>
      <c r="D24" s="44">
        <v>5</v>
      </c>
      <c r="E24" s="44">
        <f>D24*$E$19</f>
        <v>1.25</v>
      </c>
      <c r="F24" s="44">
        <v>4</v>
      </c>
      <c r="G24" s="44">
        <f>F24*$G$19</f>
        <v>0.8</v>
      </c>
      <c r="H24" s="44">
        <v>4</v>
      </c>
      <c r="I24" s="44">
        <f>H24*$I$19</f>
        <v>1</v>
      </c>
      <c r="J24" s="43">
        <f>C24+E24+G24+I24</f>
        <v>3.6500000000000004</v>
      </c>
      <c r="K24" s="43">
        <f>RANK(J24,$J$20:$J$24,1)</f>
        <v>5</v>
      </c>
    </row>
    <row r="25" spans="1:11" x14ac:dyDescent="0.25">
      <c r="B25" s="42"/>
      <c r="C25" s="42"/>
      <c r="D25" s="42"/>
      <c r="E25" s="42"/>
      <c r="F25" s="42"/>
    </row>
    <row r="32" spans="1:11" x14ac:dyDescent="0.25">
      <c r="C32" s="41" t="s">
        <v>29</v>
      </c>
      <c r="D32" s="40" t="s">
        <v>28</v>
      </c>
      <c r="E32" s="39"/>
    </row>
    <row r="33" spans="3:5" x14ac:dyDescent="0.25">
      <c r="C33" s="38" t="s">
        <v>27</v>
      </c>
      <c r="D33" s="37" t="s">
        <v>26</v>
      </c>
      <c r="E33" s="36"/>
    </row>
    <row r="34" spans="3:5" x14ac:dyDescent="0.25">
      <c r="C34" s="38" t="s">
        <v>25</v>
      </c>
      <c r="D34" s="37" t="s">
        <v>24</v>
      </c>
      <c r="E34" s="36"/>
    </row>
    <row r="35" spans="3:5" x14ac:dyDescent="0.25">
      <c r="C35" s="38" t="s">
        <v>23</v>
      </c>
      <c r="D35" s="37" t="s">
        <v>22</v>
      </c>
      <c r="E35" s="36"/>
    </row>
    <row r="36" spans="3:5" x14ac:dyDescent="0.25">
      <c r="C36" s="38" t="s">
        <v>21</v>
      </c>
      <c r="D36" s="37" t="s">
        <v>20</v>
      </c>
      <c r="E36" s="36"/>
    </row>
    <row r="37" spans="3:5" x14ac:dyDescent="0.25">
      <c r="C37" s="38" t="s">
        <v>19</v>
      </c>
      <c r="D37" s="37" t="s">
        <v>18</v>
      </c>
      <c r="E37" s="36"/>
    </row>
  </sheetData>
  <mergeCells count="2">
    <mergeCell ref="B3:D5"/>
    <mergeCell ref="B16:D18"/>
  </mergeCells>
  <pageMargins left="0.7" right="0.7" top="0.75" bottom="0.75" header="0.3" footer="0.3"/>
  <pageSetup orientation="portrait" horizontalDpi="300" verticalDpi="3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70152B-0486-47A3-ACAE-6DE4E474AB2F}">
  <dimension ref="D2:Q29"/>
  <sheetViews>
    <sheetView showGridLines="0" topLeftCell="B6" zoomScaleNormal="100" workbookViewId="0">
      <selection activeCell="K15" sqref="K15"/>
    </sheetView>
  </sheetViews>
  <sheetFormatPr defaultRowHeight="15" x14ac:dyDescent="0.25"/>
  <cols>
    <col min="3" max="3" width="8.42578125" customWidth="1"/>
    <col min="4" max="4" width="17.85546875" bestFit="1" customWidth="1"/>
    <col min="5" max="6" width="12" customWidth="1"/>
    <col min="7" max="7" width="10.28515625" bestFit="1" customWidth="1"/>
    <col min="8" max="8" width="10.28515625" customWidth="1"/>
    <col min="9" max="9" width="10.140625" bestFit="1" customWidth="1"/>
    <col min="10" max="10" width="10.140625" customWidth="1"/>
    <col min="11" max="11" width="15.28515625" bestFit="1" customWidth="1"/>
    <col min="12" max="12" width="15.28515625" customWidth="1"/>
    <col min="13" max="13" width="17.5703125" bestFit="1" customWidth="1"/>
    <col min="17" max="17" width="12.42578125" customWidth="1"/>
  </cols>
  <sheetData>
    <row r="2" spans="4:17" ht="15.75" thickBot="1" x14ac:dyDescent="0.3"/>
    <row r="3" spans="4:17" ht="16.5" thickBot="1" x14ac:dyDescent="0.3">
      <c r="D3" s="81" t="s">
        <v>68</v>
      </c>
      <c r="E3" s="80"/>
      <c r="F3" s="80"/>
      <c r="G3" s="80"/>
      <c r="H3" s="80"/>
      <c r="I3" s="80"/>
      <c r="J3" s="80"/>
      <c r="K3" s="80"/>
      <c r="L3" s="80"/>
      <c r="M3" s="80"/>
      <c r="N3" s="80"/>
      <c r="O3" s="80"/>
      <c r="P3" s="80"/>
      <c r="Q3" s="79"/>
    </row>
    <row r="4" spans="4:17" x14ac:dyDescent="0.25">
      <c r="D4" s="78"/>
      <c r="E4" s="77"/>
      <c r="F4" s="77"/>
      <c r="G4" s="77"/>
      <c r="H4" s="77"/>
      <c r="I4" s="77"/>
      <c r="J4" s="77"/>
      <c r="K4" s="77"/>
      <c r="L4" s="77"/>
      <c r="M4" s="77"/>
      <c r="N4" s="77"/>
      <c r="O4" s="77"/>
      <c r="P4" s="77"/>
      <c r="Q4" s="9"/>
    </row>
    <row r="5" spans="4:17" s="64" customFormat="1" x14ac:dyDescent="0.25">
      <c r="D5" s="76" t="s">
        <v>67</v>
      </c>
      <c r="E5" s="75" t="s">
        <v>66</v>
      </c>
      <c r="F5" s="75"/>
      <c r="G5" s="75" t="s">
        <v>65</v>
      </c>
      <c r="H5" s="75"/>
      <c r="I5" s="75" t="s">
        <v>64</v>
      </c>
      <c r="J5" s="75"/>
      <c r="K5" s="75" t="s">
        <v>63</v>
      </c>
      <c r="L5" s="75"/>
      <c r="M5" s="75" t="s">
        <v>62</v>
      </c>
      <c r="N5" s="75"/>
      <c r="O5" s="67"/>
      <c r="P5" s="74" t="s">
        <v>32</v>
      </c>
      <c r="Q5" s="73" t="s">
        <v>61</v>
      </c>
    </row>
    <row r="6" spans="4:17" s="64" customFormat="1" x14ac:dyDescent="0.25">
      <c r="D6" s="68"/>
      <c r="E6" s="67" t="s">
        <v>28</v>
      </c>
      <c r="F6" s="67"/>
      <c r="G6" s="67" t="s">
        <v>28</v>
      </c>
      <c r="H6" s="67"/>
      <c r="I6" s="67" t="s">
        <v>28</v>
      </c>
      <c r="J6" s="67"/>
      <c r="K6" s="67" t="s">
        <v>28</v>
      </c>
      <c r="L6" s="67"/>
      <c r="M6" s="67" t="s">
        <v>28</v>
      </c>
      <c r="N6" s="67"/>
      <c r="O6" s="67"/>
      <c r="P6" s="67"/>
      <c r="Q6" s="15"/>
    </row>
    <row r="7" spans="4:17" s="64" customFormat="1" x14ac:dyDescent="0.25">
      <c r="D7" s="68" t="s">
        <v>60</v>
      </c>
      <c r="E7" s="67">
        <v>11</v>
      </c>
      <c r="F7" s="67">
        <f>E7*0.3</f>
        <v>3.3</v>
      </c>
      <c r="G7" s="67">
        <v>10</v>
      </c>
      <c r="H7" s="67">
        <f>G7*0.3</f>
        <v>3</v>
      </c>
      <c r="I7" s="67">
        <v>10</v>
      </c>
      <c r="J7" s="67">
        <f>I7*0.3</f>
        <v>3</v>
      </c>
      <c r="K7" s="67">
        <v>8</v>
      </c>
      <c r="L7" s="67">
        <f>K7*0.2</f>
        <v>1.6</v>
      </c>
      <c r="M7" s="67">
        <v>1</v>
      </c>
      <c r="N7" s="67">
        <f>M7*0.2</f>
        <v>0.2</v>
      </c>
      <c r="O7" s="67"/>
      <c r="P7" s="67">
        <f>F7+H7+J7+L7+N7</f>
        <v>11.1</v>
      </c>
      <c r="Q7" s="15">
        <f>RANK(P7,$P$7:$P$21,1)</f>
        <v>10</v>
      </c>
    </row>
    <row r="8" spans="4:17" s="64" customFormat="1" x14ac:dyDescent="0.25">
      <c r="D8" s="68" t="s">
        <v>59</v>
      </c>
      <c r="E8" s="67">
        <v>13</v>
      </c>
      <c r="F8" s="67">
        <f>E8*0.3</f>
        <v>3.9</v>
      </c>
      <c r="G8" s="67">
        <v>1</v>
      </c>
      <c r="H8" s="67">
        <f>G8*0.3</f>
        <v>0.3</v>
      </c>
      <c r="I8" s="67">
        <v>13</v>
      </c>
      <c r="J8" s="67">
        <f>I8*0.3</f>
        <v>3.9</v>
      </c>
      <c r="K8" s="67">
        <v>6</v>
      </c>
      <c r="L8" s="67">
        <f>K8*0.2</f>
        <v>1.2000000000000002</v>
      </c>
      <c r="M8" s="67">
        <v>11</v>
      </c>
      <c r="N8" s="67">
        <f>M8*0.2</f>
        <v>2.2000000000000002</v>
      </c>
      <c r="O8" s="67"/>
      <c r="P8" s="67">
        <f>F8+H8+J8+L8+N8</f>
        <v>11.5</v>
      </c>
      <c r="Q8" s="15">
        <f>RANK(P8,$P$7:$P$21,1)</f>
        <v>11</v>
      </c>
    </row>
    <row r="9" spans="4:17" s="64" customFormat="1" x14ac:dyDescent="0.25">
      <c r="D9" s="68" t="s">
        <v>58</v>
      </c>
      <c r="E9" s="67">
        <v>6</v>
      </c>
      <c r="F9" s="67">
        <f>E9*0.3</f>
        <v>1.7999999999999998</v>
      </c>
      <c r="G9" s="67">
        <v>11</v>
      </c>
      <c r="H9" s="67">
        <f>G9*0.3</f>
        <v>3.3</v>
      </c>
      <c r="I9" s="67">
        <v>8</v>
      </c>
      <c r="J9" s="67">
        <f>I9*0.3</f>
        <v>2.4</v>
      </c>
      <c r="K9" s="67">
        <v>5</v>
      </c>
      <c r="L9" s="67">
        <f>K9*0.2</f>
        <v>1</v>
      </c>
      <c r="M9" s="67">
        <v>6</v>
      </c>
      <c r="N9" s="67">
        <f>M9*0.2</f>
        <v>1.2000000000000002</v>
      </c>
      <c r="O9" s="67"/>
      <c r="P9" s="67">
        <f>F9+H9+J9+L9+N9</f>
        <v>9.6999999999999993</v>
      </c>
      <c r="Q9" s="15">
        <f>RANK(P9,$P$7:$P$21,1)</f>
        <v>8</v>
      </c>
    </row>
    <row r="10" spans="4:17" s="64" customFormat="1" x14ac:dyDescent="0.25">
      <c r="D10" s="68" t="s">
        <v>57</v>
      </c>
      <c r="E10" s="67">
        <v>7</v>
      </c>
      <c r="F10" s="67">
        <f>E10*0.3</f>
        <v>2.1</v>
      </c>
      <c r="G10" s="67">
        <v>14</v>
      </c>
      <c r="H10" s="67">
        <f>G10*0.3</f>
        <v>4.2</v>
      </c>
      <c r="I10" s="67">
        <v>14</v>
      </c>
      <c r="J10" s="67">
        <f>I10*0.3</f>
        <v>4.2</v>
      </c>
      <c r="K10" s="67">
        <v>11</v>
      </c>
      <c r="L10" s="67">
        <f>K10*0.2</f>
        <v>2.2000000000000002</v>
      </c>
      <c r="M10" s="67">
        <v>14</v>
      </c>
      <c r="N10" s="67">
        <f>M10*0.2</f>
        <v>2.8000000000000003</v>
      </c>
      <c r="O10" s="67"/>
      <c r="P10" s="67">
        <f>F10+H10+J10+L10+N10</f>
        <v>15.5</v>
      </c>
      <c r="Q10" s="15">
        <f>RANK(P10,$P$7:$P$21,1)</f>
        <v>13</v>
      </c>
    </row>
    <row r="11" spans="4:17" s="69" customFormat="1" x14ac:dyDescent="0.25">
      <c r="D11" s="72" t="s">
        <v>46</v>
      </c>
      <c r="E11" s="71">
        <v>10</v>
      </c>
      <c r="F11" s="71">
        <f>E11*0.3</f>
        <v>3</v>
      </c>
      <c r="G11" s="71">
        <v>8</v>
      </c>
      <c r="H11" s="71">
        <f>G11*0.3</f>
        <v>2.4</v>
      </c>
      <c r="I11" s="71">
        <v>4</v>
      </c>
      <c r="J11" s="71">
        <f>I11*0.3</f>
        <v>1.2</v>
      </c>
      <c r="K11" s="71">
        <v>7</v>
      </c>
      <c r="L11" s="71">
        <f>K11*0.2</f>
        <v>1.4000000000000001</v>
      </c>
      <c r="M11" s="71">
        <v>5</v>
      </c>
      <c r="N11" s="71">
        <f>M11*0.2</f>
        <v>1</v>
      </c>
      <c r="O11" s="71"/>
      <c r="P11" s="71">
        <f>F11+H11+J11+L11+N11</f>
        <v>9</v>
      </c>
      <c r="Q11" s="70">
        <f>RANK(P11,$P$7:$P$21,1)</f>
        <v>4</v>
      </c>
    </row>
    <row r="12" spans="4:17" s="69" customFormat="1" x14ac:dyDescent="0.25">
      <c r="D12" s="72" t="s">
        <v>47</v>
      </c>
      <c r="E12" s="71">
        <v>3</v>
      </c>
      <c r="F12" s="71">
        <f>E12*0.3</f>
        <v>0.89999999999999991</v>
      </c>
      <c r="G12" s="71">
        <v>4</v>
      </c>
      <c r="H12" s="71">
        <f>G12*0.3</f>
        <v>1.2</v>
      </c>
      <c r="I12" s="71">
        <v>5</v>
      </c>
      <c r="J12" s="71">
        <f>I12*0.3</f>
        <v>1.5</v>
      </c>
      <c r="K12" s="71">
        <v>3</v>
      </c>
      <c r="L12" s="71">
        <f>K12*0.2</f>
        <v>0.60000000000000009</v>
      </c>
      <c r="M12" s="71">
        <v>7</v>
      </c>
      <c r="N12" s="71">
        <f>M12*0.2</f>
        <v>1.4000000000000001</v>
      </c>
      <c r="O12" s="71"/>
      <c r="P12" s="71">
        <f>F12+H12+J12+L12+N12</f>
        <v>5.6</v>
      </c>
      <c r="Q12" s="70">
        <f>RANK(P12,$P$7:$P$21,1)</f>
        <v>3</v>
      </c>
    </row>
    <row r="13" spans="4:17" s="64" customFormat="1" x14ac:dyDescent="0.25">
      <c r="D13" s="68" t="s">
        <v>56</v>
      </c>
      <c r="E13" s="67">
        <v>14</v>
      </c>
      <c r="F13" s="67">
        <f>E13*0.3</f>
        <v>4.2</v>
      </c>
      <c r="G13" s="67">
        <v>12</v>
      </c>
      <c r="H13" s="67">
        <f>G13*0.3</f>
        <v>3.5999999999999996</v>
      </c>
      <c r="I13" s="67">
        <v>2</v>
      </c>
      <c r="J13" s="67">
        <f>I13*0.3</f>
        <v>0.6</v>
      </c>
      <c r="K13" s="67">
        <v>4</v>
      </c>
      <c r="L13" s="67">
        <f>K13*0.2</f>
        <v>0.8</v>
      </c>
      <c r="M13" s="67">
        <v>2</v>
      </c>
      <c r="N13" s="67">
        <f>M13*0.2</f>
        <v>0.4</v>
      </c>
      <c r="O13" s="67"/>
      <c r="P13" s="67">
        <f>F13+H13+J13+L13+N13</f>
        <v>9.6000000000000014</v>
      </c>
      <c r="Q13" s="15">
        <f>RANK(P13,$P$7:$P$21,1)</f>
        <v>7</v>
      </c>
    </row>
    <row r="14" spans="4:17" s="69" customFormat="1" x14ac:dyDescent="0.25">
      <c r="D14" s="72" t="s">
        <v>48</v>
      </c>
      <c r="E14" s="71">
        <v>8</v>
      </c>
      <c r="F14" s="71">
        <f>E14*0.3</f>
        <v>2.4</v>
      </c>
      <c r="G14" s="71">
        <v>3</v>
      </c>
      <c r="H14" s="71">
        <f>G14*0.3</f>
        <v>0.89999999999999991</v>
      </c>
      <c r="I14" s="71">
        <v>1</v>
      </c>
      <c r="J14" s="71">
        <f>I14*0.3</f>
        <v>0.3</v>
      </c>
      <c r="K14" s="71">
        <v>2</v>
      </c>
      <c r="L14" s="71">
        <f>K14*0.2</f>
        <v>0.4</v>
      </c>
      <c r="M14" s="71">
        <v>4</v>
      </c>
      <c r="N14" s="71">
        <f>M14*0.2</f>
        <v>0.8</v>
      </c>
      <c r="O14" s="71"/>
      <c r="P14" s="71">
        <f>F14+H14+J14+L14+N14</f>
        <v>4.8</v>
      </c>
      <c r="Q14" s="70">
        <f>RANK(P14,$P$7:$P$21,1)</f>
        <v>2</v>
      </c>
    </row>
    <row r="15" spans="4:17" s="64" customFormat="1" x14ac:dyDescent="0.25">
      <c r="D15" s="68" t="s">
        <v>55</v>
      </c>
      <c r="E15" s="67">
        <v>15</v>
      </c>
      <c r="F15" s="67">
        <f>E15*0.3</f>
        <v>4.5</v>
      </c>
      <c r="G15" s="67">
        <v>9</v>
      </c>
      <c r="H15" s="67">
        <f>G15*0.3</f>
        <v>2.6999999999999997</v>
      </c>
      <c r="I15" s="67">
        <v>15</v>
      </c>
      <c r="J15" s="67">
        <f>I15*0.3</f>
        <v>4.5</v>
      </c>
      <c r="K15" s="67">
        <v>14</v>
      </c>
      <c r="L15" s="67">
        <f>K15*0.2</f>
        <v>2.8000000000000003</v>
      </c>
      <c r="M15" s="67">
        <v>15</v>
      </c>
      <c r="N15" s="67">
        <f>M15*0.2</f>
        <v>3</v>
      </c>
      <c r="O15" s="67"/>
      <c r="P15" s="67">
        <f>F15+H15+J15+L15+N15</f>
        <v>17.5</v>
      </c>
      <c r="Q15" s="15">
        <f>RANK(P15,$P$7:$P$21,1)</f>
        <v>15</v>
      </c>
    </row>
    <row r="16" spans="4:17" s="69" customFormat="1" x14ac:dyDescent="0.25">
      <c r="D16" s="72" t="s">
        <v>49</v>
      </c>
      <c r="E16" s="71">
        <v>2</v>
      </c>
      <c r="F16" s="71">
        <f>E16*0.3</f>
        <v>0.6</v>
      </c>
      <c r="G16" s="71">
        <v>2</v>
      </c>
      <c r="H16" s="71">
        <f>G16*0.3</f>
        <v>0.6</v>
      </c>
      <c r="I16" s="71">
        <v>3</v>
      </c>
      <c r="J16" s="71">
        <f>I16*0.3</f>
        <v>0.89999999999999991</v>
      </c>
      <c r="K16" s="71">
        <v>1</v>
      </c>
      <c r="L16" s="71">
        <f>K16*0.2</f>
        <v>0.2</v>
      </c>
      <c r="M16" s="71">
        <v>3</v>
      </c>
      <c r="N16" s="71">
        <f>M16*0.2</f>
        <v>0.60000000000000009</v>
      </c>
      <c r="O16" s="71"/>
      <c r="P16" s="71">
        <f>F16+H16+J16+L16+N16</f>
        <v>2.9</v>
      </c>
      <c r="Q16" s="70">
        <f>RANK(P16,$P$7:$P$21,1)</f>
        <v>1</v>
      </c>
    </row>
    <row r="17" spans="4:17" s="64" customFormat="1" x14ac:dyDescent="0.25">
      <c r="D17" s="68" t="s">
        <v>54</v>
      </c>
      <c r="E17" s="67">
        <v>12</v>
      </c>
      <c r="F17" s="67">
        <f>E17*0.3</f>
        <v>3.5999999999999996</v>
      </c>
      <c r="G17" s="67">
        <v>13</v>
      </c>
      <c r="H17" s="67">
        <f>G17*0.3</f>
        <v>3.9</v>
      </c>
      <c r="I17" s="67">
        <v>12</v>
      </c>
      <c r="J17" s="67">
        <f>I17*0.3</f>
        <v>3.5999999999999996</v>
      </c>
      <c r="K17" s="67">
        <v>13</v>
      </c>
      <c r="L17" s="67">
        <f>K17*0.2</f>
        <v>2.6</v>
      </c>
      <c r="M17" s="67">
        <v>9</v>
      </c>
      <c r="N17" s="67">
        <f>M17*0.2</f>
        <v>1.8</v>
      </c>
      <c r="O17" s="67"/>
      <c r="P17" s="67">
        <f>F17+H17+J17+L17+N17</f>
        <v>15.5</v>
      </c>
      <c r="Q17" s="15">
        <f>RANK(P17,$P$7:$P$21,1)</f>
        <v>13</v>
      </c>
    </row>
    <row r="18" spans="4:17" s="64" customFormat="1" x14ac:dyDescent="0.25">
      <c r="D18" s="68" t="s">
        <v>53</v>
      </c>
      <c r="E18" s="67">
        <v>4</v>
      </c>
      <c r="F18" s="67">
        <f>E18*0.3</f>
        <v>1.2</v>
      </c>
      <c r="G18" s="67">
        <v>7</v>
      </c>
      <c r="H18" s="67">
        <f>G18*0.3</f>
        <v>2.1</v>
      </c>
      <c r="I18" s="67">
        <v>9</v>
      </c>
      <c r="J18" s="67">
        <f>I18*0.3</f>
        <v>2.6999999999999997</v>
      </c>
      <c r="K18" s="67">
        <v>10</v>
      </c>
      <c r="L18" s="67">
        <f>K18*0.2</f>
        <v>2</v>
      </c>
      <c r="M18" s="67">
        <v>8</v>
      </c>
      <c r="N18" s="67">
        <f>M18*0.2</f>
        <v>1.6</v>
      </c>
      <c r="O18" s="67"/>
      <c r="P18" s="67">
        <f>F18+H18+J18+L18+N18</f>
        <v>9.6</v>
      </c>
      <c r="Q18" s="15">
        <f>RANK(P18,$P$7:$P$21,1)</f>
        <v>6</v>
      </c>
    </row>
    <row r="19" spans="4:17" s="69" customFormat="1" x14ac:dyDescent="0.25">
      <c r="D19" s="72" t="s">
        <v>45</v>
      </c>
      <c r="E19" s="71">
        <v>5</v>
      </c>
      <c r="F19" s="71">
        <f>E19*0.3</f>
        <v>1.5</v>
      </c>
      <c r="G19" s="71">
        <v>5</v>
      </c>
      <c r="H19" s="71">
        <f>G19*0.3</f>
        <v>1.5</v>
      </c>
      <c r="I19" s="71">
        <v>7</v>
      </c>
      <c r="J19" s="71">
        <f>I19*0.3</f>
        <v>2.1</v>
      </c>
      <c r="K19" s="71">
        <v>9</v>
      </c>
      <c r="L19" s="71">
        <f>K19*0.2</f>
        <v>1.8</v>
      </c>
      <c r="M19" s="71">
        <v>13</v>
      </c>
      <c r="N19" s="71">
        <f>M19*0.2</f>
        <v>2.6</v>
      </c>
      <c r="O19" s="71"/>
      <c r="P19" s="71">
        <f>F19+H19+J19+L19+N19</f>
        <v>9.5</v>
      </c>
      <c r="Q19" s="70">
        <f>RANK(P19,$P$7:$P$21,1)</f>
        <v>5</v>
      </c>
    </row>
    <row r="20" spans="4:17" s="64" customFormat="1" x14ac:dyDescent="0.25">
      <c r="D20" s="68" t="s">
        <v>52</v>
      </c>
      <c r="E20" s="67">
        <v>9</v>
      </c>
      <c r="F20" s="67">
        <f>E20*0.3</f>
        <v>2.6999999999999997</v>
      </c>
      <c r="G20" s="67">
        <v>15</v>
      </c>
      <c r="H20" s="67">
        <f>G20*0.3</f>
        <v>4.5</v>
      </c>
      <c r="I20" s="67">
        <v>6</v>
      </c>
      <c r="J20" s="67">
        <f>I20*0.3</f>
        <v>1.7999999999999998</v>
      </c>
      <c r="K20" s="67">
        <v>15</v>
      </c>
      <c r="L20" s="67">
        <f>K20*0.2</f>
        <v>3</v>
      </c>
      <c r="M20" s="67">
        <v>10</v>
      </c>
      <c r="N20" s="67">
        <f>M20*0.2</f>
        <v>2</v>
      </c>
      <c r="O20" s="67"/>
      <c r="P20" s="67">
        <f>F20+H20+J20+L20+N20</f>
        <v>14</v>
      </c>
      <c r="Q20" s="15">
        <f>RANK(P20,$P$7:$P$21,1)</f>
        <v>12</v>
      </c>
    </row>
    <row r="21" spans="4:17" s="64" customFormat="1" ht="15.75" thickBot="1" x14ac:dyDescent="0.3">
      <c r="D21" s="66" t="s">
        <v>51</v>
      </c>
      <c r="E21" s="65">
        <v>1</v>
      </c>
      <c r="F21" s="65">
        <f>E21*0.3</f>
        <v>0.3</v>
      </c>
      <c r="G21" s="65">
        <v>6</v>
      </c>
      <c r="H21" s="65">
        <f>G21*0.3</f>
        <v>1.7999999999999998</v>
      </c>
      <c r="I21" s="65">
        <v>11</v>
      </c>
      <c r="J21" s="65">
        <f>I21*0.3</f>
        <v>3.3</v>
      </c>
      <c r="K21" s="65">
        <v>12</v>
      </c>
      <c r="L21" s="65">
        <f>K21*0.2</f>
        <v>2.4000000000000004</v>
      </c>
      <c r="M21" s="65">
        <v>12</v>
      </c>
      <c r="N21" s="65">
        <f>M21*0.2</f>
        <v>2.4000000000000004</v>
      </c>
      <c r="O21" s="65"/>
      <c r="P21" s="65">
        <f>F21+H21+J21+L21+N21</f>
        <v>10.199999999999999</v>
      </c>
      <c r="Q21" s="25">
        <f>RANK(P21,$P$7:$P$21,1)</f>
        <v>9</v>
      </c>
    </row>
    <row r="23" spans="4:17" ht="15.75" thickBot="1" x14ac:dyDescent="0.3"/>
    <row r="24" spans="4:17" ht="16.5" thickBot="1" x14ac:dyDescent="0.3">
      <c r="D24" s="63" t="s">
        <v>50</v>
      </c>
      <c r="E24" s="62"/>
      <c r="F24" s="36"/>
      <c r="G24" s="36"/>
      <c r="H24" s="36"/>
      <c r="I24" s="36"/>
      <c r="J24" s="36"/>
      <c r="K24" s="36"/>
    </row>
    <row r="25" spans="4:17" ht="15.75" x14ac:dyDescent="0.25">
      <c r="D25" s="61" t="s">
        <v>49</v>
      </c>
      <c r="E25" s="60">
        <v>1</v>
      </c>
      <c r="H25" s="57"/>
    </row>
    <row r="26" spans="4:17" ht="15.75" x14ac:dyDescent="0.25">
      <c r="D26" s="59" t="s">
        <v>48</v>
      </c>
      <c r="E26" s="58">
        <v>2</v>
      </c>
      <c r="H26" s="57"/>
    </row>
    <row r="27" spans="4:17" ht="15.75" x14ac:dyDescent="0.25">
      <c r="D27" s="59" t="s">
        <v>47</v>
      </c>
      <c r="E27" s="58">
        <v>3</v>
      </c>
      <c r="H27" s="57"/>
    </row>
    <row r="28" spans="4:17" ht="15.75" x14ac:dyDescent="0.25">
      <c r="D28" s="59" t="s">
        <v>46</v>
      </c>
      <c r="E28" s="58">
        <v>4</v>
      </c>
      <c r="H28" s="57"/>
    </row>
    <row r="29" spans="4:17" ht="15.75" x14ac:dyDescent="0.25">
      <c r="D29" s="59" t="s">
        <v>45</v>
      </c>
      <c r="E29" s="58">
        <v>5</v>
      </c>
      <c r="H29" s="57"/>
    </row>
  </sheetData>
  <mergeCells count="7">
    <mergeCell ref="D3:Q3"/>
    <mergeCell ref="D24:E24"/>
    <mergeCell ref="E5:F5"/>
    <mergeCell ref="G5:H5"/>
    <mergeCell ref="I5:J5"/>
    <mergeCell ref="K5:L5"/>
    <mergeCell ref="M5:N5"/>
  </mergeCells>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3CDAB-EAB1-4951-8706-4AF6A18DCAE5}">
  <dimension ref="A2:O66"/>
  <sheetViews>
    <sheetView topLeftCell="A47" zoomScale="90" zoomScaleNormal="90" workbookViewId="0">
      <selection activeCell="D57" sqref="D57:D66"/>
    </sheetView>
  </sheetViews>
  <sheetFormatPr defaultRowHeight="15" x14ac:dyDescent="0.25"/>
  <cols>
    <col min="2" max="2" width="21.7109375" customWidth="1"/>
    <col min="3" max="3" width="24.7109375" customWidth="1"/>
    <col min="4" max="4" width="14.42578125" customWidth="1"/>
    <col min="5" max="5" width="16.28515625" customWidth="1"/>
    <col min="6" max="6" width="21.85546875" customWidth="1"/>
    <col min="7" max="7" width="16.5703125" customWidth="1"/>
    <col min="8" max="8" width="19.28515625" customWidth="1"/>
    <col min="9" max="9" width="16.140625" customWidth="1"/>
    <col min="10" max="10" width="14" customWidth="1"/>
    <col min="12" max="12" width="12.140625" customWidth="1"/>
    <col min="13" max="13" width="23.42578125" customWidth="1"/>
    <col min="14" max="14" width="11.7109375" customWidth="1"/>
    <col min="15" max="15" width="10.28515625" customWidth="1"/>
  </cols>
  <sheetData>
    <row r="2" spans="1:13" x14ac:dyDescent="0.25">
      <c r="B2" s="161" t="s">
        <v>93</v>
      </c>
    </row>
    <row r="3" spans="1:13" ht="15.75" thickBot="1" x14ac:dyDescent="0.3"/>
    <row r="4" spans="1:13" x14ac:dyDescent="0.25">
      <c r="A4" s="189" t="s">
        <v>79</v>
      </c>
      <c r="B4" s="188"/>
      <c r="C4" s="188"/>
      <c r="D4" s="188"/>
      <c r="E4" s="188"/>
      <c r="F4" s="188"/>
      <c r="G4" s="188"/>
      <c r="H4" s="188"/>
      <c r="I4" s="187"/>
    </row>
    <row r="5" spans="1:13" ht="29.25" x14ac:dyDescent="0.25">
      <c r="A5" s="186"/>
      <c r="B5" s="181" t="s">
        <v>78</v>
      </c>
      <c r="C5" s="179" t="s">
        <v>83</v>
      </c>
      <c r="D5" s="179" t="s">
        <v>86</v>
      </c>
      <c r="E5" s="181" t="s">
        <v>84</v>
      </c>
      <c r="F5" s="179" t="s">
        <v>85</v>
      </c>
      <c r="G5" s="181" t="s">
        <v>82</v>
      </c>
      <c r="H5" s="181" t="s">
        <v>81</v>
      </c>
      <c r="I5" s="185" t="s">
        <v>77</v>
      </c>
    </row>
    <row r="6" spans="1:13" ht="15.75" thickBot="1" x14ac:dyDescent="0.3">
      <c r="A6" s="184"/>
      <c r="B6" s="183"/>
      <c r="C6" s="183"/>
      <c r="D6" s="183"/>
      <c r="E6" s="183"/>
      <c r="F6" s="183"/>
      <c r="G6" s="183"/>
      <c r="H6" s="183"/>
      <c r="I6" s="182"/>
      <c r="J6" s="163"/>
      <c r="K6" s="163"/>
      <c r="L6" s="163"/>
      <c r="M6" s="163"/>
    </row>
    <row r="7" spans="1:13" ht="29.25" x14ac:dyDescent="0.25">
      <c r="A7" s="179">
        <v>1</v>
      </c>
      <c r="B7" s="181" t="s">
        <v>74</v>
      </c>
      <c r="C7" s="177">
        <v>1</v>
      </c>
      <c r="D7" s="177">
        <v>1</v>
      </c>
      <c r="E7" s="176">
        <v>4</v>
      </c>
      <c r="F7" s="178">
        <v>7</v>
      </c>
      <c r="G7" s="176">
        <v>6</v>
      </c>
      <c r="H7" s="176">
        <v>5</v>
      </c>
      <c r="I7" s="180">
        <f>SUM(Table29[[#This Row],[Column3]:[Column8]])</f>
        <v>24</v>
      </c>
      <c r="J7" s="163"/>
      <c r="K7" s="171"/>
      <c r="L7" s="171"/>
      <c r="M7" s="163"/>
    </row>
    <row r="8" spans="1:13" x14ac:dyDescent="0.25">
      <c r="A8" s="179">
        <v>2</v>
      </c>
      <c r="B8" s="179" t="s">
        <v>71</v>
      </c>
      <c r="C8" s="176">
        <v>3</v>
      </c>
      <c r="D8" s="178">
        <v>7</v>
      </c>
      <c r="E8" s="176">
        <v>5</v>
      </c>
      <c r="F8" s="176">
        <v>2</v>
      </c>
      <c r="G8" s="176">
        <v>2</v>
      </c>
      <c r="H8" s="176">
        <v>6</v>
      </c>
      <c r="I8" s="175">
        <f>SUM(Table29[[#This Row],[Column3]:[Column8]])</f>
        <v>25</v>
      </c>
      <c r="J8" s="163"/>
      <c r="K8" s="163"/>
      <c r="L8" s="163"/>
      <c r="M8" s="163"/>
    </row>
    <row r="9" spans="1:13" x14ac:dyDescent="0.25">
      <c r="A9" s="179">
        <v>3</v>
      </c>
      <c r="B9" s="179" t="s">
        <v>72</v>
      </c>
      <c r="C9" s="176">
        <v>5</v>
      </c>
      <c r="D9" s="176">
        <v>4</v>
      </c>
      <c r="E9" s="176">
        <v>2</v>
      </c>
      <c r="F9" s="176">
        <v>4</v>
      </c>
      <c r="G9" s="178">
        <v>7</v>
      </c>
      <c r="H9" s="178">
        <v>7</v>
      </c>
      <c r="I9" s="175">
        <f>SUM(Table29[[#This Row],[Column3]:[Column8]])</f>
        <v>29</v>
      </c>
      <c r="J9" s="162"/>
      <c r="K9" s="162"/>
      <c r="L9" s="162"/>
      <c r="M9" s="162"/>
    </row>
    <row r="10" spans="1:13" x14ac:dyDescent="0.25">
      <c r="A10" s="179">
        <v>4</v>
      </c>
      <c r="B10" s="179" t="s">
        <v>75</v>
      </c>
      <c r="C10" s="176">
        <v>6</v>
      </c>
      <c r="D10" s="176">
        <v>2</v>
      </c>
      <c r="E10" s="177">
        <v>1</v>
      </c>
      <c r="F10" s="177">
        <v>1</v>
      </c>
      <c r="G10" s="176">
        <v>4</v>
      </c>
      <c r="H10" s="176">
        <v>2</v>
      </c>
      <c r="I10" s="175">
        <f>SUM(Table29[[#This Row],[Column3]:[Column8]])</f>
        <v>16</v>
      </c>
      <c r="J10" s="162"/>
      <c r="K10" s="162"/>
      <c r="L10" s="162"/>
      <c r="M10" s="162"/>
    </row>
    <row r="11" spans="1:13" x14ac:dyDescent="0.25">
      <c r="A11" s="179">
        <v>5</v>
      </c>
      <c r="B11" s="179" t="s">
        <v>70</v>
      </c>
      <c r="C11" s="178">
        <v>7</v>
      </c>
      <c r="D11" s="176">
        <v>3</v>
      </c>
      <c r="E11" s="176">
        <v>6</v>
      </c>
      <c r="F11" s="176">
        <v>5</v>
      </c>
      <c r="G11" s="176">
        <v>5</v>
      </c>
      <c r="H11" s="177">
        <v>1</v>
      </c>
      <c r="I11" s="175">
        <f>SUM(Table29[[#This Row],[Column3]:[Column8]])</f>
        <v>27</v>
      </c>
      <c r="J11" s="162"/>
      <c r="K11" s="162"/>
      <c r="L11" s="162"/>
      <c r="M11" s="162"/>
    </row>
    <row r="12" spans="1:13" x14ac:dyDescent="0.25">
      <c r="A12" s="179">
        <v>6</v>
      </c>
      <c r="B12" s="179" t="s">
        <v>73</v>
      </c>
      <c r="C12" s="176">
        <v>2</v>
      </c>
      <c r="D12" s="176">
        <v>6</v>
      </c>
      <c r="E12" s="176">
        <v>3</v>
      </c>
      <c r="F12" s="176">
        <v>3</v>
      </c>
      <c r="G12" s="176">
        <v>3</v>
      </c>
      <c r="H12" s="176">
        <v>4</v>
      </c>
      <c r="I12" s="175">
        <f>SUM(Table29[[#This Row],[Column3]:[Column8]])</f>
        <v>21</v>
      </c>
      <c r="J12" s="162"/>
      <c r="K12" s="162"/>
      <c r="L12" s="162"/>
      <c r="M12" s="162"/>
    </row>
    <row r="13" spans="1:13" x14ac:dyDescent="0.25">
      <c r="A13" s="179">
        <v>7</v>
      </c>
      <c r="B13" s="179" t="s">
        <v>69</v>
      </c>
      <c r="C13" s="176">
        <v>4</v>
      </c>
      <c r="D13" s="176">
        <v>5</v>
      </c>
      <c r="E13" s="178">
        <v>7</v>
      </c>
      <c r="F13" s="176">
        <v>6</v>
      </c>
      <c r="G13" s="177">
        <v>1</v>
      </c>
      <c r="H13" s="176">
        <v>3</v>
      </c>
      <c r="I13" s="175">
        <f>SUM(Table29[[#This Row],[Column3]:[Column8]])</f>
        <v>26</v>
      </c>
      <c r="J13" s="162"/>
      <c r="K13" s="162"/>
      <c r="L13" s="162"/>
      <c r="M13" s="162"/>
    </row>
    <row r="14" spans="1:13" x14ac:dyDescent="0.25">
      <c r="E14" s="163"/>
      <c r="F14" s="163"/>
      <c r="G14" s="162"/>
      <c r="H14" s="162"/>
      <c r="I14" s="162"/>
      <c r="J14" s="162"/>
      <c r="K14" s="162"/>
      <c r="L14" s="162"/>
      <c r="M14" s="162"/>
    </row>
    <row r="15" spans="1:13" x14ac:dyDescent="0.25">
      <c r="E15" s="163"/>
      <c r="F15" s="163"/>
      <c r="G15" s="162"/>
      <c r="H15" s="162"/>
      <c r="I15" s="162"/>
      <c r="J15" s="162"/>
      <c r="K15" s="162"/>
      <c r="L15" s="162"/>
      <c r="M15" s="162"/>
    </row>
    <row r="17" spans="1:7" ht="15.75" thickBot="1" x14ac:dyDescent="0.3"/>
    <row r="18" spans="1:7" x14ac:dyDescent="0.25">
      <c r="A18" s="173" t="s">
        <v>79</v>
      </c>
      <c r="B18" s="174"/>
      <c r="C18" s="173"/>
    </row>
    <row r="19" spans="1:7" ht="29.25" x14ac:dyDescent="0.25">
      <c r="A19" s="169"/>
      <c r="B19" s="170" t="s">
        <v>78</v>
      </c>
      <c r="C19" s="172" t="s">
        <v>77</v>
      </c>
      <c r="E19" s="163"/>
      <c r="F19" s="163"/>
      <c r="G19" s="163"/>
    </row>
    <row r="20" spans="1:7" ht="15.75" thickBot="1" x14ac:dyDescent="0.3">
      <c r="A20" s="166"/>
      <c r="B20" s="165"/>
      <c r="C20" s="166" t="s">
        <v>76</v>
      </c>
      <c r="E20" s="163"/>
      <c r="F20" s="163"/>
      <c r="G20" s="171"/>
    </row>
    <row r="21" spans="1:7" x14ac:dyDescent="0.25">
      <c r="A21" s="169">
        <v>1</v>
      </c>
      <c r="B21" s="168" t="s">
        <v>75</v>
      </c>
      <c r="C21" s="167">
        <v>16</v>
      </c>
      <c r="E21" s="163"/>
      <c r="F21" s="163"/>
      <c r="G21" s="163"/>
    </row>
    <row r="22" spans="1:7" x14ac:dyDescent="0.25">
      <c r="A22" s="169">
        <v>2</v>
      </c>
      <c r="B22" s="168" t="s">
        <v>73</v>
      </c>
      <c r="C22" s="167">
        <v>21</v>
      </c>
      <c r="E22" s="163"/>
      <c r="F22" s="163"/>
      <c r="G22" s="162"/>
    </row>
    <row r="23" spans="1:7" ht="29.25" x14ac:dyDescent="0.25">
      <c r="A23" s="169">
        <v>3</v>
      </c>
      <c r="B23" s="170" t="s">
        <v>74</v>
      </c>
      <c r="C23" s="167">
        <v>24</v>
      </c>
      <c r="E23" s="163"/>
      <c r="F23" s="163"/>
      <c r="G23" s="162"/>
    </row>
    <row r="24" spans="1:7" x14ac:dyDescent="0.25">
      <c r="A24" s="169">
        <v>4</v>
      </c>
      <c r="B24" s="168" t="s">
        <v>71</v>
      </c>
      <c r="C24" s="167">
        <v>25</v>
      </c>
      <c r="E24" s="163"/>
      <c r="F24" s="163"/>
      <c r="G24" s="162"/>
    </row>
    <row r="25" spans="1:7" x14ac:dyDescent="0.25">
      <c r="A25" s="169">
        <v>5</v>
      </c>
      <c r="B25" s="168" t="s">
        <v>69</v>
      </c>
      <c r="C25" s="167">
        <v>26</v>
      </c>
      <c r="E25" s="163"/>
      <c r="F25" s="163"/>
      <c r="G25" s="162"/>
    </row>
    <row r="26" spans="1:7" x14ac:dyDescent="0.25">
      <c r="A26" s="169">
        <v>6</v>
      </c>
      <c r="B26" s="168" t="s">
        <v>70</v>
      </c>
      <c r="C26" s="167">
        <v>27</v>
      </c>
      <c r="E26" s="163"/>
      <c r="F26" s="163"/>
      <c r="G26" s="162"/>
    </row>
    <row r="27" spans="1:7" ht="15.75" thickBot="1" x14ac:dyDescent="0.3">
      <c r="A27" s="166">
        <v>7</v>
      </c>
      <c r="B27" s="165" t="s">
        <v>72</v>
      </c>
      <c r="C27" s="164">
        <v>29</v>
      </c>
      <c r="E27" s="163"/>
      <c r="F27" s="163"/>
      <c r="G27" s="162"/>
    </row>
    <row r="28" spans="1:7" x14ac:dyDescent="0.25">
      <c r="E28" s="163"/>
      <c r="F28" s="163"/>
      <c r="G28" s="162"/>
    </row>
    <row r="31" spans="1:7" x14ac:dyDescent="0.25">
      <c r="C31" s="161" t="s">
        <v>92</v>
      </c>
    </row>
    <row r="32" spans="1:7" ht="15.75" thickBot="1" x14ac:dyDescent="0.3"/>
    <row r="33" spans="1:15" ht="30" thickBot="1" x14ac:dyDescent="0.3">
      <c r="E33" s="160" t="s">
        <v>79</v>
      </c>
      <c r="F33" s="159" t="s">
        <v>91</v>
      </c>
      <c r="G33" s="158" t="s">
        <v>90</v>
      </c>
      <c r="H33" s="157" t="s">
        <v>89</v>
      </c>
    </row>
    <row r="34" spans="1:15" x14ac:dyDescent="0.25">
      <c r="E34" s="156">
        <v>1</v>
      </c>
      <c r="F34" s="155" t="s">
        <v>88</v>
      </c>
      <c r="G34" s="154">
        <v>0.3</v>
      </c>
      <c r="H34" s="153">
        <f>0.3</f>
        <v>0.3</v>
      </c>
    </row>
    <row r="35" spans="1:15" x14ac:dyDescent="0.25">
      <c r="E35" s="152">
        <v>2</v>
      </c>
      <c r="F35" s="151" t="s">
        <v>87</v>
      </c>
      <c r="G35" s="150">
        <v>0.25</v>
      </c>
      <c r="H35" s="149">
        <v>0.25</v>
      </c>
    </row>
    <row r="36" spans="1:15" x14ac:dyDescent="0.25">
      <c r="E36" s="152">
        <v>3</v>
      </c>
      <c r="F36" s="151" t="s">
        <v>84</v>
      </c>
      <c r="G36" s="150">
        <v>0.2</v>
      </c>
      <c r="H36" s="149">
        <v>0.2</v>
      </c>
    </row>
    <row r="37" spans="1:15" x14ac:dyDescent="0.25">
      <c r="E37" s="152">
        <v>4</v>
      </c>
      <c r="F37" s="151" t="s">
        <v>83</v>
      </c>
      <c r="G37" s="150">
        <v>0.15</v>
      </c>
      <c r="H37" s="149">
        <v>0.15</v>
      </c>
    </row>
    <row r="38" spans="1:15" x14ac:dyDescent="0.25">
      <c r="D38" s="64"/>
      <c r="E38" s="152">
        <v>5</v>
      </c>
      <c r="F38" s="151" t="s">
        <v>82</v>
      </c>
      <c r="G38" s="150">
        <v>0.05</v>
      </c>
      <c r="H38" s="149">
        <v>0.05</v>
      </c>
    </row>
    <row r="39" spans="1:15" ht="15.75" thickBot="1" x14ac:dyDescent="0.3">
      <c r="E39" s="148">
        <v>6</v>
      </c>
      <c r="F39" s="147" t="s">
        <v>81</v>
      </c>
      <c r="G39" s="146">
        <v>0.05</v>
      </c>
      <c r="H39" s="145">
        <v>0.05</v>
      </c>
    </row>
    <row r="42" spans="1:15" ht="15.75" thickBot="1" x14ac:dyDescent="0.3"/>
    <row r="43" spans="1:15" ht="15.75" x14ac:dyDescent="0.25">
      <c r="A43" s="95" t="s">
        <v>79</v>
      </c>
      <c r="B43" s="144"/>
      <c r="C43" s="143"/>
      <c r="D43" s="139"/>
      <c r="E43" s="142"/>
      <c r="F43" s="141"/>
      <c r="G43" s="95"/>
      <c r="H43" s="141"/>
      <c r="I43" s="95"/>
      <c r="J43" s="139"/>
      <c r="K43" s="140"/>
      <c r="L43" s="139"/>
      <c r="M43" s="138"/>
      <c r="N43" s="137"/>
      <c r="O43" s="93"/>
    </row>
    <row r="44" spans="1:15" ht="47.25" x14ac:dyDescent="0.25">
      <c r="A44" s="87"/>
      <c r="B44" s="136" t="s">
        <v>78</v>
      </c>
      <c r="C44" s="135" t="s">
        <v>86</v>
      </c>
      <c r="D44" s="134" t="s">
        <v>80</v>
      </c>
      <c r="E44" s="133" t="s">
        <v>85</v>
      </c>
      <c r="F44" s="131" t="s">
        <v>80</v>
      </c>
      <c r="G44" s="132" t="s">
        <v>84</v>
      </c>
      <c r="H44" s="131" t="s">
        <v>80</v>
      </c>
      <c r="I44" s="87" t="s">
        <v>83</v>
      </c>
      <c r="J44" s="129" t="s">
        <v>80</v>
      </c>
      <c r="K44" s="130" t="s">
        <v>82</v>
      </c>
      <c r="L44" s="129" t="s">
        <v>80</v>
      </c>
      <c r="M44" s="128" t="s">
        <v>81</v>
      </c>
      <c r="N44" s="127" t="s">
        <v>80</v>
      </c>
      <c r="O44" s="92" t="s">
        <v>77</v>
      </c>
    </row>
    <row r="45" spans="1:15" ht="16.5" thickBot="1" x14ac:dyDescent="0.3">
      <c r="A45" s="84"/>
      <c r="B45" s="104"/>
      <c r="C45" s="126"/>
      <c r="D45" s="98"/>
      <c r="E45" s="126"/>
      <c r="F45" s="101"/>
      <c r="G45" s="84"/>
      <c r="H45" s="101"/>
      <c r="I45" s="84"/>
      <c r="J45" s="98"/>
      <c r="K45" s="125"/>
      <c r="L45" s="98"/>
      <c r="M45" s="124"/>
      <c r="N45" s="96"/>
      <c r="O45" s="85"/>
    </row>
    <row r="46" spans="1:15" ht="31.5" x14ac:dyDescent="0.25">
      <c r="A46" s="90">
        <v>1</v>
      </c>
      <c r="B46" s="123" t="s">
        <v>74</v>
      </c>
      <c r="C46" s="120">
        <v>1</v>
      </c>
      <c r="D46" s="107">
        <f>C46*$H$34</f>
        <v>0.3</v>
      </c>
      <c r="E46" s="122">
        <v>7</v>
      </c>
      <c r="F46" s="110">
        <f>E46*$H$35</f>
        <v>1.75</v>
      </c>
      <c r="G46" s="121">
        <v>4</v>
      </c>
      <c r="H46" s="110">
        <f>G46*$H$36</f>
        <v>0.8</v>
      </c>
      <c r="I46" s="120">
        <v>1</v>
      </c>
      <c r="J46" s="107">
        <f>I46*$H$37</f>
        <v>0.15</v>
      </c>
      <c r="K46" s="119">
        <v>6</v>
      </c>
      <c r="L46" s="107">
        <f>K46*$H$38</f>
        <v>0.30000000000000004</v>
      </c>
      <c r="M46" s="118">
        <v>5</v>
      </c>
      <c r="N46" s="105">
        <f>M46*$H$39</f>
        <v>0.25</v>
      </c>
      <c r="O46" s="85">
        <f>SUM(D46,F46,H46,J46,L46,N46)</f>
        <v>3.55</v>
      </c>
    </row>
    <row r="47" spans="1:15" ht="15.75" x14ac:dyDescent="0.25">
      <c r="A47" s="87">
        <v>2</v>
      </c>
      <c r="B47" s="112" t="s">
        <v>71</v>
      </c>
      <c r="C47" s="114">
        <v>7</v>
      </c>
      <c r="D47" s="107">
        <f>C47*$H$34</f>
        <v>2.1</v>
      </c>
      <c r="E47" s="111">
        <v>2</v>
      </c>
      <c r="F47" s="110">
        <f>E47*$H$35</f>
        <v>0.5</v>
      </c>
      <c r="G47" s="109">
        <v>5</v>
      </c>
      <c r="H47" s="110">
        <f>G47*$H$36</f>
        <v>1</v>
      </c>
      <c r="I47" s="109">
        <v>3</v>
      </c>
      <c r="J47" s="107">
        <f>I47*$H$37</f>
        <v>0.44999999999999996</v>
      </c>
      <c r="K47" s="108">
        <v>2</v>
      </c>
      <c r="L47" s="107">
        <f>K47*$H$38</f>
        <v>0.1</v>
      </c>
      <c r="M47" s="106">
        <v>6</v>
      </c>
      <c r="N47" s="105">
        <f>M47*$H$39</f>
        <v>0.30000000000000004</v>
      </c>
      <c r="O47" s="85">
        <f>SUM(D47,F47,H47,J47,L47,N47)</f>
        <v>4.4499999999999993</v>
      </c>
    </row>
    <row r="48" spans="1:15" ht="15.75" x14ac:dyDescent="0.25">
      <c r="A48" s="87">
        <v>3</v>
      </c>
      <c r="B48" s="112" t="s">
        <v>72</v>
      </c>
      <c r="C48" s="111">
        <v>4</v>
      </c>
      <c r="D48" s="107">
        <f>C48*$H$34</f>
        <v>1.2</v>
      </c>
      <c r="E48" s="111">
        <v>4</v>
      </c>
      <c r="F48" s="110">
        <f>E48*$H$35</f>
        <v>1</v>
      </c>
      <c r="G48" s="109">
        <v>2</v>
      </c>
      <c r="H48" s="110">
        <f>G48*$H$36</f>
        <v>0.4</v>
      </c>
      <c r="I48" s="109">
        <v>5</v>
      </c>
      <c r="J48" s="107">
        <f>I48*$H$37</f>
        <v>0.75</v>
      </c>
      <c r="K48" s="117">
        <v>7</v>
      </c>
      <c r="L48" s="107">
        <f>K48*$H$38</f>
        <v>0.35000000000000003</v>
      </c>
      <c r="M48" s="116">
        <v>7</v>
      </c>
      <c r="N48" s="105">
        <f>M48*$H$39</f>
        <v>0.35000000000000003</v>
      </c>
      <c r="O48" s="85">
        <f>SUM(D48,F48,H48,J48,L48,N48)</f>
        <v>4.05</v>
      </c>
    </row>
    <row r="49" spans="1:15" ht="15.75" x14ac:dyDescent="0.25">
      <c r="A49" s="87">
        <v>4</v>
      </c>
      <c r="B49" s="112" t="s">
        <v>75</v>
      </c>
      <c r="C49" s="111">
        <v>2</v>
      </c>
      <c r="D49" s="107">
        <f>C49*$H$34</f>
        <v>0.6</v>
      </c>
      <c r="E49" s="115">
        <v>1</v>
      </c>
      <c r="F49" s="110">
        <f>E49*$H$35</f>
        <v>0.25</v>
      </c>
      <c r="G49" s="115">
        <v>1</v>
      </c>
      <c r="H49" s="110">
        <f>G49*$H$36</f>
        <v>0.2</v>
      </c>
      <c r="I49" s="109">
        <v>6</v>
      </c>
      <c r="J49" s="107">
        <f>I49*$H$37</f>
        <v>0.89999999999999991</v>
      </c>
      <c r="K49" s="108">
        <v>4</v>
      </c>
      <c r="L49" s="107">
        <f>K49*$H$38</f>
        <v>0.2</v>
      </c>
      <c r="M49" s="106">
        <v>2</v>
      </c>
      <c r="N49" s="105">
        <f>M49*$H$39</f>
        <v>0.1</v>
      </c>
      <c r="O49" s="85">
        <f>SUM(D49,F49,H49,J49,L49,N49)</f>
        <v>2.25</v>
      </c>
    </row>
    <row r="50" spans="1:15" ht="15.75" x14ac:dyDescent="0.25">
      <c r="A50" s="87">
        <v>5</v>
      </c>
      <c r="B50" s="112" t="s">
        <v>70</v>
      </c>
      <c r="C50" s="111">
        <v>3</v>
      </c>
      <c r="D50" s="107">
        <f>C50*$H$34</f>
        <v>0.89999999999999991</v>
      </c>
      <c r="E50" s="111">
        <v>5</v>
      </c>
      <c r="F50" s="110">
        <f>E50*$H$35</f>
        <v>1.25</v>
      </c>
      <c r="G50" s="109">
        <v>6</v>
      </c>
      <c r="H50" s="110">
        <f>G50*$H$36</f>
        <v>1.2000000000000002</v>
      </c>
      <c r="I50" s="114">
        <v>7</v>
      </c>
      <c r="J50" s="107">
        <f>I50*$H$37</f>
        <v>1.05</v>
      </c>
      <c r="K50" s="108">
        <v>5</v>
      </c>
      <c r="L50" s="107">
        <f>K50*$H$38</f>
        <v>0.25</v>
      </c>
      <c r="M50" s="113">
        <v>1</v>
      </c>
      <c r="N50" s="105">
        <f>M50*$H$39</f>
        <v>0.05</v>
      </c>
      <c r="O50" s="85">
        <f>SUM(D50,F50,H50,J50,L50,N50)</f>
        <v>4.7</v>
      </c>
    </row>
    <row r="51" spans="1:15" ht="15.75" x14ac:dyDescent="0.25">
      <c r="A51" s="87">
        <v>6</v>
      </c>
      <c r="B51" s="112" t="s">
        <v>73</v>
      </c>
      <c r="C51" s="111">
        <v>6</v>
      </c>
      <c r="D51" s="107">
        <f>C51*$H$34</f>
        <v>1.7999999999999998</v>
      </c>
      <c r="E51" s="111">
        <v>3</v>
      </c>
      <c r="F51" s="110">
        <f>E51*$H$35</f>
        <v>0.75</v>
      </c>
      <c r="G51" s="109">
        <v>3</v>
      </c>
      <c r="H51" s="110">
        <f>G51*$H$36</f>
        <v>0.60000000000000009</v>
      </c>
      <c r="I51" s="109">
        <v>2</v>
      </c>
      <c r="J51" s="107">
        <f>I51*$H$37</f>
        <v>0.3</v>
      </c>
      <c r="K51" s="108">
        <v>3</v>
      </c>
      <c r="L51" s="107">
        <f>K51*$H$38</f>
        <v>0.15000000000000002</v>
      </c>
      <c r="M51" s="106">
        <v>4</v>
      </c>
      <c r="N51" s="105">
        <f>M51*$H$39</f>
        <v>0.2</v>
      </c>
      <c r="O51" s="85">
        <f>SUM(D51,F51,H51,J51,L51,N51)</f>
        <v>3.8</v>
      </c>
    </row>
    <row r="52" spans="1:15" ht="16.5" thickBot="1" x14ac:dyDescent="0.3">
      <c r="A52" s="84">
        <v>7</v>
      </c>
      <c r="B52" s="104" t="s">
        <v>69</v>
      </c>
      <c r="C52" s="103">
        <v>5</v>
      </c>
      <c r="D52" s="98">
        <f>C52*$H$34</f>
        <v>1.5</v>
      </c>
      <c r="E52" s="103">
        <v>6</v>
      </c>
      <c r="F52" s="101">
        <f>E52*$H$35</f>
        <v>1.5</v>
      </c>
      <c r="G52" s="102">
        <v>7</v>
      </c>
      <c r="H52" s="101">
        <f>G52*$H$36</f>
        <v>1.4000000000000001</v>
      </c>
      <c r="I52" s="100">
        <v>4</v>
      </c>
      <c r="J52" s="98">
        <f>I52*$H$37</f>
        <v>0.6</v>
      </c>
      <c r="K52" s="99">
        <v>1</v>
      </c>
      <c r="L52" s="98">
        <f>K52*$H$38</f>
        <v>0.05</v>
      </c>
      <c r="M52" s="97">
        <v>3</v>
      </c>
      <c r="N52" s="96">
        <f>M52*$H$39</f>
        <v>0.15000000000000002</v>
      </c>
      <c r="O52" s="82">
        <f>SUM(D52,F52,H52,J52,L52,N52)</f>
        <v>5.2</v>
      </c>
    </row>
    <row r="56" spans="1:15" ht="15.75" thickBot="1" x14ac:dyDescent="0.3"/>
    <row r="57" spans="1:15" ht="15.75" x14ac:dyDescent="0.25">
      <c r="A57" s="95" t="s">
        <v>79</v>
      </c>
      <c r="B57" s="94"/>
      <c r="C57" s="93"/>
      <c r="D57" s="93"/>
    </row>
    <row r="58" spans="1:15" ht="31.5" x14ac:dyDescent="0.25">
      <c r="A58" s="87"/>
      <c r="B58" s="88" t="s">
        <v>78</v>
      </c>
      <c r="C58" s="92" t="s">
        <v>77</v>
      </c>
      <c r="D58" s="92"/>
    </row>
    <row r="59" spans="1:15" ht="16.5" thickBot="1" x14ac:dyDescent="0.3">
      <c r="A59" s="84"/>
      <c r="B59" s="83"/>
      <c r="C59" s="91" t="s">
        <v>262</v>
      </c>
      <c r="D59" s="91" t="s">
        <v>8</v>
      </c>
    </row>
    <row r="60" spans="1:15" ht="15.75" x14ac:dyDescent="0.25">
      <c r="A60" s="90">
        <v>1</v>
      </c>
      <c r="B60" s="89" t="s">
        <v>75</v>
      </c>
      <c r="C60" s="85">
        <v>2.25</v>
      </c>
      <c r="D60" s="85">
        <f>RANK(C60,$C$60:$C$66,1)</f>
        <v>1</v>
      </c>
    </row>
    <row r="61" spans="1:15" ht="31.5" x14ac:dyDescent="0.25">
      <c r="A61" s="87">
        <v>2</v>
      </c>
      <c r="B61" s="88" t="s">
        <v>74</v>
      </c>
      <c r="C61" s="85">
        <v>3.55</v>
      </c>
      <c r="D61" s="85">
        <f t="shared" ref="D61:D66" si="0">RANK(C61,$C$60:$C$66,1)</f>
        <v>2</v>
      </c>
    </row>
    <row r="62" spans="1:15" ht="15.75" x14ac:dyDescent="0.25">
      <c r="A62" s="87">
        <v>3</v>
      </c>
      <c r="B62" s="86" t="s">
        <v>73</v>
      </c>
      <c r="C62" s="85">
        <v>3.8</v>
      </c>
      <c r="D62" s="85">
        <f t="shared" si="0"/>
        <v>3</v>
      </c>
    </row>
    <row r="63" spans="1:15" ht="15.75" x14ac:dyDescent="0.25">
      <c r="A63" s="87">
        <v>4</v>
      </c>
      <c r="B63" s="86" t="s">
        <v>72</v>
      </c>
      <c r="C63" s="85">
        <v>4.05</v>
      </c>
      <c r="D63" s="85">
        <f t="shared" si="0"/>
        <v>4</v>
      </c>
    </row>
    <row r="64" spans="1:15" ht="15.75" x14ac:dyDescent="0.25">
      <c r="A64" s="87">
        <v>5</v>
      </c>
      <c r="B64" s="86" t="s">
        <v>71</v>
      </c>
      <c r="C64" s="85">
        <v>4.4499999999999993</v>
      </c>
      <c r="D64" s="85">
        <f t="shared" si="0"/>
        <v>5</v>
      </c>
    </row>
    <row r="65" spans="1:4" ht="15.75" x14ac:dyDescent="0.25">
      <c r="A65" s="87">
        <v>6</v>
      </c>
      <c r="B65" s="86" t="s">
        <v>70</v>
      </c>
      <c r="C65" s="85">
        <v>4.7</v>
      </c>
      <c r="D65" s="85">
        <f t="shared" si="0"/>
        <v>6</v>
      </c>
    </row>
    <row r="66" spans="1:4" ht="16.5" thickBot="1" x14ac:dyDescent="0.3">
      <c r="A66" s="84">
        <v>7</v>
      </c>
      <c r="B66" s="83" t="s">
        <v>69</v>
      </c>
      <c r="C66" s="82">
        <v>5.2</v>
      </c>
      <c r="D66" s="82">
        <f t="shared" si="0"/>
        <v>7</v>
      </c>
    </row>
  </sheetData>
  <pageMargins left="0.7" right="0.7" top="0.75" bottom="0.75" header="0.3" footer="0.3"/>
  <pageSetup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6F42D0-9EFE-4C41-B07F-6BBE3A5AF1F2}">
  <dimension ref="A3:S8"/>
  <sheetViews>
    <sheetView topLeftCell="A3" workbookViewId="0">
      <selection activeCell="A4" sqref="A4:S8"/>
    </sheetView>
  </sheetViews>
  <sheetFormatPr defaultRowHeight="15" x14ac:dyDescent="0.25"/>
  <cols>
    <col min="1" max="1" width="6" customWidth="1"/>
    <col min="2" max="2" width="23.140625" bestFit="1" customWidth="1"/>
    <col min="3" max="3" width="20.140625" bestFit="1" customWidth="1"/>
    <col min="4" max="4" width="7.28515625" customWidth="1"/>
    <col min="5" max="5" width="4.7109375" customWidth="1"/>
    <col min="6" max="6" width="11.140625" bestFit="1" customWidth="1"/>
    <col min="7" max="7" width="7.28515625" customWidth="1"/>
    <col min="8" max="8" width="4.28515625" customWidth="1"/>
    <col min="9" max="9" width="17.28515625" bestFit="1" customWidth="1"/>
    <col min="10" max="10" width="7.5703125" customWidth="1"/>
    <col min="11" max="11" width="4.28515625" customWidth="1"/>
    <col min="12" max="12" width="15.140625" bestFit="1" customWidth="1"/>
    <col min="13" max="13" width="7.5703125" customWidth="1"/>
    <col min="14" max="14" width="4" customWidth="1"/>
    <col min="15" max="15" width="12.140625" bestFit="1" customWidth="1"/>
    <col min="16" max="16" width="7.42578125" customWidth="1"/>
    <col min="17" max="17" width="4.140625" customWidth="1"/>
    <col min="18" max="18" width="7" customWidth="1"/>
    <col min="19" max="19" width="10.28515625" customWidth="1"/>
  </cols>
  <sheetData>
    <row r="3" spans="1:19" x14ac:dyDescent="0.25">
      <c r="A3" s="352" t="s">
        <v>249</v>
      </c>
      <c r="B3" s="352" t="s">
        <v>16</v>
      </c>
      <c r="C3" s="354" t="s">
        <v>248</v>
      </c>
      <c r="D3" s="353" t="s">
        <v>244</v>
      </c>
      <c r="E3" s="352"/>
      <c r="F3" s="354" t="s">
        <v>247</v>
      </c>
      <c r="G3" s="353" t="s">
        <v>244</v>
      </c>
      <c r="H3" s="352"/>
      <c r="I3" s="354" t="s">
        <v>246</v>
      </c>
      <c r="J3" s="353" t="s">
        <v>244</v>
      </c>
      <c r="K3" s="352"/>
      <c r="L3" s="354" t="s">
        <v>245</v>
      </c>
      <c r="M3" s="353" t="s">
        <v>244</v>
      </c>
      <c r="N3" s="352"/>
      <c r="O3" s="354" t="s">
        <v>143</v>
      </c>
      <c r="P3" s="353" t="s">
        <v>244</v>
      </c>
      <c r="Q3" s="352"/>
      <c r="R3" s="351" t="s">
        <v>127</v>
      </c>
      <c r="S3" s="351" t="s">
        <v>8</v>
      </c>
    </row>
    <row r="4" spans="1:19" x14ac:dyDescent="0.25">
      <c r="A4" s="345">
        <v>3</v>
      </c>
      <c r="B4" s="345" t="s">
        <v>243</v>
      </c>
      <c r="C4" s="345">
        <v>2</v>
      </c>
      <c r="D4" s="345">
        <v>0.1</v>
      </c>
      <c r="E4" s="345">
        <f>C4*D4</f>
        <v>0.2</v>
      </c>
      <c r="F4" s="348">
        <v>1</v>
      </c>
      <c r="G4" s="345">
        <v>0.2</v>
      </c>
      <c r="H4" s="345">
        <f>F4*G4</f>
        <v>0.2</v>
      </c>
      <c r="I4" s="348">
        <v>1</v>
      </c>
      <c r="J4" s="345">
        <v>0.3</v>
      </c>
      <c r="K4" s="345">
        <f>I4*J4</f>
        <v>0.3</v>
      </c>
      <c r="L4" s="348">
        <v>2</v>
      </c>
      <c r="M4" s="346">
        <v>0.3</v>
      </c>
      <c r="N4" s="346">
        <f>L4*M4</f>
        <v>0.6</v>
      </c>
      <c r="O4" s="346">
        <v>2</v>
      </c>
      <c r="P4" s="345">
        <v>0.1</v>
      </c>
      <c r="Q4" s="350">
        <f>O4*P4</f>
        <v>0.2</v>
      </c>
      <c r="R4" s="349">
        <f>E4+H4+K4+N4+Q4</f>
        <v>1.4999999999999998</v>
      </c>
      <c r="S4" s="345">
        <v>1</v>
      </c>
    </row>
    <row r="5" spans="1:19" x14ac:dyDescent="0.25">
      <c r="A5" s="345">
        <v>5</v>
      </c>
      <c r="B5" s="345" t="s">
        <v>242</v>
      </c>
      <c r="C5" s="348">
        <v>1</v>
      </c>
      <c r="D5" s="345">
        <v>0.1</v>
      </c>
      <c r="E5" s="345">
        <f>C5*D5</f>
        <v>0.1</v>
      </c>
      <c r="F5" s="345">
        <v>3</v>
      </c>
      <c r="G5" s="345">
        <v>0.2</v>
      </c>
      <c r="H5" s="345">
        <f>F5*G5</f>
        <v>0.60000000000000009</v>
      </c>
      <c r="I5" s="345">
        <v>3</v>
      </c>
      <c r="J5" s="345">
        <v>0.3</v>
      </c>
      <c r="K5" s="345">
        <f>I5*J5</f>
        <v>0.89999999999999991</v>
      </c>
      <c r="L5" s="348">
        <v>1</v>
      </c>
      <c r="M5" s="346">
        <v>0.3</v>
      </c>
      <c r="N5" s="346">
        <f>L5*M5</f>
        <v>0.3</v>
      </c>
      <c r="O5" s="347">
        <v>1</v>
      </c>
      <c r="P5" s="345">
        <v>0.1</v>
      </c>
      <c r="Q5" s="345">
        <f>O5*P5</f>
        <v>0.1</v>
      </c>
      <c r="R5" s="346">
        <f>E5+H5+K5+N5+Q5</f>
        <v>2</v>
      </c>
      <c r="S5" s="345">
        <v>2</v>
      </c>
    </row>
    <row r="6" spans="1:19" x14ac:dyDescent="0.25">
      <c r="A6" s="345">
        <v>4</v>
      </c>
      <c r="B6" s="345" t="s">
        <v>241</v>
      </c>
      <c r="C6" s="345">
        <v>5</v>
      </c>
      <c r="D6" s="345">
        <v>0.1</v>
      </c>
      <c r="E6" s="345">
        <f>C6*D6</f>
        <v>0.5</v>
      </c>
      <c r="F6" s="345">
        <v>2</v>
      </c>
      <c r="G6" s="345">
        <v>0.2</v>
      </c>
      <c r="H6" s="345">
        <f>F6*G6</f>
        <v>0.4</v>
      </c>
      <c r="I6" s="345">
        <v>2</v>
      </c>
      <c r="J6" s="345">
        <v>0.3</v>
      </c>
      <c r="K6" s="345">
        <f>I6*J6</f>
        <v>0.6</v>
      </c>
      <c r="L6" s="345">
        <v>5</v>
      </c>
      <c r="M6" s="346">
        <v>0.3</v>
      </c>
      <c r="N6" s="346">
        <f>L6*M6</f>
        <v>1.5</v>
      </c>
      <c r="O6" s="346">
        <v>3</v>
      </c>
      <c r="P6" s="345">
        <v>0.1</v>
      </c>
      <c r="Q6" s="345">
        <f>O6*P6</f>
        <v>0.30000000000000004</v>
      </c>
      <c r="R6" s="346">
        <f>E6+H6+K6+N6+Q6</f>
        <v>3.3</v>
      </c>
      <c r="S6" s="345">
        <v>3</v>
      </c>
    </row>
    <row r="7" spans="1:19" x14ac:dyDescent="0.25">
      <c r="A7" s="345">
        <v>1</v>
      </c>
      <c r="B7" s="345" t="s">
        <v>240</v>
      </c>
      <c r="C7" s="345">
        <v>3</v>
      </c>
      <c r="D7" s="345">
        <v>0.1</v>
      </c>
      <c r="E7" s="345">
        <f>C7*D7</f>
        <v>0.30000000000000004</v>
      </c>
      <c r="F7" s="345">
        <v>5</v>
      </c>
      <c r="G7" s="345">
        <v>0.2</v>
      </c>
      <c r="H7" s="345">
        <f>F7*G7</f>
        <v>1</v>
      </c>
      <c r="I7" s="345">
        <v>4</v>
      </c>
      <c r="J7" s="345">
        <v>0.3</v>
      </c>
      <c r="K7" s="345">
        <f>I7*J7</f>
        <v>1.2</v>
      </c>
      <c r="L7" s="345">
        <v>3</v>
      </c>
      <c r="M7" s="346">
        <v>0.3</v>
      </c>
      <c r="N7" s="346">
        <f>L7*M7</f>
        <v>0.89999999999999991</v>
      </c>
      <c r="O7" s="346">
        <v>4</v>
      </c>
      <c r="P7" s="345">
        <v>0.1</v>
      </c>
      <c r="Q7" s="345">
        <f>O7*P7</f>
        <v>0.4</v>
      </c>
      <c r="R7" s="346">
        <f>E7+H7+K7+N7+Q7</f>
        <v>3.8</v>
      </c>
      <c r="S7" s="345">
        <v>4</v>
      </c>
    </row>
    <row r="8" spans="1:19" x14ac:dyDescent="0.25">
      <c r="A8" s="343">
        <v>2</v>
      </c>
      <c r="B8" s="343" t="s">
        <v>239</v>
      </c>
      <c r="C8" s="343">
        <v>4</v>
      </c>
      <c r="D8" s="343">
        <v>0.1</v>
      </c>
      <c r="E8" s="343">
        <f>C8*D8</f>
        <v>0.4</v>
      </c>
      <c r="F8" s="343">
        <v>4</v>
      </c>
      <c r="G8" s="343">
        <v>0.2</v>
      </c>
      <c r="H8" s="343">
        <f>F8*G8</f>
        <v>0.8</v>
      </c>
      <c r="I8" s="343">
        <v>5</v>
      </c>
      <c r="J8" s="343">
        <v>0.3</v>
      </c>
      <c r="K8" s="343">
        <f>I8*J8</f>
        <v>1.5</v>
      </c>
      <c r="L8" s="343">
        <v>4</v>
      </c>
      <c r="M8" s="344">
        <v>0.3</v>
      </c>
      <c r="N8" s="344">
        <f>L8*M8</f>
        <v>1.2</v>
      </c>
      <c r="O8" s="344">
        <v>5</v>
      </c>
      <c r="P8" s="343">
        <v>0.1</v>
      </c>
      <c r="Q8" s="343">
        <f>O8*P8</f>
        <v>0.5</v>
      </c>
      <c r="R8" s="344">
        <f>E8+H8+K8+N8+Q8</f>
        <v>4.4000000000000004</v>
      </c>
      <c r="S8" s="343">
        <v>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2472CB-CC33-4524-A89D-4B1AD97B73C7}">
  <dimension ref="C3:P9"/>
  <sheetViews>
    <sheetView topLeftCell="C1" workbookViewId="0">
      <selection activeCell="C4" sqref="C4:P9"/>
    </sheetView>
  </sheetViews>
  <sheetFormatPr defaultRowHeight="15" x14ac:dyDescent="0.25"/>
  <cols>
    <col min="3" max="3" width="13.42578125" customWidth="1"/>
    <col min="4" max="4" width="22" customWidth="1"/>
    <col min="5" max="5" width="8.85546875" customWidth="1"/>
    <col min="6" max="6" width="19.7109375" customWidth="1"/>
    <col min="8" max="8" width="17.42578125" customWidth="1"/>
    <col min="10" max="10" width="13.85546875" customWidth="1"/>
    <col min="12" max="12" width="10.85546875" customWidth="1"/>
    <col min="13" max="13" width="8.7109375" customWidth="1"/>
    <col min="14" max="14" width="16" customWidth="1"/>
    <col min="16" max="16" width="13.5703125" customWidth="1"/>
  </cols>
  <sheetData>
    <row r="3" spans="3:16" ht="15.75" thickBot="1" x14ac:dyDescent="0.3"/>
    <row r="4" spans="3:16" ht="45.75" thickBot="1" x14ac:dyDescent="0.3">
      <c r="C4" s="342" t="s">
        <v>238</v>
      </c>
      <c r="D4" s="342" t="s">
        <v>237</v>
      </c>
      <c r="E4" s="342" t="s">
        <v>31</v>
      </c>
      <c r="F4" s="342" t="s">
        <v>236</v>
      </c>
      <c r="G4" s="342" t="s">
        <v>31</v>
      </c>
      <c r="H4" s="342" t="s">
        <v>235</v>
      </c>
      <c r="I4" s="342" t="s">
        <v>31</v>
      </c>
      <c r="J4" s="342" t="s">
        <v>234</v>
      </c>
      <c r="K4" s="342" t="s">
        <v>31</v>
      </c>
      <c r="L4" s="342" t="s">
        <v>165</v>
      </c>
      <c r="M4" s="342" t="s">
        <v>31</v>
      </c>
      <c r="N4" s="342" t="s">
        <v>233</v>
      </c>
      <c r="O4" s="341" t="s">
        <v>232</v>
      </c>
      <c r="P4" s="341" t="s">
        <v>231</v>
      </c>
    </row>
    <row r="5" spans="3:16" ht="15.75" thickBot="1" x14ac:dyDescent="0.3">
      <c r="C5" s="340" t="s">
        <v>230</v>
      </c>
      <c r="D5" s="336">
        <v>23.19</v>
      </c>
      <c r="E5" s="336">
        <v>1</v>
      </c>
      <c r="F5" s="336">
        <v>8.7100000000000009</v>
      </c>
      <c r="G5" s="336">
        <v>4</v>
      </c>
      <c r="H5" s="336">
        <v>16.88</v>
      </c>
      <c r="I5" s="336">
        <v>2</v>
      </c>
      <c r="J5" s="336">
        <v>9.09</v>
      </c>
      <c r="K5" s="336">
        <v>3</v>
      </c>
      <c r="L5" s="336">
        <v>7.14</v>
      </c>
      <c r="M5" s="336">
        <v>1</v>
      </c>
      <c r="N5" s="336">
        <v>4993.3999999999996</v>
      </c>
      <c r="O5">
        <f>E5+G5+I5+K5+M5</f>
        <v>11</v>
      </c>
      <c r="P5" s="339">
        <v>1</v>
      </c>
    </row>
    <row r="6" spans="3:16" ht="15.75" thickBot="1" x14ac:dyDescent="0.3">
      <c r="C6" s="338" t="s">
        <v>229</v>
      </c>
      <c r="D6" s="337">
        <v>23.07</v>
      </c>
      <c r="E6" s="337">
        <v>2</v>
      </c>
      <c r="F6" s="337">
        <v>10.6</v>
      </c>
      <c r="G6" s="337">
        <v>3</v>
      </c>
      <c r="H6" s="337">
        <v>12.03</v>
      </c>
      <c r="I6" s="337">
        <v>3</v>
      </c>
      <c r="J6" s="337">
        <v>16.809999999999999</v>
      </c>
      <c r="K6" s="337">
        <v>1</v>
      </c>
      <c r="L6" s="337">
        <v>11.91</v>
      </c>
      <c r="M6" s="337">
        <v>3</v>
      </c>
      <c r="N6" s="336">
        <v>5141.6000000000004</v>
      </c>
      <c r="O6">
        <f>E6+G6+I6+K6+M6</f>
        <v>12</v>
      </c>
      <c r="P6" s="335">
        <v>2</v>
      </c>
    </row>
    <row r="7" spans="3:16" ht="15.75" thickBot="1" x14ac:dyDescent="0.3">
      <c r="C7" s="338" t="s">
        <v>228</v>
      </c>
      <c r="D7" s="337">
        <v>17.37</v>
      </c>
      <c r="E7" s="337">
        <v>5</v>
      </c>
      <c r="F7" s="337">
        <v>13.72</v>
      </c>
      <c r="G7" s="337">
        <v>1</v>
      </c>
      <c r="H7" s="337">
        <v>17.079999999999998</v>
      </c>
      <c r="I7" s="337">
        <v>1</v>
      </c>
      <c r="J7" s="337">
        <v>8.56</v>
      </c>
      <c r="K7" s="337">
        <v>4</v>
      </c>
      <c r="L7" s="337">
        <v>8.31</v>
      </c>
      <c r="M7" s="337">
        <v>2</v>
      </c>
      <c r="N7" s="336">
        <v>5217.3</v>
      </c>
      <c r="O7">
        <f>E7+G7+I7+K7+M7</f>
        <v>13</v>
      </c>
      <c r="P7" s="335">
        <v>3</v>
      </c>
    </row>
    <row r="8" spans="3:16" ht="15.75" thickBot="1" x14ac:dyDescent="0.3">
      <c r="C8" s="334" t="s">
        <v>227</v>
      </c>
      <c r="D8" s="333">
        <v>21.86</v>
      </c>
      <c r="E8" s="333">
        <v>4</v>
      </c>
      <c r="F8" s="333">
        <v>8.32</v>
      </c>
      <c r="G8" s="333">
        <v>5</v>
      </c>
      <c r="H8" s="333">
        <v>11.13</v>
      </c>
      <c r="I8" s="333">
        <v>4</v>
      </c>
      <c r="J8" s="333">
        <v>10.38</v>
      </c>
      <c r="K8" s="333">
        <v>2</v>
      </c>
      <c r="L8" s="333">
        <v>12.49</v>
      </c>
      <c r="M8" s="333">
        <v>4</v>
      </c>
      <c r="N8" s="332">
        <v>4664.6000000000004</v>
      </c>
      <c r="O8">
        <f>E8+G8+I8+K8+M8</f>
        <v>19</v>
      </c>
      <c r="P8" s="331">
        <v>4</v>
      </c>
    </row>
    <row r="9" spans="3:16" ht="16.5" customHeight="1" thickBot="1" x14ac:dyDescent="0.3">
      <c r="C9" s="334" t="s">
        <v>226</v>
      </c>
      <c r="D9" s="333">
        <v>22.07</v>
      </c>
      <c r="E9" s="333">
        <v>3</v>
      </c>
      <c r="F9" s="333">
        <v>12.23</v>
      </c>
      <c r="G9" s="333">
        <v>2</v>
      </c>
      <c r="H9" s="333">
        <v>9.01</v>
      </c>
      <c r="I9" s="333">
        <v>5</v>
      </c>
      <c r="J9" s="333">
        <v>5.63</v>
      </c>
      <c r="K9" s="333">
        <v>5</v>
      </c>
      <c r="L9" s="333">
        <v>13.32</v>
      </c>
      <c r="M9" s="333">
        <v>5</v>
      </c>
      <c r="N9" s="332">
        <v>4681.3</v>
      </c>
      <c r="O9">
        <f>E9+G9+I9+K9+M9</f>
        <v>20</v>
      </c>
      <c r="P9" s="331">
        <v>5</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0B240-853A-4AAA-B4CD-A62F81E33D70}">
  <dimension ref="A1:V18"/>
  <sheetViews>
    <sheetView workbookViewId="0">
      <selection activeCell="B2" sqref="B2"/>
    </sheetView>
  </sheetViews>
  <sheetFormatPr defaultRowHeight="15" x14ac:dyDescent="0.25"/>
  <cols>
    <col min="1" max="1" width="5" customWidth="1"/>
    <col min="2" max="2" width="27.140625" bestFit="1" customWidth="1"/>
    <col min="3" max="3" width="14.5703125" bestFit="1" customWidth="1"/>
    <col min="4" max="4" width="8.7109375" bestFit="1" customWidth="1"/>
    <col min="5" max="5" width="1.7109375" customWidth="1"/>
    <col min="6" max="6" width="9.7109375" bestFit="1" customWidth="1"/>
    <col min="7" max="7" width="8.7109375" bestFit="1" customWidth="1"/>
    <col min="8" max="8" width="1.7109375" customWidth="1"/>
    <col min="9" max="10" width="8.7109375" bestFit="1" customWidth="1"/>
    <col min="11" max="11" width="1.7109375" customWidth="1"/>
    <col min="12" max="13" width="8.7109375" bestFit="1" customWidth="1"/>
    <col min="14" max="14" width="1.7109375" customWidth="1"/>
    <col min="15" max="15" width="9.28515625" bestFit="1" customWidth="1"/>
    <col min="16" max="16" width="8.7109375" bestFit="1" customWidth="1"/>
    <col min="17" max="17" width="1.7109375" customWidth="1"/>
    <col min="18" max="19" width="8.7109375" bestFit="1" customWidth="1"/>
    <col min="20" max="20" width="1.7109375" customWidth="1"/>
    <col min="21" max="21" width="5.28515625" bestFit="1" customWidth="1"/>
    <col min="22" max="22" width="5.7109375" bestFit="1" customWidth="1"/>
  </cols>
  <sheetData>
    <row r="1" spans="1:22" ht="21" x14ac:dyDescent="0.35">
      <c r="A1" s="199" t="s">
        <v>118</v>
      </c>
      <c r="B1" s="198"/>
      <c r="C1" s="198"/>
      <c r="D1" s="198"/>
      <c r="E1" s="198"/>
      <c r="F1" s="198"/>
    </row>
    <row r="3" spans="1:22" ht="15.75" x14ac:dyDescent="0.25">
      <c r="A3" s="197" t="s">
        <v>117</v>
      </c>
      <c r="B3" s="197" t="s">
        <v>116</v>
      </c>
      <c r="C3" s="197" t="s">
        <v>115</v>
      </c>
      <c r="D3" s="197" t="s">
        <v>109</v>
      </c>
      <c r="E3" s="197"/>
      <c r="F3" s="197" t="s">
        <v>114</v>
      </c>
      <c r="G3" s="197" t="s">
        <v>109</v>
      </c>
      <c r="H3" s="197"/>
      <c r="I3" s="197" t="s">
        <v>113</v>
      </c>
      <c r="J3" s="197" t="s">
        <v>109</v>
      </c>
      <c r="K3" s="197"/>
      <c r="L3" s="197" t="s">
        <v>112</v>
      </c>
      <c r="M3" s="197" t="s">
        <v>109</v>
      </c>
      <c r="N3" s="197"/>
      <c r="O3" s="197" t="s">
        <v>111</v>
      </c>
      <c r="P3" s="197" t="s">
        <v>109</v>
      </c>
      <c r="Q3" s="197"/>
      <c r="R3" s="197" t="s">
        <v>110</v>
      </c>
      <c r="S3" s="197" t="s">
        <v>109</v>
      </c>
      <c r="T3" s="197"/>
      <c r="U3" s="197" t="s">
        <v>108</v>
      </c>
      <c r="V3" s="197" t="s">
        <v>31</v>
      </c>
    </row>
    <row r="4" spans="1:22" x14ac:dyDescent="0.25">
      <c r="A4" s="67">
        <v>1</v>
      </c>
      <c r="B4" s="67" t="s">
        <v>107</v>
      </c>
      <c r="C4" s="67">
        <v>5</v>
      </c>
      <c r="D4" s="67">
        <f t="array" ref="D4">$C4*$C$13</f>
        <v>1.1000000000000001</v>
      </c>
      <c r="E4" s="67"/>
      <c r="F4" s="67">
        <v>1</v>
      </c>
      <c r="G4" s="67">
        <f t="array" ref="G4">$F4*$C$12</f>
        <v>0.25</v>
      </c>
      <c r="H4" s="67"/>
      <c r="I4" s="67">
        <v>3</v>
      </c>
      <c r="J4" s="67">
        <f t="array" ref="J4">$I4*$C$15</f>
        <v>0.51</v>
      </c>
      <c r="K4" s="67"/>
      <c r="L4" s="67">
        <v>2</v>
      </c>
      <c r="M4" s="67">
        <f t="array" ref="M4">$L4*$C$17</f>
        <v>0.12</v>
      </c>
      <c r="N4" s="67"/>
      <c r="O4" s="67">
        <v>0</v>
      </c>
      <c r="P4" s="67">
        <f t="array" ref="P4">$O4*$C$14</f>
        <v>0</v>
      </c>
      <c r="Q4" s="67"/>
      <c r="R4" s="67">
        <v>1</v>
      </c>
      <c r="S4" s="67">
        <f t="array" ref="S4">$R4*$C$16</f>
        <v>0.1</v>
      </c>
      <c r="T4" s="67"/>
      <c r="U4" s="67">
        <f t="array" ref="U4">D4+G4+J4+M4+P4+S4</f>
        <v>2.08</v>
      </c>
      <c r="V4" s="67">
        <v>1</v>
      </c>
    </row>
    <row r="5" spans="1:22" x14ac:dyDescent="0.25">
      <c r="A5" s="67">
        <v>2</v>
      </c>
      <c r="B5" s="67" t="s">
        <v>106</v>
      </c>
      <c r="C5" s="67">
        <v>4</v>
      </c>
      <c r="D5" s="67">
        <f t="array" ref="D5">$C5*$C$13</f>
        <v>0.88</v>
      </c>
      <c r="E5" s="67"/>
      <c r="F5" s="67">
        <v>2</v>
      </c>
      <c r="G5" s="67">
        <f t="array" ref="G5">$F5*$C$12</f>
        <v>0.5</v>
      </c>
      <c r="H5" s="67"/>
      <c r="I5" s="67">
        <v>1</v>
      </c>
      <c r="J5" s="67">
        <f t="array" ref="J5">$I5*$C$15</f>
        <v>0.17</v>
      </c>
      <c r="K5" s="67"/>
      <c r="L5" s="67">
        <v>3</v>
      </c>
      <c r="M5" s="67">
        <f t="array" ref="M5">$L5*$C$17</f>
        <v>0.18</v>
      </c>
      <c r="N5" s="67"/>
      <c r="O5" s="67">
        <v>0</v>
      </c>
      <c r="P5" s="67">
        <f t="array" ref="P5">$O5*$C$14</f>
        <v>0</v>
      </c>
      <c r="Q5" s="67"/>
      <c r="R5" s="67">
        <v>4</v>
      </c>
      <c r="S5" s="67">
        <f t="array" ref="S5">$R5*$C$16</f>
        <v>0.4</v>
      </c>
      <c r="T5" s="67"/>
      <c r="U5" s="67">
        <f t="array" ref="U5">D5+G5+J5+M5+P5+S5</f>
        <v>2.13</v>
      </c>
      <c r="V5" s="67">
        <v>2</v>
      </c>
    </row>
    <row r="6" spans="1:22" x14ac:dyDescent="0.25">
      <c r="A6" s="67">
        <v>3</v>
      </c>
      <c r="B6" s="67" t="s">
        <v>105</v>
      </c>
      <c r="C6" s="67">
        <v>3</v>
      </c>
      <c r="D6" s="67">
        <f t="array" ref="D6">$C6*$C$13</f>
        <v>0.66</v>
      </c>
      <c r="E6" s="67"/>
      <c r="F6" s="67">
        <v>3</v>
      </c>
      <c r="G6" s="67">
        <f t="array" ref="G6">$F6*$C$12</f>
        <v>0.75</v>
      </c>
      <c r="H6" s="67"/>
      <c r="I6" s="67">
        <v>2</v>
      </c>
      <c r="J6" s="67">
        <f t="array" ref="J6">$I6*$C$15</f>
        <v>0.34</v>
      </c>
      <c r="K6" s="67"/>
      <c r="L6" s="67">
        <v>4</v>
      </c>
      <c r="M6" s="67">
        <f t="array" ref="M6">$L6*$C$17</f>
        <v>0.24</v>
      </c>
      <c r="N6" s="67"/>
      <c r="O6" s="67">
        <v>0</v>
      </c>
      <c r="P6" s="67">
        <f t="array" ref="P6">$O6*$C$14</f>
        <v>0</v>
      </c>
      <c r="Q6" s="67"/>
      <c r="R6" s="67">
        <v>2</v>
      </c>
      <c r="S6" s="67">
        <f t="array" ref="S6">$R6*$C$16</f>
        <v>0.2</v>
      </c>
      <c r="T6" s="67"/>
      <c r="U6" s="67">
        <f t="array" ref="U6">D6+G6+J6+M6+P6+S6</f>
        <v>2.1900000000000004</v>
      </c>
      <c r="V6" s="67">
        <v>3</v>
      </c>
    </row>
    <row r="7" spans="1:22" x14ac:dyDescent="0.25">
      <c r="A7" s="67">
        <v>4</v>
      </c>
      <c r="B7" s="67" t="s">
        <v>104</v>
      </c>
      <c r="C7" s="67">
        <v>2</v>
      </c>
      <c r="D7" s="67">
        <f t="array" ref="D7">$C7*$C$13</f>
        <v>0.44</v>
      </c>
      <c r="E7" s="67"/>
      <c r="F7" s="67">
        <v>4</v>
      </c>
      <c r="G7" s="67">
        <f t="array" ref="G7">$F7*$C$12</f>
        <v>1</v>
      </c>
      <c r="H7" s="67"/>
      <c r="I7" s="67">
        <v>0</v>
      </c>
      <c r="J7" s="67">
        <f t="array" ref="J7">$I7*$C$15</f>
        <v>0</v>
      </c>
      <c r="K7" s="67"/>
      <c r="L7" s="67">
        <v>1</v>
      </c>
      <c r="M7" s="67">
        <f t="array" ref="M7">$L7*$C$17</f>
        <v>0.06</v>
      </c>
      <c r="N7" s="67"/>
      <c r="O7" s="67">
        <v>2</v>
      </c>
      <c r="P7" s="67">
        <f t="array" ref="P7">$O7*$C$14</f>
        <v>0.4</v>
      </c>
      <c r="Q7" s="67"/>
      <c r="R7" s="67">
        <v>5</v>
      </c>
      <c r="S7" s="67">
        <f t="array" ref="S7">$R7*$C$16</f>
        <v>0.5</v>
      </c>
      <c r="T7" s="67"/>
      <c r="U7" s="67">
        <f t="array" ref="U7">D7+G7+J7+M7+P7+S7</f>
        <v>2.4</v>
      </c>
      <c r="V7" s="67">
        <v>5</v>
      </c>
    </row>
    <row r="8" spans="1:22" x14ac:dyDescent="0.25">
      <c r="A8" s="67">
        <v>5</v>
      </c>
      <c r="B8" s="67" t="s">
        <v>103</v>
      </c>
      <c r="C8" s="67">
        <v>1</v>
      </c>
      <c r="D8" s="67">
        <f t="array" ref="D8">$C8*$C$13</f>
        <v>0.22</v>
      </c>
      <c r="E8" s="67"/>
      <c r="F8" s="67">
        <v>5</v>
      </c>
      <c r="G8" s="67">
        <f t="array" ref="G8">$F8*$C$12</f>
        <v>1.25</v>
      </c>
      <c r="H8" s="67"/>
      <c r="I8" s="67">
        <v>0</v>
      </c>
      <c r="J8" s="67">
        <f t="array" ref="J8">$I8*$C$15</f>
        <v>0</v>
      </c>
      <c r="K8" s="67"/>
      <c r="L8" s="67">
        <v>5</v>
      </c>
      <c r="M8" s="67">
        <f t="array" ref="M8">$L8*$C$17</f>
        <v>0.3</v>
      </c>
      <c r="N8" s="67"/>
      <c r="O8" s="67">
        <v>1</v>
      </c>
      <c r="P8" s="67">
        <f t="array" ref="P8">$O8*$C$14</f>
        <v>0.2</v>
      </c>
      <c r="Q8" s="67"/>
      <c r="R8" s="67">
        <v>3</v>
      </c>
      <c r="S8" s="67">
        <f t="array" ref="S8">$R8*$C$16</f>
        <v>0.30000000000000004</v>
      </c>
      <c r="T8" s="67"/>
      <c r="U8" s="67">
        <f t="array" ref="U8">D8+G8+J8+M8+P8+S8</f>
        <v>2.27</v>
      </c>
      <c r="V8" s="67">
        <v>4</v>
      </c>
    </row>
    <row r="10" spans="1:22" x14ac:dyDescent="0.25">
      <c r="A10" s="196"/>
      <c r="B10" s="195" t="s">
        <v>102</v>
      </c>
      <c r="C10" s="195"/>
      <c r="D10" s="195"/>
      <c r="E10" s="194"/>
    </row>
    <row r="11" spans="1:22" ht="15.75" x14ac:dyDescent="0.25">
      <c r="B11" s="193" t="s">
        <v>101</v>
      </c>
      <c r="C11" s="193" t="s">
        <v>100</v>
      </c>
      <c r="F11" s="192"/>
      <c r="G11" s="192"/>
      <c r="H11" s="192"/>
    </row>
    <row r="12" spans="1:22" x14ac:dyDescent="0.25">
      <c r="B12" s="67" t="s">
        <v>99</v>
      </c>
      <c r="C12" s="67">
        <v>0.25</v>
      </c>
      <c r="F12" s="191"/>
      <c r="G12" s="190"/>
      <c r="H12" s="190"/>
    </row>
    <row r="13" spans="1:22" x14ac:dyDescent="0.25">
      <c r="B13" s="67" t="s">
        <v>98</v>
      </c>
      <c r="C13" s="67">
        <v>0.22</v>
      </c>
      <c r="F13" s="191"/>
      <c r="G13" s="190"/>
      <c r="H13" s="190"/>
    </row>
    <row r="14" spans="1:22" x14ac:dyDescent="0.25">
      <c r="B14" s="67" t="s">
        <v>97</v>
      </c>
      <c r="C14" s="67">
        <v>0.2</v>
      </c>
      <c r="F14" s="191"/>
      <c r="G14" s="190"/>
      <c r="H14" s="190"/>
    </row>
    <row r="15" spans="1:22" x14ac:dyDescent="0.25">
      <c r="B15" s="67" t="s">
        <v>96</v>
      </c>
      <c r="C15" s="67">
        <v>0.17</v>
      </c>
      <c r="F15" s="191"/>
      <c r="G15" s="190"/>
      <c r="H15" s="190"/>
    </row>
    <row r="16" spans="1:22" x14ac:dyDescent="0.25">
      <c r="B16" s="67" t="s">
        <v>95</v>
      </c>
      <c r="C16" s="67">
        <v>0.1</v>
      </c>
      <c r="F16" s="191"/>
      <c r="G16" s="190"/>
      <c r="H16" s="190"/>
    </row>
    <row r="17" spans="2:3" x14ac:dyDescent="0.25">
      <c r="B17" s="67" t="s">
        <v>94</v>
      </c>
      <c r="C17" s="67">
        <v>0.06</v>
      </c>
    </row>
    <row r="18" spans="2:3" x14ac:dyDescent="0.25">
      <c r="B18" s="74" t="s">
        <v>39</v>
      </c>
      <c r="C18" s="74">
        <f t="array" ref="C18">SUM(C12:C17)</f>
        <v>1</v>
      </c>
    </row>
  </sheetData>
  <mergeCells count="2">
    <mergeCell ref="A1:F1"/>
    <mergeCell ref="B10:D10"/>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CCD475-DB44-4E8C-BBE8-1DC0D51101F6}">
  <dimension ref="A1:I18"/>
  <sheetViews>
    <sheetView topLeftCell="A7" workbookViewId="0"/>
  </sheetViews>
  <sheetFormatPr defaultRowHeight="15" x14ac:dyDescent="0.25"/>
  <cols>
    <col min="2" max="3" width="17.7109375" customWidth="1"/>
    <col min="4" max="4" width="18" customWidth="1"/>
    <col min="5" max="5" width="17.85546875" customWidth="1"/>
    <col min="6" max="6" width="18" customWidth="1"/>
    <col min="7" max="7" width="18.5703125" customWidth="1"/>
    <col min="8" max="8" width="17.85546875" customWidth="1"/>
    <col min="9" max="9" width="17.7109375" customWidth="1"/>
  </cols>
  <sheetData>
    <row r="1" spans="1:9" x14ac:dyDescent="0.25">
      <c r="B1" s="365" t="s">
        <v>261</v>
      </c>
      <c r="C1" s="365"/>
      <c r="D1" s="365"/>
      <c r="E1" s="365"/>
      <c r="F1" s="365"/>
      <c r="G1" s="365"/>
      <c r="H1" s="365"/>
      <c r="I1" s="365"/>
    </row>
    <row r="2" spans="1:9" x14ac:dyDescent="0.25">
      <c r="H2" s="364"/>
    </row>
    <row r="3" spans="1:9" ht="45" x14ac:dyDescent="0.25">
      <c r="A3" s="363"/>
      <c r="B3" s="358" t="s">
        <v>238</v>
      </c>
      <c r="C3" s="357" t="s">
        <v>260</v>
      </c>
      <c r="D3" s="357" t="s">
        <v>259</v>
      </c>
      <c r="E3" s="357" t="s">
        <v>258</v>
      </c>
      <c r="F3" s="357" t="s">
        <v>257</v>
      </c>
      <c r="G3" s="357" t="s">
        <v>256</v>
      </c>
      <c r="H3" s="362"/>
      <c r="I3" s="361"/>
    </row>
    <row r="4" spans="1:9" ht="15.75" x14ac:dyDescent="0.25">
      <c r="B4" s="356" t="s">
        <v>255</v>
      </c>
      <c r="C4" s="359">
        <v>1</v>
      </c>
      <c r="D4" s="359">
        <v>3</v>
      </c>
      <c r="E4" s="359">
        <v>6</v>
      </c>
      <c r="F4" s="359">
        <v>4</v>
      </c>
      <c r="G4" s="359">
        <v>4</v>
      </c>
      <c r="H4" s="360"/>
    </row>
    <row r="5" spans="1:9" ht="15.75" x14ac:dyDescent="0.25">
      <c r="B5" s="356" t="s">
        <v>254</v>
      </c>
      <c r="C5" s="359">
        <v>2</v>
      </c>
      <c r="D5" s="359">
        <v>6</v>
      </c>
      <c r="E5" s="359">
        <v>5</v>
      </c>
      <c r="F5" s="359">
        <v>5</v>
      </c>
      <c r="G5" s="359">
        <v>5</v>
      </c>
    </row>
    <row r="6" spans="1:9" ht="15.75" x14ac:dyDescent="0.25">
      <c r="B6" s="356" t="s">
        <v>253</v>
      </c>
      <c r="C6" s="359">
        <v>3</v>
      </c>
      <c r="D6" s="359">
        <v>5</v>
      </c>
      <c r="E6" s="359">
        <v>2</v>
      </c>
      <c r="F6" s="359">
        <v>1</v>
      </c>
      <c r="G6" s="359">
        <v>1</v>
      </c>
    </row>
    <row r="7" spans="1:9" ht="15.75" x14ac:dyDescent="0.25">
      <c r="B7" s="356" t="s">
        <v>252</v>
      </c>
      <c r="C7" s="359">
        <v>1</v>
      </c>
      <c r="D7" s="359">
        <v>1</v>
      </c>
      <c r="E7" s="359">
        <v>4</v>
      </c>
      <c r="F7" s="359">
        <v>2</v>
      </c>
      <c r="G7" s="359">
        <v>3</v>
      </c>
    </row>
    <row r="8" spans="1:9" ht="15.75" x14ac:dyDescent="0.25">
      <c r="B8" s="356" t="s">
        <v>251</v>
      </c>
      <c r="C8" s="359">
        <v>3</v>
      </c>
      <c r="D8" s="359">
        <v>2</v>
      </c>
      <c r="E8" s="359">
        <v>1</v>
      </c>
      <c r="F8" s="359">
        <v>3</v>
      </c>
      <c r="G8" s="359">
        <v>2</v>
      </c>
    </row>
    <row r="9" spans="1:9" ht="15.75" x14ac:dyDescent="0.25">
      <c r="B9" s="356" t="s">
        <v>250</v>
      </c>
      <c r="C9" s="359">
        <v>4</v>
      </c>
      <c r="D9" s="359">
        <v>4</v>
      </c>
      <c r="E9" s="359">
        <v>3</v>
      </c>
      <c r="F9" s="359">
        <v>6</v>
      </c>
      <c r="G9" s="359">
        <v>6</v>
      </c>
    </row>
    <row r="12" spans="1:9" ht="45" x14ac:dyDescent="0.25">
      <c r="B12" s="358" t="s">
        <v>238</v>
      </c>
      <c r="C12" s="357" t="s">
        <v>260</v>
      </c>
      <c r="D12" s="357" t="s">
        <v>259</v>
      </c>
      <c r="E12" s="357" t="s">
        <v>258</v>
      </c>
      <c r="F12" s="357" t="s">
        <v>257</v>
      </c>
      <c r="G12" s="357" t="s">
        <v>256</v>
      </c>
      <c r="H12" s="357" t="s">
        <v>32</v>
      </c>
      <c r="I12" s="357" t="s">
        <v>162</v>
      </c>
    </row>
    <row r="13" spans="1:9" ht="15.75" x14ac:dyDescent="0.25">
      <c r="B13" s="356" t="s">
        <v>255</v>
      </c>
      <c r="C13" s="355">
        <f>C4*0.2</f>
        <v>0.2</v>
      </c>
      <c r="D13" s="355">
        <f>D4*0.2</f>
        <v>0.60000000000000009</v>
      </c>
      <c r="E13" s="355">
        <f>E4*0.2</f>
        <v>1.2000000000000002</v>
      </c>
      <c r="F13" s="355">
        <f>F4*0.3</f>
        <v>1.2</v>
      </c>
      <c r="G13" s="355">
        <f>G4*0.3</f>
        <v>1.2</v>
      </c>
      <c r="H13" s="355">
        <f>SUM(C13:G13)</f>
        <v>4.4000000000000004</v>
      </c>
      <c r="I13" s="355">
        <v>3</v>
      </c>
    </row>
    <row r="14" spans="1:9" ht="15.75" x14ac:dyDescent="0.25">
      <c r="B14" s="356" t="s">
        <v>254</v>
      </c>
      <c r="C14" s="355">
        <f>C5*0.2</f>
        <v>0.4</v>
      </c>
      <c r="D14" s="355">
        <f>D5*0.2</f>
        <v>1.2000000000000002</v>
      </c>
      <c r="E14" s="355">
        <f>E5*0.2</f>
        <v>1</v>
      </c>
      <c r="F14" s="355">
        <f>F5*0.3</f>
        <v>1.5</v>
      </c>
      <c r="G14" s="355">
        <f>G5*0.3</f>
        <v>1.5</v>
      </c>
      <c r="H14" s="355">
        <f>SUM(C14:G14)</f>
        <v>5.6</v>
      </c>
      <c r="I14" s="355">
        <v>1</v>
      </c>
    </row>
    <row r="15" spans="1:9" ht="15.75" x14ac:dyDescent="0.25">
      <c r="B15" s="356" t="s">
        <v>253</v>
      </c>
      <c r="C15" s="355">
        <f>C6*0.2</f>
        <v>0.60000000000000009</v>
      </c>
      <c r="D15" s="355">
        <f>D6*0.2</f>
        <v>1</v>
      </c>
      <c r="E15" s="355">
        <f>E6*0.2</f>
        <v>0.4</v>
      </c>
      <c r="F15" s="355">
        <f>F6*0.3</f>
        <v>0.3</v>
      </c>
      <c r="G15" s="355">
        <f>G6*0.3</f>
        <v>0.3</v>
      </c>
      <c r="H15" s="355">
        <f>SUM(C15:G15)</f>
        <v>2.5999999999999996</v>
      </c>
      <c r="I15" s="355">
        <v>6</v>
      </c>
    </row>
    <row r="16" spans="1:9" ht="15.75" x14ac:dyDescent="0.25">
      <c r="B16" s="356" t="s">
        <v>252</v>
      </c>
      <c r="C16" s="355">
        <f>C7*0.2</f>
        <v>0.2</v>
      </c>
      <c r="D16" s="355">
        <f>D7*0.2</f>
        <v>0.2</v>
      </c>
      <c r="E16" s="355">
        <f>E7*0.2</f>
        <v>0.8</v>
      </c>
      <c r="F16" s="355">
        <f>F7*0.3</f>
        <v>0.6</v>
      </c>
      <c r="G16" s="355">
        <f>G7*0.3</f>
        <v>0.89999999999999991</v>
      </c>
      <c r="H16" s="355">
        <f>SUM(C16:G16)</f>
        <v>2.7</v>
      </c>
      <c r="I16" s="355">
        <v>5</v>
      </c>
    </row>
    <row r="17" spans="2:9" ht="15.75" x14ac:dyDescent="0.25">
      <c r="B17" s="356" t="s">
        <v>251</v>
      </c>
      <c r="C17" s="355">
        <f>C8*0.2</f>
        <v>0.60000000000000009</v>
      </c>
      <c r="D17" s="355">
        <f>D8*0.2</f>
        <v>0.4</v>
      </c>
      <c r="E17" s="355">
        <f>E8*0.2</f>
        <v>0.2</v>
      </c>
      <c r="F17" s="355">
        <f>F8*0.3</f>
        <v>0.89999999999999991</v>
      </c>
      <c r="G17" s="355">
        <f>G8*0.3</f>
        <v>0.6</v>
      </c>
      <c r="H17" s="355">
        <f>SUM(C17:G17)</f>
        <v>2.6999999999999997</v>
      </c>
      <c r="I17" s="355">
        <v>4</v>
      </c>
    </row>
    <row r="18" spans="2:9" ht="15.75" x14ac:dyDescent="0.25">
      <c r="B18" s="356" t="s">
        <v>250</v>
      </c>
      <c r="C18" s="355">
        <f>C9*0.2</f>
        <v>0.8</v>
      </c>
      <c r="D18" s="355">
        <f>D9*0.2</f>
        <v>0.8</v>
      </c>
      <c r="E18" s="355">
        <f>E9*0.2</f>
        <v>0.60000000000000009</v>
      </c>
      <c r="F18" s="355">
        <f>F9*0.3</f>
        <v>1.7999999999999998</v>
      </c>
      <c r="G18" s="355">
        <f>G9*0.3</f>
        <v>1.7999999999999998</v>
      </c>
      <c r="H18" s="355">
        <f>SUM(C18:G18)</f>
        <v>5.8</v>
      </c>
      <c r="I18" s="355">
        <v>2</v>
      </c>
    </row>
  </sheetData>
  <mergeCells count="1">
    <mergeCell ref="B1:I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D9CC8B-030E-4A47-A737-104790D76444}">
  <dimension ref="B1:V36"/>
  <sheetViews>
    <sheetView topLeftCell="A21" zoomScale="85" zoomScaleNormal="85" workbookViewId="0">
      <selection activeCell="D24" sqref="D24"/>
    </sheetView>
  </sheetViews>
  <sheetFormatPr defaultRowHeight="14.25" x14ac:dyDescent="0.2"/>
  <cols>
    <col min="1" max="1" width="3.85546875" style="240" customWidth="1"/>
    <col min="2" max="2" width="22.7109375" style="240" customWidth="1"/>
    <col min="3" max="3" width="17.140625" style="240" customWidth="1"/>
    <col min="4" max="5" width="11.5703125" style="240" customWidth="1"/>
    <col min="6" max="6" width="14.5703125" style="240" customWidth="1"/>
    <col min="7" max="16384" width="9.140625" style="240"/>
  </cols>
  <sheetData>
    <row r="1" spans="2:22" ht="20.25" x14ac:dyDescent="0.3">
      <c r="B1" s="298" t="s">
        <v>172</v>
      </c>
      <c r="C1" s="297"/>
      <c r="D1" s="297"/>
      <c r="E1" s="297"/>
      <c r="F1" s="297"/>
    </row>
    <row r="2" spans="2:22" ht="17.25" customHeight="1" x14ac:dyDescent="0.3">
      <c r="B2" s="296"/>
      <c r="C2" s="294"/>
      <c r="D2" s="294"/>
      <c r="E2" s="294"/>
      <c r="F2" s="294"/>
    </row>
    <row r="3" spans="2:22" ht="20.25" customHeight="1" x14ac:dyDescent="0.3">
      <c r="B3" s="237" t="s">
        <v>146</v>
      </c>
      <c r="C3" s="237"/>
      <c r="D3" s="294"/>
      <c r="E3" s="294"/>
      <c r="F3" s="294"/>
    </row>
    <row r="4" spans="2:22" ht="15" customHeight="1" x14ac:dyDescent="0.3">
      <c r="B4" s="237"/>
      <c r="C4" s="237"/>
      <c r="D4" s="294"/>
      <c r="E4" s="294"/>
      <c r="F4" s="294"/>
    </row>
    <row r="5" spans="2:22" ht="16.5" customHeight="1" thickBot="1" x14ac:dyDescent="0.35">
      <c r="B5" s="234" t="s">
        <v>145</v>
      </c>
      <c r="C5" s="233" t="s">
        <v>144</v>
      </c>
      <c r="D5" s="294"/>
      <c r="E5" s="294"/>
      <c r="F5" s="294"/>
    </row>
    <row r="6" spans="2:22" ht="18" customHeight="1" x14ac:dyDescent="0.3">
      <c r="B6" s="232" t="s">
        <v>171</v>
      </c>
      <c r="C6" s="231">
        <v>0.1</v>
      </c>
      <c r="D6" s="294"/>
      <c r="E6" s="294"/>
      <c r="F6" s="294"/>
    </row>
    <row r="7" spans="2:22" ht="15" customHeight="1" x14ac:dyDescent="0.3">
      <c r="B7" s="232" t="s">
        <v>165</v>
      </c>
      <c r="C7" s="231">
        <v>0.2</v>
      </c>
      <c r="D7" s="294"/>
      <c r="E7" s="294"/>
      <c r="F7" s="294"/>
    </row>
    <row r="8" spans="2:22" ht="15.75" customHeight="1" x14ac:dyDescent="0.3">
      <c r="B8" s="232" t="s">
        <v>170</v>
      </c>
      <c r="C8" s="231">
        <v>0.25</v>
      </c>
      <c r="D8" s="294"/>
      <c r="E8" s="294"/>
      <c r="F8" s="294"/>
    </row>
    <row r="9" spans="2:22" ht="15" customHeight="1" x14ac:dyDescent="0.3">
      <c r="B9" s="232" t="s">
        <v>140</v>
      </c>
      <c r="C9" s="231">
        <v>0.25</v>
      </c>
      <c r="D9" s="294"/>
      <c r="E9" s="294"/>
      <c r="F9" s="294"/>
    </row>
    <row r="10" spans="2:22" ht="18" customHeight="1" thickBot="1" x14ac:dyDescent="0.35">
      <c r="B10" s="230" t="s">
        <v>169</v>
      </c>
      <c r="C10" s="229">
        <v>0.2</v>
      </c>
      <c r="D10" s="294"/>
      <c r="E10" s="294"/>
      <c r="F10" s="294"/>
    </row>
    <row r="11" spans="2:22" ht="16.5" customHeight="1" x14ac:dyDescent="0.3">
      <c r="B11" s="228" t="s">
        <v>138</v>
      </c>
      <c r="C11" s="227">
        <f>SUM(C6:C10)</f>
        <v>1</v>
      </c>
      <c r="D11" s="294"/>
      <c r="E11" s="294"/>
      <c r="F11" s="294"/>
    </row>
    <row r="12" spans="2:22" ht="21" thickBot="1" x14ac:dyDescent="0.35">
      <c r="B12" s="219"/>
      <c r="C12" s="295"/>
      <c r="D12" s="294"/>
      <c r="E12" s="294"/>
      <c r="F12" s="294"/>
    </row>
    <row r="13" spans="2:22" ht="60.75" thickBot="1" x14ac:dyDescent="0.25">
      <c r="B13" s="293" t="s">
        <v>124</v>
      </c>
      <c r="C13" s="292" t="s">
        <v>168</v>
      </c>
      <c r="D13" s="291" t="s">
        <v>167</v>
      </c>
      <c r="E13" s="290" t="s">
        <v>166</v>
      </c>
      <c r="F13" s="254" t="s">
        <v>157</v>
      </c>
      <c r="G13" s="290" t="s">
        <v>162</v>
      </c>
      <c r="H13" s="290" t="s">
        <v>161</v>
      </c>
      <c r="I13" s="254" t="s">
        <v>165</v>
      </c>
      <c r="J13" s="290" t="s">
        <v>162</v>
      </c>
      <c r="K13" s="290" t="s">
        <v>161</v>
      </c>
      <c r="L13" s="254" t="s">
        <v>164</v>
      </c>
      <c r="M13" s="290" t="s">
        <v>162</v>
      </c>
      <c r="N13" s="290" t="s">
        <v>161</v>
      </c>
      <c r="O13" s="254" t="s">
        <v>140</v>
      </c>
      <c r="P13" s="290" t="s">
        <v>162</v>
      </c>
      <c r="Q13" s="290" t="s">
        <v>161</v>
      </c>
      <c r="R13" s="254" t="s">
        <v>163</v>
      </c>
      <c r="S13" s="290" t="s">
        <v>162</v>
      </c>
      <c r="T13" s="290" t="s">
        <v>161</v>
      </c>
      <c r="U13" s="290" t="s">
        <v>108</v>
      </c>
      <c r="V13" s="290" t="s">
        <v>155</v>
      </c>
    </row>
    <row r="14" spans="2:22" ht="16.5" thickBot="1" x14ac:dyDescent="0.3">
      <c r="B14" s="289" t="s">
        <v>149</v>
      </c>
      <c r="C14" s="288">
        <v>39.409999999999997</v>
      </c>
      <c r="D14" s="278" t="str">
        <f>IF(A14&lt;$EE$33,"Undervalued","Overvalued")</f>
        <v>Overvalued</v>
      </c>
      <c r="E14" s="277" t="s">
        <v>159</v>
      </c>
      <c r="F14" s="269">
        <v>8.19</v>
      </c>
      <c r="G14" s="274">
        <v>4</v>
      </c>
      <c r="H14" s="269">
        <f>G14*$C$6</f>
        <v>0.4</v>
      </c>
      <c r="I14" s="287">
        <v>15.74</v>
      </c>
      <c r="J14" s="286">
        <v>1</v>
      </c>
      <c r="K14" s="269">
        <f>J14*$C$7</f>
        <v>0.2</v>
      </c>
      <c r="L14" s="280">
        <v>7.99</v>
      </c>
      <c r="M14" s="243">
        <v>7</v>
      </c>
      <c r="N14" s="269">
        <f>M14*$C$8</f>
        <v>1.75</v>
      </c>
      <c r="O14" s="281">
        <v>13.92</v>
      </c>
      <c r="P14" s="243">
        <v>7</v>
      </c>
      <c r="Q14" s="269">
        <f>P14*$C$9</f>
        <v>1.75</v>
      </c>
      <c r="R14" s="271">
        <v>23.2</v>
      </c>
      <c r="S14" s="245">
        <v>6</v>
      </c>
      <c r="T14" s="270">
        <f>S14*$C$10</f>
        <v>1.2000000000000002</v>
      </c>
      <c r="U14" s="285">
        <f>SUM(H14,K14,N14,Q14,T14)</f>
        <v>5.3</v>
      </c>
      <c r="V14" s="284">
        <v>7</v>
      </c>
    </row>
    <row r="15" spans="2:22" ht="15.75" x14ac:dyDescent="0.25">
      <c r="B15" s="244" t="s">
        <v>152</v>
      </c>
      <c r="C15" s="279">
        <v>30.66</v>
      </c>
      <c r="D15" s="278" t="str">
        <f>IF(A15&lt;$EE$33,"Undervalued","Overvalued")</f>
        <v>Overvalued</v>
      </c>
      <c r="E15" s="277" t="s">
        <v>159</v>
      </c>
      <c r="F15" s="269">
        <v>0</v>
      </c>
      <c r="G15" s="276" t="s">
        <v>160</v>
      </c>
      <c r="H15" s="269">
        <v>0</v>
      </c>
      <c r="I15" s="283">
        <v>32.46</v>
      </c>
      <c r="J15" s="282">
        <v>6</v>
      </c>
      <c r="K15" s="269">
        <f>J15*$C$7</f>
        <v>1.2000000000000002</v>
      </c>
      <c r="L15" s="273">
        <v>30.9</v>
      </c>
      <c r="M15" s="272">
        <v>1</v>
      </c>
      <c r="N15" s="269">
        <f>M15*$C$8</f>
        <v>0.25</v>
      </c>
      <c r="O15" s="281">
        <v>31.21</v>
      </c>
      <c r="P15" s="243">
        <v>5</v>
      </c>
      <c r="Q15" s="269">
        <f>P15*$C$9</f>
        <v>1.25</v>
      </c>
      <c r="R15" s="271">
        <v>28.3</v>
      </c>
      <c r="S15" s="245">
        <v>3</v>
      </c>
      <c r="T15" s="270">
        <f>S15*$C$10</f>
        <v>0.60000000000000009</v>
      </c>
      <c r="U15" s="269">
        <f>SUM(H15,K15,N15,Q15,T15)</f>
        <v>3.3000000000000003</v>
      </c>
      <c r="V15" s="245">
        <v>3</v>
      </c>
    </row>
    <row r="16" spans="2:22" ht="15.75" x14ac:dyDescent="0.25">
      <c r="B16" s="244" t="s">
        <v>150</v>
      </c>
      <c r="C16" s="279">
        <v>34.840000000000003</v>
      </c>
      <c r="D16" s="278" t="str">
        <f>IF(A16&lt;$EE$33,"Undervalued","Overvalued")</f>
        <v>Overvalued</v>
      </c>
      <c r="E16" s="277" t="s">
        <v>159</v>
      </c>
      <c r="F16" s="269">
        <v>25.49</v>
      </c>
      <c r="G16" s="274">
        <v>2</v>
      </c>
      <c r="H16" s="269">
        <f>G16*$C$6</f>
        <v>0.2</v>
      </c>
      <c r="I16" s="275">
        <v>23.7</v>
      </c>
      <c r="J16" s="274">
        <v>4</v>
      </c>
      <c r="K16" s="269">
        <f>J16*$C$7</f>
        <v>0.8</v>
      </c>
      <c r="L16" s="271">
        <v>12.29</v>
      </c>
      <c r="M16" s="245">
        <v>6</v>
      </c>
      <c r="N16" s="269">
        <f>M16*$C$8</f>
        <v>1.5</v>
      </c>
      <c r="O16" s="281">
        <v>20.079999999999998</v>
      </c>
      <c r="P16" s="243">
        <v>6</v>
      </c>
      <c r="Q16" s="269">
        <f>P16*$C$9</f>
        <v>1.5</v>
      </c>
      <c r="R16" s="271">
        <v>29.55</v>
      </c>
      <c r="S16" s="245">
        <v>2</v>
      </c>
      <c r="T16" s="270">
        <f>S16*$C$10</f>
        <v>0.4</v>
      </c>
      <c r="U16" s="269">
        <f>SUM(H16,K16,N16,Q16,T16)</f>
        <v>4.4000000000000004</v>
      </c>
      <c r="V16" s="245">
        <v>6</v>
      </c>
    </row>
    <row r="17" spans="2:22" ht="15.75" x14ac:dyDescent="0.25">
      <c r="B17" s="244" t="s">
        <v>153</v>
      </c>
      <c r="C17" s="279">
        <v>25.03</v>
      </c>
      <c r="D17" s="278" t="str">
        <f>IF(A17&lt;$EE$33,"Undervalued","Overvalued")</f>
        <v>Overvalued</v>
      </c>
      <c r="E17" s="277" t="s">
        <v>159</v>
      </c>
      <c r="F17" s="269">
        <v>75.650000000000006</v>
      </c>
      <c r="G17" s="274">
        <v>3</v>
      </c>
      <c r="H17" s="269">
        <f>G17*$C$6</f>
        <v>0.30000000000000004</v>
      </c>
      <c r="I17" s="275">
        <v>16.600000000000001</v>
      </c>
      <c r="J17" s="274">
        <v>2</v>
      </c>
      <c r="K17" s="269">
        <f>J17*$C$7</f>
        <v>0.4</v>
      </c>
      <c r="L17" s="280">
        <v>18.04</v>
      </c>
      <c r="M17" s="243">
        <v>4</v>
      </c>
      <c r="N17" s="269">
        <f>M17*$C$8</f>
        <v>1</v>
      </c>
      <c r="O17" s="281">
        <v>73.11</v>
      </c>
      <c r="P17" s="243">
        <v>2</v>
      </c>
      <c r="Q17" s="269">
        <f>P17*$C$9</f>
        <v>0.5</v>
      </c>
      <c r="R17" s="280">
        <v>27.64</v>
      </c>
      <c r="S17" s="243">
        <v>4</v>
      </c>
      <c r="T17" s="270">
        <f>S17*$C$10</f>
        <v>0.8</v>
      </c>
      <c r="U17" s="269">
        <f>SUM(H17,K17,N17,Q17,T17)</f>
        <v>3</v>
      </c>
      <c r="V17" s="243">
        <v>2</v>
      </c>
    </row>
    <row r="18" spans="2:22" ht="15.75" x14ac:dyDescent="0.25">
      <c r="B18" s="244" t="s">
        <v>151</v>
      </c>
      <c r="C18" s="279">
        <v>44.54</v>
      </c>
      <c r="D18" s="278" t="str">
        <f>IF(A18&lt;$EE$33,"Undervalued","Overvalued")</f>
        <v>Overvalued</v>
      </c>
      <c r="E18" s="277" t="s">
        <v>159</v>
      </c>
      <c r="F18" s="269">
        <v>0</v>
      </c>
      <c r="G18" s="276" t="s">
        <v>160</v>
      </c>
      <c r="H18" s="269">
        <v>0</v>
      </c>
      <c r="I18" s="275">
        <v>32.04</v>
      </c>
      <c r="J18" s="274">
        <v>5</v>
      </c>
      <c r="K18" s="269">
        <f>J18*$C$7</f>
        <v>1</v>
      </c>
      <c r="L18" s="280">
        <v>18.96</v>
      </c>
      <c r="M18" s="243">
        <v>3</v>
      </c>
      <c r="N18" s="269">
        <f>M18*$C$8</f>
        <v>0.75</v>
      </c>
      <c r="O18" s="281">
        <v>32.94</v>
      </c>
      <c r="P18" s="243">
        <v>3</v>
      </c>
      <c r="Q18" s="269">
        <f>P18*$C$9</f>
        <v>0.75</v>
      </c>
      <c r="R18" s="280">
        <v>21.44</v>
      </c>
      <c r="S18" s="243">
        <v>7</v>
      </c>
      <c r="T18" s="270">
        <f>S18*$C$10</f>
        <v>1.4000000000000001</v>
      </c>
      <c r="U18" s="269">
        <f>SUM(H18,K18,N18,Q18,T18)</f>
        <v>3.9000000000000004</v>
      </c>
      <c r="V18" s="243">
        <v>4</v>
      </c>
    </row>
    <row r="19" spans="2:22" ht="15.75" x14ac:dyDescent="0.25">
      <c r="B19" s="244" t="s">
        <v>25</v>
      </c>
      <c r="C19" s="279">
        <v>24.44</v>
      </c>
      <c r="D19" s="278" t="str">
        <f>IF(A19&lt;$EE$33,"Undervalued","Overvalued")</f>
        <v>Overvalued</v>
      </c>
      <c r="E19" s="277" t="s">
        <v>159</v>
      </c>
      <c r="F19" s="269">
        <v>0</v>
      </c>
      <c r="G19" s="276" t="s">
        <v>160</v>
      </c>
      <c r="H19" s="269">
        <v>0</v>
      </c>
      <c r="I19" s="275">
        <v>45.43</v>
      </c>
      <c r="J19" s="274">
        <v>7</v>
      </c>
      <c r="K19" s="269">
        <f>J19*$C$7</f>
        <v>1.4000000000000001</v>
      </c>
      <c r="L19" s="271">
        <v>15.92</v>
      </c>
      <c r="M19" s="245">
        <v>5</v>
      </c>
      <c r="N19" s="269">
        <f>M19*$C$8</f>
        <v>1.25</v>
      </c>
      <c r="O19" s="273">
        <v>140.76</v>
      </c>
      <c r="P19" s="272">
        <v>1</v>
      </c>
      <c r="Q19" s="269">
        <f>P19*$C$9</f>
        <v>0.25</v>
      </c>
      <c r="R19" s="271">
        <v>25.15</v>
      </c>
      <c r="S19" s="245">
        <v>5</v>
      </c>
      <c r="T19" s="270">
        <f>S19*$C$10</f>
        <v>1</v>
      </c>
      <c r="U19" s="269">
        <f>SUM(H19,K19,N19,Q19,T19)</f>
        <v>3.9000000000000004</v>
      </c>
      <c r="V19" s="245">
        <v>4</v>
      </c>
    </row>
    <row r="20" spans="2:22" ht="16.5" thickBot="1" x14ac:dyDescent="0.3">
      <c r="B20" s="242" t="s">
        <v>154</v>
      </c>
      <c r="C20" s="268">
        <v>16.71</v>
      </c>
      <c r="D20" s="267" t="str">
        <f>IF(A20&lt;$EE$33,"Undervalued","Overvalued")</f>
        <v>Overvalued</v>
      </c>
      <c r="E20" s="266" t="s">
        <v>159</v>
      </c>
      <c r="F20" s="258">
        <v>45.62</v>
      </c>
      <c r="G20" s="264">
        <v>1</v>
      </c>
      <c r="H20" s="258">
        <f>G20*$C$6</f>
        <v>0.1</v>
      </c>
      <c r="I20" s="265">
        <v>17.45</v>
      </c>
      <c r="J20" s="264">
        <v>3</v>
      </c>
      <c r="K20" s="258">
        <f>J20*$C$7</f>
        <v>0.60000000000000009</v>
      </c>
      <c r="L20" s="263">
        <v>27.22</v>
      </c>
      <c r="M20" s="241">
        <v>2</v>
      </c>
      <c r="N20" s="258">
        <f>M20*$C$8</f>
        <v>0.5</v>
      </c>
      <c r="O20" s="262">
        <v>31.88</v>
      </c>
      <c r="P20" s="241">
        <v>4</v>
      </c>
      <c r="Q20" s="258">
        <f>P20*$C$9</f>
        <v>1</v>
      </c>
      <c r="R20" s="261">
        <v>43.28</v>
      </c>
      <c r="S20" s="260">
        <v>1</v>
      </c>
      <c r="T20" s="259">
        <f>S20*$C$10</f>
        <v>0.2</v>
      </c>
      <c r="U20" s="258">
        <f>SUM(H20,K20,N20,Q20,T20)</f>
        <v>2.4000000000000004</v>
      </c>
      <c r="V20" s="241">
        <v>1</v>
      </c>
    </row>
    <row r="21" spans="2:22" ht="15" thickBot="1" x14ac:dyDescent="0.25"/>
    <row r="22" spans="2:22" ht="15" thickBot="1" x14ac:dyDescent="0.25">
      <c r="B22" s="257" t="s">
        <v>158</v>
      </c>
      <c r="C22" s="256"/>
      <c r="D22" s="256"/>
      <c r="E22" s="256"/>
      <c r="F22" s="256"/>
      <c r="G22" s="256"/>
      <c r="H22" s="255"/>
    </row>
    <row r="23" spans="2:22" ht="15" thickBot="1" x14ac:dyDescent="0.25"/>
    <row r="24" spans="2:22" ht="36.75" thickBot="1" x14ac:dyDescent="0.25">
      <c r="D24" s="254" t="s">
        <v>157</v>
      </c>
      <c r="E24" s="253" t="s">
        <v>156</v>
      </c>
      <c r="F24" s="253"/>
      <c r="G24" s="253"/>
      <c r="H24" s="253"/>
      <c r="I24" s="253"/>
      <c r="J24" s="253"/>
      <c r="K24" s="253"/>
      <c r="L24" s="253"/>
    </row>
    <row r="25" spans="2:22" ht="15" thickBot="1" x14ac:dyDescent="0.25"/>
    <row r="26" spans="2:22" ht="15.75" thickBot="1" x14ac:dyDescent="0.3">
      <c r="B26" s="252" t="s">
        <v>125</v>
      </c>
      <c r="C26" s="251"/>
    </row>
    <row r="27" spans="2:22" ht="24.75" thickBot="1" x14ac:dyDescent="0.25">
      <c r="B27" s="250" t="s">
        <v>124</v>
      </c>
      <c r="C27" s="249" t="s">
        <v>155</v>
      </c>
    </row>
    <row r="28" spans="2:22" ht="15" thickBot="1" x14ac:dyDescent="0.25">
      <c r="B28" s="248" t="s">
        <v>154</v>
      </c>
      <c r="C28" s="247">
        <v>1</v>
      </c>
    </row>
    <row r="29" spans="2:22" ht="15" x14ac:dyDescent="0.2">
      <c r="B29" s="246" t="s">
        <v>153</v>
      </c>
      <c r="C29" s="245">
        <v>2</v>
      </c>
    </row>
    <row r="30" spans="2:22" ht="15" x14ac:dyDescent="0.25">
      <c r="B30" s="244" t="s">
        <v>152</v>
      </c>
      <c r="C30" s="243">
        <v>3</v>
      </c>
    </row>
    <row r="31" spans="2:22" ht="15" x14ac:dyDescent="0.2">
      <c r="B31" s="244" t="s">
        <v>25</v>
      </c>
      <c r="C31" s="245">
        <v>3</v>
      </c>
    </row>
    <row r="32" spans="2:22" ht="15" x14ac:dyDescent="0.2">
      <c r="B32" s="244" t="s">
        <v>151</v>
      </c>
      <c r="C32" s="245">
        <v>4</v>
      </c>
    </row>
    <row r="33" spans="2:3" ht="15" x14ac:dyDescent="0.25">
      <c r="B33" s="244" t="s">
        <v>150</v>
      </c>
      <c r="C33" s="243">
        <v>5</v>
      </c>
    </row>
    <row r="34" spans="2:3" ht="15.75" thickBot="1" x14ac:dyDescent="0.3">
      <c r="B34" s="242" t="s">
        <v>149</v>
      </c>
      <c r="C34" s="241">
        <v>6</v>
      </c>
    </row>
    <row r="36" spans="2:3" ht="14.25" customHeight="1" x14ac:dyDescent="0.2"/>
  </sheetData>
  <mergeCells count="5">
    <mergeCell ref="B1:F1"/>
    <mergeCell ref="E24:L24"/>
    <mergeCell ref="B22:H22"/>
    <mergeCell ref="B26:C26"/>
    <mergeCell ref="B3:C4"/>
  </mergeCells>
  <conditionalFormatting sqref="C14:C20">
    <cfRule type="cellIs" dxfId="6" priority="2" operator="lessThan">
      <formula>$EE$33</formula>
    </cfRule>
  </conditionalFormatting>
  <conditionalFormatting sqref="D14:D20">
    <cfRule type="containsText" dxfId="5" priority="1" operator="containsText" text="Undervalued">
      <formula>NOT(ISERROR(SEARCH("Undervalued",D14)))</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5C25D4-625C-4294-A6E9-56BF22B52B9B}">
  <dimension ref="A1:M30"/>
  <sheetViews>
    <sheetView topLeftCell="A12" workbookViewId="0">
      <selection activeCell="D24" sqref="D24"/>
    </sheetView>
  </sheetViews>
  <sheetFormatPr defaultRowHeight="15" x14ac:dyDescent="0.25"/>
  <cols>
    <col min="1" max="1" width="22.140625" style="42" customWidth="1"/>
    <col min="2" max="2" width="20.85546875" style="42" customWidth="1"/>
    <col min="3" max="3" width="12.7109375" style="42" bestFit="1" customWidth="1"/>
    <col min="4" max="5" width="14.42578125" style="42" bestFit="1" customWidth="1"/>
    <col min="6" max="6" width="12" style="42" bestFit="1" customWidth="1"/>
    <col min="7" max="7" width="12.28515625" style="42" bestFit="1" customWidth="1"/>
    <col min="8" max="8" width="9.28515625" style="42" bestFit="1" customWidth="1"/>
    <col min="9" max="9" width="9.140625" style="42"/>
    <col min="10" max="10" width="19.85546875" style="42" bestFit="1" customWidth="1"/>
    <col min="11" max="11" width="20.140625" style="42" bestFit="1" customWidth="1"/>
    <col min="12" max="12" width="9.140625" style="42" customWidth="1"/>
    <col min="13" max="13" width="11.140625" style="42" customWidth="1"/>
    <col min="14" max="16384" width="9.140625" style="42"/>
  </cols>
  <sheetData>
    <row r="1" spans="1:13" ht="23.25" customHeight="1" x14ac:dyDescent="0.45">
      <c r="A1" s="239" t="s">
        <v>148</v>
      </c>
      <c r="B1" s="238" t="s">
        <v>147</v>
      </c>
      <c r="C1" s="238"/>
      <c r="D1" s="238"/>
    </row>
    <row r="3" spans="1:13" ht="18" customHeight="1" x14ac:dyDescent="0.25">
      <c r="B3" s="237" t="s">
        <v>146</v>
      </c>
      <c r="C3" s="237"/>
    </row>
    <row r="4" spans="1:13" ht="15.75" customHeight="1" x14ac:dyDescent="0.25">
      <c r="B4" s="237"/>
      <c r="C4" s="237"/>
      <c r="D4" s="236"/>
    </row>
    <row r="5" spans="1:13" ht="15.75" thickBot="1" x14ac:dyDescent="0.3">
      <c r="A5" s="235"/>
      <c r="B5" s="234" t="s">
        <v>145</v>
      </c>
      <c r="C5" s="233" t="s">
        <v>144</v>
      </c>
    </row>
    <row r="6" spans="1:13" x14ac:dyDescent="0.25">
      <c r="A6" s="207"/>
      <c r="B6" s="232" t="s">
        <v>143</v>
      </c>
      <c r="C6" s="231">
        <v>0.21</v>
      </c>
    </row>
    <row r="7" spans="1:13" x14ac:dyDescent="0.25">
      <c r="A7" s="207"/>
      <c r="B7" s="232" t="s">
        <v>142</v>
      </c>
      <c r="C7" s="231">
        <v>0.21</v>
      </c>
    </row>
    <row r="8" spans="1:13" x14ac:dyDescent="0.25">
      <c r="A8" s="207"/>
      <c r="B8" s="232" t="s">
        <v>141</v>
      </c>
      <c r="C8" s="231">
        <v>0.21</v>
      </c>
    </row>
    <row r="9" spans="1:13" x14ac:dyDescent="0.25">
      <c r="A9" s="207"/>
      <c r="B9" s="232" t="s">
        <v>140</v>
      </c>
      <c r="C9" s="231">
        <v>0.21</v>
      </c>
    </row>
    <row r="10" spans="1:13" ht="15.75" thickBot="1" x14ac:dyDescent="0.3">
      <c r="A10" s="207"/>
      <c r="B10" s="230" t="s">
        <v>139</v>
      </c>
      <c r="C10" s="229">
        <v>0.16</v>
      </c>
    </row>
    <row r="11" spans="1:13" x14ac:dyDescent="0.25">
      <c r="B11" s="228" t="s">
        <v>138</v>
      </c>
      <c r="C11" s="227">
        <f>SUM(C6:C10)</f>
        <v>1</v>
      </c>
    </row>
    <row r="13" spans="1:13" ht="15.75" thickBot="1" x14ac:dyDescent="0.3"/>
    <row r="14" spans="1:13" ht="39" customHeight="1" thickBot="1" x14ac:dyDescent="0.3">
      <c r="A14" s="226" t="s">
        <v>124</v>
      </c>
      <c r="B14" s="225" t="s">
        <v>137</v>
      </c>
      <c r="C14" s="224" t="s">
        <v>136</v>
      </c>
      <c r="D14" s="224" t="s">
        <v>135</v>
      </c>
      <c r="E14" s="224" t="s">
        <v>134</v>
      </c>
      <c r="F14" s="222" t="s">
        <v>133</v>
      </c>
      <c r="G14" s="222" t="s">
        <v>132</v>
      </c>
      <c r="H14" s="223" t="s">
        <v>131</v>
      </c>
      <c r="I14" s="223" t="s">
        <v>130</v>
      </c>
      <c r="J14" s="222" t="s">
        <v>129</v>
      </c>
      <c r="K14" s="222" t="s">
        <v>128</v>
      </c>
      <c r="L14" s="221" t="s">
        <v>127</v>
      </c>
      <c r="M14" s="220" t="s">
        <v>38</v>
      </c>
    </row>
    <row r="15" spans="1:13" x14ac:dyDescent="0.25">
      <c r="A15" s="211" t="s">
        <v>123</v>
      </c>
      <c r="B15" s="219">
        <v>4</v>
      </c>
      <c r="C15" s="219">
        <f>B15*$C$6</f>
        <v>0.84</v>
      </c>
      <c r="D15" s="219">
        <v>3</v>
      </c>
      <c r="E15" s="219">
        <f>D15*$C$7</f>
        <v>0.63</v>
      </c>
      <c r="F15" s="219">
        <v>1</v>
      </c>
      <c r="G15" s="219">
        <f>F15*$C$8</f>
        <v>0.21</v>
      </c>
      <c r="H15" s="219">
        <v>1</v>
      </c>
      <c r="I15" s="219">
        <f>H15*$C$9</f>
        <v>0.21</v>
      </c>
      <c r="J15" s="219">
        <v>1</v>
      </c>
      <c r="K15" s="219">
        <f>J15*$C$10</f>
        <v>0.16</v>
      </c>
      <c r="L15" s="219">
        <f>SUM(C15,E15,G15,I15,K15)</f>
        <v>2.0499999999999998</v>
      </c>
      <c r="M15" s="210">
        <v>1</v>
      </c>
    </row>
    <row r="16" spans="1:13" x14ac:dyDescent="0.25">
      <c r="A16" s="211" t="s">
        <v>122</v>
      </c>
      <c r="B16" s="219">
        <v>3</v>
      </c>
      <c r="C16" s="219">
        <f>B16*$C$6</f>
        <v>0.63</v>
      </c>
      <c r="D16" s="219">
        <v>1</v>
      </c>
      <c r="E16" s="219">
        <f>D16*$C$7</f>
        <v>0.21</v>
      </c>
      <c r="F16" s="219">
        <v>3</v>
      </c>
      <c r="G16" s="219">
        <f>F16*$C$8</f>
        <v>0.63</v>
      </c>
      <c r="H16" s="219">
        <v>2</v>
      </c>
      <c r="I16" s="219">
        <f>H16*$C$9</f>
        <v>0.42</v>
      </c>
      <c r="J16" s="219">
        <v>1</v>
      </c>
      <c r="K16" s="219">
        <f>J16*$C$10</f>
        <v>0.16</v>
      </c>
      <c r="L16" s="219">
        <f>SUM(C16,E16,G16,I16,K16)</f>
        <v>2.0499999999999998</v>
      </c>
      <c r="M16" s="210">
        <v>1</v>
      </c>
    </row>
    <row r="17" spans="1:13" x14ac:dyDescent="0.25">
      <c r="A17" s="211" t="s">
        <v>119</v>
      </c>
      <c r="B17" s="219">
        <v>3</v>
      </c>
      <c r="C17" s="219">
        <f>B17*$C$6</f>
        <v>0.63</v>
      </c>
      <c r="D17" s="219">
        <v>2</v>
      </c>
      <c r="E17" s="219">
        <f>D17*$C$7</f>
        <v>0.42</v>
      </c>
      <c r="F17" s="219">
        <v>5</v>
      </c>
      <c r="G17" s="219">
        <f>F17*$C$8</f>
        <v>1.05</v>
      </c>
      <c r="H17" s="219">
        <v>4</v>
      </c>
      <c r="I17" s="219">
        <f>H17*$C$9</f>
        <v>0.84</v>
      </c>
      <c r="J17" s="219">
        <v>1</v>
      </c>
      <c r="K17" s="219">
        <f>J17*$C$10</f>
        <v>0.16</v>
      </c>
      <c r="L17" s="219">
        <f>SUM(C17,E17,G17,I17,K17)</f>
        <v>3.1</v>
      </c>
      <c r="M17" s="210">
        <v>5</v>
      </c>
    </row>
    <row r="18" spans="1:13" x14ac:dyDescent="0.25">
      <c r="A18" s="211" t="s">
        <v>120</v>
      </c>
      <c r="B18" s="219">
        <v>2</v>
      </c>
      <c r="C18" s="219">
        <f>B18*$C$6</f>
        <v>0.42</v>
      </c>
      <c r="D18" s="219">
        <v>2</v>
      </c>
      <c r="E18" s="219">
        <f>D18*$C$7</f>
        <v>0.42</v>
      </c>
      <c r="F18" s="219">
        <v>2</v>
      </c>
      <c r="G18" s="219">
        <f>F18*$C$8</f>
        <v>0.42</v>
      </c>
      <c r="H18" s="219">
        <v>5</v>
      </c>
      <c r="I18" s="219">
        <f>H18*$C$9</f>
        <v>1.05</v>
      </c>
      <c r="J18" s="219">
        <v>1</v>
      </c>
      <c r="K18" s="219">
        <f>J18*$C$10</f>
        <v>0.16</v>
      </c>
      <c r="L18" s="219">
        <f>SUM(C18,E18,G18,I18,K18)</f>
        <v>2.4700000000000002</v>
      </c>
      <c r="M18" s="210">
        <v>4</v>
      </c>
    </row>
    <row r="19" spans="1:13" ht="15.75" thickBot="1" x14ac:dyDescent="0.3">
      <c r="A19" s="209" t="s">
        <v>121</v>
      </c>
      <c r="B19" s="218">
        <v>1</v>
      </c>
      <c r="C19" s="218">
        <f>B19*$C$6</f>
        <v>0.21</v>
      </c>
      <c r="D19" s="218">
        <v>1</v>
      </c>
      <c r="E19" s="218">
        <f>D19*$C$7</f>
        <v>0.21</v>
      </c>
      <c r="F19" s="218">
        <v>4</v>
      </c>
      <c r="G19" s="218">
        <f>F19*$C$8</f>
        <v>0.84</v>
      </c>
      <c r="H19" s="218">
        <v>3</v>
      </c>
      <c r="I19" s="218">
        <f>H19*$C$9</f>
        <v>0.63</v>
      </c>
      <c r="J19" s="218">
        <v>1</v>
      </c>
      <c r="K19" s="218">
        <f>J19*$C$10</f>
        <v>0.16</v>
      </c>
      <c r="L19" s="218">
        <f>SUM(C19,E19,G19,I19,K19)</f>
        <v>2.0500000000000003</v>
      </c>
      <c r="M19" s="208">
        <v>1</v>
      </c>
    </row>
    <row r="21" spans="1:13" x14ac:dyDescent="0.25">
      <c r="A21" s="217" t="s">
        <v>126</v>
      </c>
      <c r="B21" s="217"/>
      <c r="C21" s="217"/>
      <c r="D21" s="217"/>
    </row>
    <row r="23" spans="1:13" ht="15.75" thickBot="1" x14ac:dyDescent="0.3">
      <c r="B23" s="216" t="s">
        <v>125</v>
      </c>
      <c r="C23" s="216"/>
    </row>
    <row r="24" spans="1:13" ht="30.75" thickBot="1" x14ac:dyDescent="0.3">
      <c r="B24" s="215" t="s">
        <v>124</v>
      </c>
      <c r="C24" s="214" t="s">
        <v>38</v>
      </c>
    </row>
    <row r="25" spans="1:13" ht="15.75" thickBot="1" x14ac:dyDescent="0.3">
      <c r="B25" s="213" t="s">
        <v>123</v>
      </c>
      <c r="C25" s="212">
        <v>1</v>
      </c>
    </row>
    <row r="26" spans="1:13" x14ac:dyDescent="0.25">
      <c r="B26" s="211" t="s">
        <v>122</v>
      </c>
      <c r="C26" s="210">
        <v>1</v>
      </c>
    </row>
    <row r="27" spans="1:13" x14ac:dyDescent="0.25">
      <c r="B27" s="211" t="s">
        <v>121</v>
      </c>
      <c r="C27" s="210">
        <v>1</v>
      </c>
    </row>
    <row r="28" spans="1:13" x14ac:dyDescent="0.25">
      <c r="B28" s="211" t="s">
        <v>120</v>
      </c>
      <c r="C28" s="210">
        <v>4</v>
      </c>
    </row>
    <row r="29" spans="1:13" ht="15.75" thickBot="1" x14ac:dyDescent="0.3">
      <c r="B29" s="209" t="s">
        <v>119</v>
      </c>
      <c r="C29" s="208">
        <v>5</v>
      </c>
    </row>
    <row r="30" spans="1:13" x14ac:dyDescent="0.25">
      <c r="B30" s="207"/>
    </row>
  </sheetData>
  <mergeCells count="3">
    <mergeCell ref="A21:D21"/>
    <mergeCell ref="B23:C23"/>
    <mergeCell ref="B3:C4"/>
  </mergeCells>
  <conditionalFormatting sqref="M15:M19">
    <cfRule type="containsText" dxfId="4" priority="4" operator="containsText" text="1">
      <formula>NOT(ISERROR(SEARCH("1",M15)))</formula>
    </cfRule>
  </conditionalFormatting>
  <conditionalFormatting sqref="C26:C29 C24">
    <cfRule type="containsText" dxfId="3" priority="3" operator="containsText" text="1">
      <formula>NOT(ISERROR(SEARCH("1",C24)))</formula>
    </cfRule>
  </conditionalFormatting>
  <conditionalFormatting sqref="B25:C25">
    <cfRule type="containsText" dxfId="2" priority="2" operator="containsText" text="Tech Mahindra">
      <formula>NOT(ISERROR(SEARCH("Tech Mahindra",B25)))</formula>
    </cfRule>
  </conditionalFormatting>
  <conditionalFormatting sqref="C25:C29">
    <cfRule type="containsText" dxfId="1" priority="1" operator="containsText" text="1">
      <formula>NOT(ISERROR(SEARCH("1",C25)))</formula>
    </cfRule>
  </conditionalFormatting>
  <pageMargins left="0.7" right="0.7" top="0.75" bottom="0.75"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containsText" priority="5" operator="containsText" id="{4E90CA23-7B38-43B6-8E35-18ADB709A616}">
            <xm:f>NOT(ISERROR(SEARCH($B$26,B24)))</xm:f>
            <xm:f>$B$26</xm:f>
            <x14:dxf>
              <fill>
                <gradientFill degree="90">
                  <stop position="0">
                    <color theme="0"/>
                  </stop>
                  <stop position="1">
                    <color rgb="FF00B050"/>
                  </stop>
                </gradientFill>
              </fill>
            </x14:dxf>
          </x14:cfRule>
          <xm:sqref>B24</xm:sqref>
        </x14:conditionalFormatting>
      </x14:conditionalFormatting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8C8450-33EF-4159-9A60-1B0199A7C942}">
  <dimension ref="B2:Z35"/>
  <sheetViews>
    <sheetView topLeftCell="A19" zoomScaleNormal="100" workbookViewId="0">
      <selection activeCell="D24" sqref="D24"/>
    </sheetView>
  </sheetViews>
  <sheetFormatPr defaultRowHeight="15" x14ac:dyDescent="0.25"/>
  <cols>
    <col min="1" max="1" width="2" style="299" customWidth="1"/>
    <col min="2" max="2" width="6.7109375" style="299" bestFit="1" customWidth="1"/>
    <col min="3" max="3" width="28.5703125" style="299" bestFit="1" customWidth="1"/>
    <col min="4" max="4" width="10.140625" style="299" customWidth="1"/>
    <col min="5" max="5" width="6.28515625" style="299" bestFit="1" customWidth="1"/>
    <col min="6" max="6" width="11.7109375" style="299" bestFit="1" customWidth="1"/>
    <col min="7" max="7" width="11.28515625" style="299" bestFit="1" customWidth="1"/>
    <col min="8" max="8" width="6.28515625" style="299" bestFit="1" customWidth="1"/>
    <col min="9" max="9" width="11.7109375" style="299" bestFit="1" customWidth="1"/>
    <col min="10" max="10" width="11.140625" style="299" bestFit="1" customWidth="1"/>
    <col min="11" max="11" width="6.28515625" style="299" bestFit="1" customWidth="1"/>
    <col min="12" max="12" width="11.7109375" style="299" bestFit="1" customWidth="1"/>
    <col min="13" max="13" width="6.42578125" style="299" bestFit="1" customWidth="1"/>
    <col min="14" max="14" width="6.28515625" style="299" bestFit="1" customWidth="1"/>
    <col min="15" max="15" width="11.7109375" style="299" bestFit="1" customWidth="1"/>
    <col min="16" max="16" width="10.28515625" style="299" bestFit="1" customWidth="1"/>
    <col min="17" max="17" width="6.28515625" style="299" bestFit="1" customWidth="1"/>
    <col min="18" max="18" width="11.7109375" style="299" bestFit="1" customWidth="1"/>
    <col min="19" max="19" width="13.5703125" style="299" bestFit="1" customWidth="1"/>
    <col min="20" max="20" width="6.28515625" style="299" bestFit="1" customWidth="1"/>
    <col min="21" max="21" width="11.7109375" style="299" bestFit="1" customWidth="1"/>
    <col min="22" max="22" width="6.42578125" style="299" bestFit="1" customWidth="1"/>
    <col min="23" max="23" width="6.28515625" style="299" bestFit="1" customWidth="1"/>
    <col min="24" max="24" width="11.7109375" style="299" customWidth="1"/>
    <col min="25" max="25" width="5.7109375" style="299" bestFit="1" customWidth="1"/>
    <col min="26" max="26" width="13.5703125" style="299" bestFit="1" customWidth="1"/>
    <col min="27" max="16384" width="9.140625" style="299"/>
  </cols>
  <sheetData>
    <row r="2" spans="2:26" ht="27.75" x14ac:dyDescent="0.4">
      <c r="C2" s="323" t="s">
        <v>199</v>
      </c>
      <c r="D2" s="322"/>
      <c r="E2" s="322"/>
      <c r="F2" s="322"/>
      <c r="G2" s="322"/>
      <c r="H2" s="322"/>
      <c r="I2" s="322"/>
      <c r="J2" s="322"/>
    </row>
    <row r="3" spans="2:26" ht="15.75" thickBot="1" x14ac:dyDescent="0.3"/>
    <row r="4" spans="2:26" ht="15.75" thickBot="1" x14ac:dyDescent="0.3">
      <c r="C4" s="321" t="s">
        <v>198</v>
      </c>
      <c r="D4" s="320"/>
    </row>
    <row r="5" spans="2:26" x14ac:dyDescent="0.25">
      <c r="C5" s="319" t="s">
        <v>197</v>
      </c>
      <c r="D5" s="318">
        <v>0.2</v>
      </c>
    </row>
    <row r="6" spans="2:26" x14ac:dyDescent="0.25">
      <c r="C6" s="319" t="s">
        <v>188</v>
      </c>
      <c r="D6" s="318">
        <v>0.12</v>
      </c>
    </row>
    <row r="7" spans="2:26" x14ac:dyDescent="0.25">
      <c r="C7" s="319" t="s">
        <v>196</v>
      </c>
      <c r="D7" s="318">
        <v>0.12</v>
      </c>
    </row>
    <row r="8" spans="2:26" x14ac:dyDescent="0.25">
      <c r="C8" s="319" t="s">
        <v>195</v>
      </c>
      <c r="D8" s="318">
        <v>0.18</v>
      </c>
    </row>
    <row r="9" spans="2:26" x14ac:dyDescent="0.25">
      <c r="C9" s="319" t="s">
        <v>194</v>
      </c>
      <c r="D9" s="318">
        <v>0.18</v>
      </c>
    </row>
    <row r="10" spans="2:26" x14ac:dyDescent="0.25">
      <c r="C10" s="319" t="s">
        <v>193</v>
      </c>
      <c r="D10" s="318">
        <v>0.1</v>
      </c>
    </row>
    <row r="11" spans="2:26" x14ac:dyDescent="0.25">
      <c r="C11" s="319" t="s">
        <v>183</v>
      </c>
      <c r="D11" s="318">
        <v>0.1</v>
      </c>
    </row>
    <row r="12" spans="2:26" ht="15.75" thickBot="1" x14ac:dyDescent="0.3">
      <c r="C12" s="317" t="s">
        <v>39</v>
      </c>
      <c r="D12" s="316">
        <f>SUM(D5:D11)</f>
        <v>1</v>
      </c>
    </row>
    <row r="15" spans="2:26" ht="18.75" x14ac:dyDescent="0.3">
      <c r="B15" s="315" t="s">
        <v>192</v>
      </c>
      <c r="C15" s="314"/>
      <c r="D15" s="314"/>
      <c r="E15" s="314"/>
      <c r="F15" s="314"/>
      <c r="G15" s="314"/>
      <c r="H15" s="314"/>
      <c r="I15" s="314"/>
      <c r="J15" s="314"/>
      <c r="K15" s="314"/>
      <c r="L15" s="314"/>
      <c r="M15" s="314"/>
      <c r="N15" s="314"/>
      <c r="O15" s="314"/>
      <c r="P15" s="314"/>
      <c r="Q15" s="314"/>
      <c r="R15" s="314"/>
      <c r="S15" s="314"/>
      <c r="T15" s="314"/>
      <c r="U15" s="314"/>
      <c r="V15" s="314"/>
      <c r="W15" s="314"/>
      <c r="X15" s="314"/>
      <c r="Y15" s="314"/>
      <c r="Z15" s="314"/>
    </row>
    <row r="16" spans="2:26" ht="15.75" x14ac:dyDescent="0.25">
      <c r="B16" s="313" t="s">
        <v>191</v>
      </c>
      <c r="C16" s="313" t="s">
        <v>190</v>
      </c>
      <c r="D16" s="313" t="s">
        <v>189</v>
      </c>
      <c r="E16" s="313" t="s">
        <v>31</v>
      </c>
      <c r="F16" s="313" t="s">
        <v>182</v>
      </c>
      <c r="G16" s="313" t="s">
        <v>188</v>
      </c>
      <c r="H16" s="313" t="s">
        <v>31</v>
      </c>
      <c r="I16" s="313" t="s">
        <v>182</v>
      </c>
      <c r="J16" s="313" t="s">
        <v>187</v>
      </c>
      <c r="K16" s="313" t="s">
        <v>31</v>
      </c>
      <c r="L16" s="313" t="s">
        <v>182</v>
      </c>
      <c r="M16" s="313" t="s">
        <v>186</v>
      </c>
      <c r="N16" s="313" t="s">
        <v>31</v>
      </c>
      <c r="O16" s="313" t="s">
        <v>182</v>
      </c>
      <c r="P16" s="313" t="s">
        <v>185</v>
      </c>
      <c r="Q16" s="313" t="s">
        <v>31</v>
      </c>
      <c r="R16" s="313" t="s">
        <v>182</v>
      </c>
      <c r="S16" s="313" t="s">
        <v>184</v>
      </c>
      <c r="T16" s="313" t="s">
        <v>31</v>
      </c>
      <c r="U16" s="313" t="s">
        <v>182</v>
      </c>
      <c r="V16" s="313" t="s">
        <v>183</v>
      </c>
      <c r="W16" s="313" t="s">
        <v>31</v>
      </c>
      <c r="X16" s="313" t="s">
        <v>182</v>
      </c>
      <c r="Y16" s="312" t="s">
        <v>127</v>
      </c>
      <c r="Z16" s="312" t="s">
        <v>8</v>
      </c>
    </row>
    <row r="17" spans="2:26" ht="15.75" x14ac:dyDescent="0.25">
      <c r="B17" s="308">
        <v>1</v>
      </c>
      <c r="C17" s="302" t="s">
        <v>179</v>
      </c>
      <c r="D17" s="308">
        <v>3.67</v>
      </c>
      <c r="E17" s="307">
        <v>5</v>
      </c>
      <c r="F17" s="309">
        <f>E17*$D$5</f>
        <v>1</v>
      </c>
      <c r="G17" s="311">
        <v>33161.480000000003</v>
      </c>
      <c r="H17" s="307">
        <v>1</v>
      </c>
      <c r="I17" s="310">
        <f>H17*$D$6</f>
        <v>0.12</v>
      </c>
      <c r="J17" s="308">
        <v>42.37</v>
      </c>
      <c r="K17" s="307">
        <v>3</v>
      </c>
      <c r="L17" s="310">
        <f>K17*$D$7</f>
        <v>0.36</v>
      </c>
      <c r="M17" s="308">
        <v>0.36</v>
      </c>
      <c r="N17" s="307">
        <v>1</v>
      </c>
      <c r="O17" s="310">
        <f>N17*$D$8</f>
        <v>0.18</v>
      </c>
      <c r="P17" s="308">
        <v>17.100000000000001</v>
      </c>
      <c r="Q17" s="307">
        <v>3</v>
      </c>
      <c r="R17" s="310">
        <f>Q17*$D$9</f>
        <v>0.54</v>
      </c>
      <c r="S17" s="308">
        <v>38.520000000000003</v>
      </c>
      <c r="T17" s="307">
        <v>2</v>
      </c>
      <c r="U17" s="309">
        <f>T17*$D$10</f>
        <v>0.2</v>
      </c>
      <c r="V17" s="308">
        <v>1.71</v>
      </c>
      <c r="W17" s="307">
        <v>2</v>
      </c>
      <c r="X17" s="306">
        <f>W17*$D$11</f>
        <v>0.2</v>
      </c>
      <c r="Y17" s="305">
        <f>F17+I17+L17+O17+R17+U17+X17</f>
        <v>2.6000000000000005</v>
      </c>
      <c r="Z17" s="304">
        <v>2</v>
      </c>
    </row>
    <row r="18" spans="2:26" ht="15.75" x14ac:dyDescent="0.25">
      <c r="B18" s="308">
        <v>2</v>
      </c>
      <c r="C18" s="302" t="s">
        <v>176</v>
      </c>
      <c r="D18" s="308">
        <v>3.02</v>
      </c>
      <c r="E18" s="307">
        <v>7</v>
      </c>
      <c r="F18" s="309">
        <f>E18*$D$5</f>
        <v>1.4000000000000001</v>
      </c>
      <c r="G18" s="311">
        <v>16019.86</v>
      </c>
      <c r="H18" s="307">
        <v>2</v>
      </c>
      <c r="I18" s="310">
        <f>H18*$D$6</f>
        <v>0.24</v>
      </c>
      <c r="J18" s="308">
        <v>49.61</v>
      </c>
      <c r="K18" s="307">
        <v>1</v>
      </c>
      <c r="L18" s="310">
        <f>K18*$D$7</f>
        <v>0.12</v>
      </c>
      <c r="M18" s="308">
        <v>1.4</v>
      </c>
      <c r="N18" s="307">
        <v>6</v>
      </c>
      <c r="O18" s="310">
        <f>N18*$D$8</f>
        <v>1.08</v>
      </c>
      <c r="P18" s="308">
        <v>16.11</v>
      </c>
      <c r="Q18" s="307">
        <v>4</v>
      </c>
      <c r="R18" s="310">
        <f>Q18*$D$9</f>
        <v>0.72</v>
      </c>
      <c r="S18" s="308">
        <v>45.79</v>
      </c>
      <c r="T18" s="307">
        <v>7</v>
      </c>
      <c r="U18" s="309">
        <f>T18*$D$10</f>
        <v>0.70000000000000007</v>
      </c>
      <c r="V18" s="308">
        <v>0.72</v>
      </c>
      <c r="W18" s="307">
        <v>7</v>
      </c>
      <c r="X18" s="306">
        <f>W18*$D$11</f>
        <v>0.70000000000000007</v>
      </c>
      <c r="Y18" s="305">
        <f>F18+I18+L18+O18+R18+U18+X18</f>
        <v>4.9600000000000009</v>
      </c>
      <c r="Z18" s="304">
        <v>5</v>
      </c>
    </row>
    <row r="19" spans="2:26" ht="15.75" x14ac:dyDescent="0.25">
      <c r="B19" s="308">
        <v>3</v>
      </c>
      <c r="C19" s="302" t="s">
        <v>180</v>
      </c>
      <c r="D19" s="308">
        <v>6.89</v>
      </c>
      <c r="E19" s="307">
        <v>1</v>
      </c>
      <c r="F19" s="309">
        <f>E19*$D$5</f>
        <v>0.2</v>
      </c>
      <c r="G19" s="311">
        <v>4924.66</v>
      </c>
      <c r="H19" s="307">
        <v>4</v>
      </c>
      <c r="I19" s="310">
        <f>H19*$D$6</f>
        <v>0.48</v>
      </c>
      <c r="J19" s="308">
        <v>40.75</v>
      </c>
      <c r="K19" s="307">
        <v>4</v>
      </c>
      <c r="L19" s="310">
        <f>K19*$D$7</f>
        <v>0.48</v>
      </c>
      <c r="M19" s="308">
        <v>0.57999999999999996</v>
      </c>
      <c r="N19" s="307">
        <v>2</v>
      </c>
      <c r="O19" s="310">
        <f>N19*$D$8</f>
        <v>0.36</v>
      </c>
      <c r="P19" s="308">
        <v>26.7</v>
      </c>
      <c r="Q19" s="307">
        <v>1</v>
      </c>
      <c r="R19" s="310">
        <f>Q19*$D$9</f>
        <v>0.18</v>
      </c>
      <c r="S19" s="308">
        <v>38.99</v>
      </c>
      <c r="T19" s="307">
        <v>5</v>
      </c>
      <c r="U19" s="309">
        <f>T19*$D$10</f>
        <v>0.5</v>
      </c>
      <c r="V19" s="308">
        <v>3.29</v>
      </c>
      <c r="W19" s="307">
        <v>1</v>
      </c>
      <c r="X19" s="306">
        <f>W19*$D$11</f>
        <v>0.1</v>
      </c>
      <c r="Y19" s="305">
        <f>F19+I19+L19+O19+R19+U19+X19</f>
        <v>2.3000000000000003</v>
      </c>
      <c r="Z19" s="304">
        <v>1</v>
      </c>
    </row>
    <row r="20" spans="2:26" ht="15.75" x14ac:dyDescent="0.25">
      <c r="B20" s="308">
        <v>4</v>
      </c>
      <c r="C20" s="302" t="s">
        <v>177</v>
      </c>
      <c r="D20" s="308">
        <v>3.92</v>
      </c>
      <c r="E20" s="307">
        <v>4</v>
      </c>
      <c r="F20" s="309">
        <f>E20*$D$5</f>
        <v>0.8</v>
      </c>
      <c r="G20" s="311">
        <v>7284.16</v>
      </c>
      <c r="H20" s="307">
        <v>3</v>
      </c>
      <c r="I20" s="310">
        <f>H20*$D$6</f>
        <v>0.36</v>
      </c>
      <c r="J20" s="308">
        <v>43.14</v>
      </c>
      <c r="K20" s="307">
        <v>2</v>
      </c>
      <c r="L20" s="310">
        <f>K20*$D$7</f>
        <v>0.24</v>
      </c>
      <c r="M20" s="308">
        <v>0.91</v>
      </c>
      <c r="N20" s="307">
        <v>4</v>
      </c>
      <c r="O20" s="310">
        <f>N20*$D$8</f>
        <v>0.72</v>
      </c>
      <c r="P20" s="308">
        <v>15.04</v>
      </c>
      <c r="Q20" s="307">
        <v>7</v>
      </c>
      <c r="R20" s="310">
        <f>Q20*$D$9</f>
        <v>1.26</v>
      </c>
      <c r="S20" s="308">
        <v>40.83</v>
      </c>
      <c r="T20" s="307">
        <v>6</v>
      </c>
      <c r="U20" s="309">
        <f>T20*$D$10</f>
        <v>0.60000000000000009</v>
      </c>
      <c r="V20" s="308">
        <v>1.43</v>
      </c>
      <c r="W20" s="307">
        <v>4</v>
      </c>
      <c r="X20" s="306">
        <f>W20*$D$11</f>
        <v>0.4</v>
      </c>
      <c r="Y20" s="305">
        <f>F20+I20+L20+O20+R20+U20+X20</f>
        <v>4.38</v>
      </c>
      <c r="Z20" s="304">
        <v>4</v>
      </c>
    </row>
    <row r="21" spans="2:26" ht="15.75" x14ac:dyDescent="0.25">
      <c r="B21" s="308">
        <v>5</v>
      </c>
      <c r="C21" s="302" t="s">
        <v>175</v>
      </c>
      <c r="D21" s="308">
        <v>2.57</v>
      </c>
      <c r="E21" s="307">
        <v>8</v>
      </c>
      <c r="F21" s="309">
        <f>E21*$D$5</f>
        <v>1.6</v>
      </c>
      <c r="G21" s="311">
        <v>2109.02</v>
      </c>
      <c r="H21" s="307">
        <v>5</v>
      </c>
      <c r="I21" s="310">
        <f>H21*$D$6</f>
        <v>0.6</v>
      </c>
      <c r="J21" s="308">
        <v>32.4</v>
      </c>
      <c r="K21" s="307">
        <v>5</v>
      </c>
      <c r="L21" s="310">
        <f>K21*$D$7</f>
        <v>0.6</v>
      </c>
      <c r="M21" s="308">
        <v>1.31</v>
      </c>
      <c r="N21" s="307">
        <v>5</v>
      </c>
      <c r="O21" s="310">
        <f>N21*$D$8</f>
        <v>0.89999999999999991</v>
      </c>
      <c r="P21" s="308">
        <v>14.15</v>
      </c>
      <c r="Q21" s="307">
        <v>8</v>
      </c>
      <c r="R21" s="310">
        <f>Q21*$D$9</f>
        <v>1.44</v>
      </c>
      <c r="S21" s="308">
        <v>33.26</v>
      </c>
      <c r="T21" s="307">
        <v>1</v>
      </c>
      <c r="U21" s="309">
        <f>T21*$D$10</f>
        <v>0.1</v>
      </c>
      <c r="V21" s="308">
        <v>0.85</v>
      </c>
      <c r="W21" s="307">
        <v>6</v>
      </c>
      <c r="X21" s="306">
        <f>W21*$D$11</f>
        <v>0.60000000000000009</v>
      </c>
      <c r="Y21" s="305">
        <f>F21+I21+L21+O21+R21+U21+X21</f>
        <v>5.84</v>
      </c>
      <c r="Z21" s="304">
        <v>6</v>
      </c>
    </row>
    <row r="22" spans="2:26" ht="15.75" x14ac:dyDescent="0.25">
      <c r="B22" s="308">
        <v>6</v>
      </c>
      <c r="C22" s="302" t="s">
        <v>173</v>
      </c>
      <c r="D22" s="308">
        <v>3.36</v>
      </c>
      <c r="E22" s="307">
        <v>6</v>
      </c>
      <c r="F22" s="309">
        <f>E22*$D$5</f>
        <v>1.2000000000000002</v>
      </c>
      <c r="G22" s="311">
        <v>1001.17</v>
      </c>
      <c r="H22" s="307">
        <v>8</v>
      </c>
      <c r="I22" s="310">
        <f>H22*$D$6</f>
        <v>0.96</v>
      </c>
      <c r="J22" s="308">
        <v>25.22</v>
      </c>
      <c r="K22" s="307">
        <v>6</v>
      </c>
      <c r="L22" s="310">
        <f>K22*$D$7</f>
        <v>0.72</v>
      </c>
      <c r="M22" s="308">
        <v>2.29</v>
      </c>
      <c r="N22" s="307">
        <v>8</v>
      </c>
      <c r="O22" s="310">
        <f>N22*$D$8</f>
        <v>1.44</v>
      </c>
      <c r="P22" s="308">
        <v>15.41</v>
      </c>
      <c r="Q22" s="307">
        <v>6</v>
      </c>
      <c r="R22" s="310">
        <f>Q22*$D$9</f>
        <v>1.08</v>
      </c>
      <c r="S22" s="308">
        <v>38.75</v>
      </c>
      <c r="T22" s="307">
        <v>3</v>
      </c>
      <c r="U22" s="309">
        <f>T22*$D$10</f>
        <v>0.30000000000000004</v>
      </c>
      <c r="V22" s="308">
        <v>0.95</v>
      </c>
      <c r="W22" s="307">
        <v>5</v>
      </c>
      <c r="X22" s="306">
        <f>W22*$D$11</f>
        <v>0.5</v>
      </c>
      <c r="Y22" s="305">
        <f>F22+I22+L22+O22+R22+U22+X22</f>
        <v>6.2</v>
      </c>
      <c r="Z22" s="304">
        <v>8</v>
      </c>
    </row>
    <row r="23" spans="2:26" ht="15.75" x14ac:dyDescent="0.25">
      <c r="B23" s="308">
        <v>7</v>
      </c>
      <c r="C23" s="302" t="s">
        <v>174</v>
      </c>
      <c r="D23" s="308">
        <v>4.07</v>
      </c>
      <c r="E23" s="307">
        <v>3</v>
      </c>
      <c r="F23" s="309">
        <f>E23*$D$5</f>
        <v>0.60000000000000009</v>
      </c>
      <c r="G23" s="311">
        <v>2022.06</v>
      </c>
      <c r="H23" s="307">
        <v>6</v>
      </c>
      <c r="I23" s="310">
        <f>H23*$D$6</f>
        <v>0.72</v>
      </c>
      <c r="J23" s="308">
        <v>24.98</v>
      </c>
      <c r="K23" s="307">
        <v>7</v>
      </c>
      <c r="L23" s="310">
        <f>K23*$D$7</f>
        <v>0.84</v>
      </c>
      <c r="M23" s="308">
        <v>2.0499999999999998</v>
      </c>
      <c r="N23" s="307">
        <v>7</v>
      </c>
      <c r="O23" s="310">
        <f>N23*$D$8</f>
        <v>1.26</v>
      </c>
      <c r="P23" s="308">
        <v>16.079999999999998</v>
      </c>
      <c r="Q23" s="307">
        <v>5</v>
      </c>
      <c r="R23" s="310">
        <f>Q23*$D$9</f>
        <v>0.89999999999999991</v>
      </c>
      <c r="S23" s="308">
        <v>48.29</v>
      </c>
      <c r="T23" s="307">
        <v>8</v>
      </c>
      <c r="U23" s="309">
        <f>T23*$D$10</f>
        <v>0.8</v>
      </c>
      <c r="V23" s="308">
        <v>0.56000000000000005</v>
      </c>
      <c r="W23" s="307">
        <v>8</v>
      </c>
      <c r="X23" s="306">
        <f>W23*$D$11</f>
        <v>0.8</v>
      </c>
      <c r="Y23" s="305">
        <f>F23+I23+L23+O23+R23+U23+X23</f>
        <v>5.92</v>
      </c>
      <c r="Z23" s="304">
        <v>7</v>
      </c>
    </row>
    <row r="24" spans="2:26" ht="15.75" x14ac:dyDescent="0.25">
      <c r="B24" s="308">
        <v>8</v>
      </c>
      <c r="C24" s="302" t="s">
        <v>178</v>
      </c>
      <c r="D24" s="308">
        <v>4.5199999999999996</v>
      </c>
      <c r="E24" s="307">
        <v>2</v>
      </c>
      <c r="F24" s="309">
        <f>E24*$D$5</f>
        <v>0.4</v>
      </c>
      <c r="G24" s="311">
        <v>1037.9000000000001</v>
      </c>
      <c r="H24" s="307">
        <v>7</v>
      </c>
      <c r="I24" s="310">
        <f>H24*$D$6</f>
        <v>0.84</v>
      </c>
      <c r="J24" s="308">
        <v>18.48</v>
      </c>
      <c r="K24" s="307">
        <v>8</v>
      </c>
      <c r="L24" s="310">
        <f>K24*$D$7</f>
        <v>0.96</v>
      </c>
      <c r="M24" s="308">
        <v>0.81</v>
      </c>
      <c r="N24" s="307">
        <v>3</v>
      </c>
      <c r="O24" s="310">
        <f>N24*$D$8</f>
        <v>0.54</v>
      </c>
      <c r="P24" s="308">
        <v>21.25</v>
      </c>
      <c r="Q24" s="307">
        <v>2</v>
      </c>
      <c r="R24" s="310">
        <f>Q24*$D$9</f>
        <v>0.36</v>
      </c>
      <c r="S24" s="308">
        <v>38.86</v>
      </c>
      <c r="T24" s="307">
        <v>4</v>
      </c>
      <c r="U24" s="309">
        <f>T24*$D$10</f>
        <v>0.4</v>
      </c>
      <c r="V24" s="308">
        <v>1.6</v>
      </c>
      <c r="W24" s="307">
        <v>3</v>
      </c>
      <c r="X24" s="306">
        <f>W24*$D$11</f>
        <v>0.30000000000000004</v>
      </c>
      <c r="Y24" s="305">
        <f>F24+I24+L24+O24+R24+U24+X24</f>
        <v>3.8</v>
      </c>
      <c r="Z24" s="304">
        <v>3</v>
      </c>
    </row>
    <row r="27" spans="2:26" x14ac:dyDescent="0.25">
      <c r="C27" s="303" t="s">
        <v>181</v>
      </c>
      <c r="D27" s="303"/>
    </row>
    <row r="28" spans="2:26" x14ac:dyDescent="0.25">
      <c r="C28" s="301" t="s">
        <v>180</v>
      </c>
      <c r="D28" s="300">
        <v>1</v>
      </c>
    </row>
    <row r="29" spans="2:26" ht="15.75" x14ac:dyDescent="0.25">
      <c r="C29" s="302" t="s">
        <v>179</v>
      </c>
      <c r="D29" s="300">
        <v>2</v>
      </c>
    </row>
    <row r="30" spans="2:26" x14ac:dyDescent="0.25">
      <c r="C30" s="301" t="s">
        <v>178</v>
      </c>
      <c r="D30" s="300">
        <v>3</v>
      </c>
    </row>
    <row r="31" spans="2:26" x14ac:dyDescent="0.25">
      <c r="C31" s="301" t="s">
        <v>177</v>
      </c>
      <c r="D31" s="300">
        <v>4</v>
      </c>
    </row>
    <row r="32" spans="2:26" x14ac:dyDescent="0.25">
      <c r="C32" s="301" t="s">
        <v>176</v>
      </c>
      <c r="D32" s="300">
        <v>5</v>
      </c>
    </row>
    <row r="33" spans="3:4" x14ac:dyDescent="0.25">
      <c r="C33" s="301" t="s">
        <v>175</v>
      </c>
      <c r="D33" s="300">
        <v>6</v>
      </c>
    </row>
    <row r="34" spans="3:4" x14ac:dyDescent="0.25">
      <c r="C34" s="301" t="s">
        <v>174</v>
      </c>
      <c r="D34" s="300">
        <v>7</v>
      </c>
    </row>
    <row r="35" spans="3:4" x14ac:dyDescent="0.25">
      <c r="C35" s="301" t="s">
        <v>173</v>
      </c>
      <c r="D35" s="300">
        <v>8</v>
      </c>
    </row>
  </sheetData>
  <mergeCells count="3">
    <mergeCell ref="C4:D4"/>
    <mergeCell ref="B15:Z15"/>
    <mergeCell ref="C27:D27"/>
  </mergeCell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A1AE4A-703C-40FA-9F89-F1332C61E440}">
  <dimension ref="B2:N17"/>
  <sheetViews>
    <sheetView tabSelected="1" zoomScaleNormal="100" workbookViewId="0">
      <selection activeCell="B26" sqref="B26"/>
    </sheetView>
  </sheetViews>
  <sheetFormatPr defaultRowHeight="15" x14ac:dyDescent="0.25"/>
  <cols>
    <col min="1" max="1" width="3.7109375" style="42" customWidth="1"/>
    <col min="2" max="2" width="52.7109375" style="42" bestFit="1" customWidth="1"/>
    <col min="3" max="3" width="15.28515625" style="42" bestFit="1" customWidth="1"/>
    <col min="4" max="4" width="34.140625" style="42" bestFit="1" customWidth="1"/>
    <col min="5" max="5" width="40.5703125" style="42" bestFit="1" customWidth="1"/>
    <col min="6" max="6" width="34.42578125" style="42" bestFit="1" customWidth="1"/>
    <col min="7" max="7" width="25.42578125" style="42" bestFit="1" customWidth="1"/>
    <col min="8" max="8" width="30.28515625" style="42" bestFit="1" customWidth="1"/>
    <col min="9" max="9" width="40.85546875" style="42" bestFit="1" customWidth="1"/>
    <col min="10" max="10" width="29" style="42" bestFit="1" customWidth="1"/>
    <col min="11" max="11" width="36.85546875" style="42" bestFit="1" customWidth="1"/>
    <col min="12" max="12" width="31.140625" style="42" bestFit="1" customWidth="1"/>
    <col min="13" max="13" width="7" style="42" bestFit="1" customWidth="1"/>
    <col min="14" max="16384" width="9.140625" style="42"/>
  </cols>
  <sheetData>
    <row r="2" spans="2:14" ht="18.75" x14ac:dyDescent="0.3">
      <c r="B2" s="330" t="s">
        <v>124</v>
      </c>
      <c r="C2" s="330" t="s">
        <v>225</v>
      </c>
      <c r="D2" s="330" t="s">
        <v>224</v>
      </c>
      <c r="E2" s="330" t="s">
        <v>223</v>
      </c>
      <c r="F2" s="330" t="s">
        <v>222</v>
      </c>
      <c r="G2" s="330" t="s">
        <v>221</v>
      </c>
      <c r="H2" s="330" t="s">
        <v>220</v>
      </c>
      <c r="I2" s="330" t="s">
        <v>219</v>
      </c>
      <c r="J2" s="330" t="s">
        <v>218</v>
      </c>
      <c r="K2" s="330" t="s">
        <v>217</v>
      </c>
      <c r="L2" s="330" t="s">
        <v>216</v>
      </c>
      <c r="M2" s="330" t="s">
        <v>215</v>
      </c>
      <c r="N2" s="330" t="s">
        <v>31</v>
      </c>
    </row>
    <row r="3" spans="2:14" ht="18.75" x14ac:dyDescent="0.3">
      <c r="B3" s="328" t="s">
        <v>214</v>
      </c>
      <c r="C3" s="324">
        <v>4</v>
      </c>
      <c r="D3" s="324">
        <v>1</v>
      </c>
      <c r="E3" s="324">
        <v>2</v>
      </c>
      <c r="F3" s="324">
        <v>0.3</v>
      </c>
      <c r="G3" s="324">
        <v>3</v>
      </c>
      <c r="H3" s="324">
        <v>0.44999999999999996</v>
      </c>
      <c r="I3" s="324">
        <v>3</v>
      </c>
      <c r="J3" s="324">
        <v>0.60000000000000009</v>
      </c>
      <c r="K3" s="324">
        <v>3</v>
      </c>
      <c r="L3" s="324">
        <v>0.75</v>
      </c>
      <c r="M3" s="324">
        <v>3.1</v>
      </c>
      <c r="N3" s="324">
        <v>3</v>
      </c>
    </row>
    <row r="4" spans="2:14" ht="18.75" x14ac:dyDescent="0.3">
      <c r="B4" s="328" t="s">
        <v>213</v>
      </c>
      <c r="C4" s="324">
        <v>2</v>
      </c>
      <c r="D4" s="324">
        <v>0.5</v>
      </c>
      <c r="E4" s="324">
        <v>5</v>
      </c>
      <c r="F4" s="324">
        <v>0.75</v>
      </c>
      <c r="G4" s="324">
        <v>5</v>
      </c>
      <c r="H4" s="324">
        <v>0.75</v>
      </c>
      <c r="I4" s="324">
        <v>4</v>
      </c>
      <c r="J4" s="324">
        <v>0.8</v>
      </c>
      <c r="K4" s="324">
        <v>5</v>
      </c>
      <c r="L4" s="324">
        <v>1.25</v>
      </c>
      <c r="M4" s="324">
        <v>4.05</v>
      </c>
      <c r="N4" s="324">
        <v>4</v>
      </c>
    </row>
    <row r="5" spans="2:14" ht="18.75" x14ac:dyDescent="0.3">
      <c r="B5" s="328" t="s">
        <v>212</v>
      </c>
      <c r="C5" s="324">
        <v>5</v>
      </c>
      <c r="D5" s="324">
        <v>1.25</v>
      </c>
      <c r="E5" s="324">
        <v>3</v>
      </c>
      <c r="F5" s="324">
        <v>0.44999999999999996</v>
      </c>
      <c r="G5" s="324">
        <v>4</v>
      </c>
      <c r="H5" s="324">
        <v>0.6</v>
      </c>
      <c r="I5" s="324">
        <v>2</v>
      </c>
      <c r="J5" s="324">
        <v>0.4</v>
      </c>
      <c r="K5" s="324">
        <v>1</v>
      </c>
      <c r="L5" s="324">
        <v>0.25</v>
      </c>
      <c r="M5" s="324">
        <v>2.9499999999999997</v>
      </c>
      <c r="N5" s="324">
        <v>2</v>
      </c>
    </row>
    <row r="6" spans="2:14" ht="18.75" x14ac:dyDescent="0.3">
      <c r="B6" s="328" t="s">
        <v>211</v>
      </c>
      <c r="C6" s="324">
        <v>3</v>
      </c>
      <c r="D6" s="324">
        <v>0.75</v>
      </c>
      <c r="E6" s="324">
        <v>6</v>
      </c>
      <c r="F6" s="324">
        <v>0.89999999999999991</v>
      </c>
      <c r="G6" s="324">
        <v>2</v>
      </c>
      <c r="H6" s="324">
        <v>0.3</v>
      </c>
      <c r="I6" s="324">
        <v>5</v>
      </c>
      <c r="J6" s="324">
        <v>1</v>
      </c>
      <c r="K6" s="324">
        <v>6</v>
      </c>
      <c r="L6" s="324">
        <v>1.5</v>
      </c>
      <c r="M6" s="324">
        <v>4.45</v>
      </c>
      <c r="N6" s="329" t="s">
        <v>208</v>
      </c>
    </row>
    <row r="7" spans="2:14" ht="18.75" x14ac:dyDescent="0.3">
      <c r="B7" s="328" t="s">
        <v>210</v>
      </c>
      <c r="C7" s="324">
        <v>1</v>
      </c>
      <c r="D7" s="324">
        <v>0.25</v>
      </c>
      <c r="E7" s="324">
        <v>1</v>
      </c>
      <c r="F7" s="324">
        <v>0.15</v>
      </c>
      <c r="G7" s="324">
        <v>6</v>
      </c>
      <c r="H7" s="324">
        <v>0.89999999999999991</v>
      </c>
      <c r="I7" s="324">
        <v>1</v>
      </c>
      <c r="J7" s="324">
        <v>0.2</v>
      </c>
      <c r="K7" s="324">
        <v>2</v>
      </c>
      <c r="L7" s="324">
        <v>0.5</v>
      </c>
      <c r="M7" s="324">
        <v>1.9999999999999998</v>
      </c>
      <c r="N7" s="324">
        <v>1</v>
      </c>
    </row>
    <row r="8" spans="2:14" ht="18.75" x14ac:dyDescent="0.3">
      <c r="B8" s="328" t="s">
        <v>209</v>
      </c>
      <c r="C8" s="324">
        <v>6</v>
      </c>
      <c r="D8" s="324">
        <v>1.5</v>
      </c>
      <c r="E8" s="324">
        <v>4</v>
      </c>
      <c r="F8" s="324">
        <v>0.6</v>
      </c>
      <c r="G8" s="324">
        <v>1</v>
      </c>
      <c r="H8" s="324">
        <v>0.15</v>
      </c>
      <c r="I8" s="324">
        <v>6</v>
      </c>
      <c r="J8" s="324">
        <v>1.2000000000000002</v>
      </c>
      <c r="K8" s="324">
        <v>4</v>
      </c>
      <c r="L8" s="324">
        <v>1</v>
      </c>
      <c r="M8" s="324">
        <v>4.45</v>
      </c>
      <c r="N8" s="324" t="s">
        <v>208</v>
      </c>
    </row>
    <row r="10" spans="2:14" ht="18.75" x14ac:dyDescent="0.3">
      <c r="B10" s="327" t="s">
        <v>207</v>
      </c>
      <c r="C10"/>
      <c r="D10"/>
      <c r="E10"/>
      <c r="F10"/>
      <c r="G10"/>
      <c r="H10"/>
      <c r="I10"/>
      <c r="J10"/>
      <c r="K10"/>
      <c r="L10"/>
      <c r="M10"/>
      <c r="N10"/>
    </row>
    <row r="11" spans="2:14" ht="18.75" x14ac:dyDescent="0.3">
      <c r="B11" s="326" t="s">
        <v>206</v>
      </c>
      <c r="C11" s="326" t="s">
        <v>205</v>
      </c>
      <c r="D11"/>
      <c r="E11"/>
      <c r="F11"/>
      <c r="G11"/>
      <c r="H11"/>
      <c r="I11"/>
      <c r="J11"/>
      <c r="K11"/>
      <c r="L11"/>
      <c r="M11"/>
      <c r="N11"/>
    </row>
    <row r="12" spans="2:14" ht="18.75" x14ac:dyDescent="0.3">
      <c r="B12" s="325" t="s">
        <v>204</v>
      </c>
      <c r="C12" s="324">
        <v>0.25</v>
      </c>
      <c r="D12"/>
      <c r="E12"/>
      <c r="F12"/>
      <c r="G12"/>
      <c r="H12"/>
      <c r="I12"/>
      <c r="J12"/>
      <c r="K12"/>
      <c r="L12"/>
      <c r="M12"/>
      <c r="N12"/>
    </row>
    <row r="13" spans="2:14" ht="18.75" x14ac:dyDescent="0.3">
      <c r="B13" s="324" t="s">
        <v>203</v>
      </c>
      <c r="C13" s="324">
        <v>0.15</v>
      </c>
      <c r="D13"/>
      <c r="E13"/>
      <c r="F13"/>
      <c r="G13"/>
      <c r="H13"/>
      <c r="I13"/>
      <c r="J13"/>
      <c r="K13"/>
      <c r="L13"/>
      <c r="M13"/>
      <c r="N13"/>
    </row>
    <row r="14" spans="2:14" ht="18.75" x14ac:dyDescent="0.3">
      <c r="B14" s="324" t="s">
        <v>202</v>
      </c>
      <c r="C14" s="324">
        <v>0.15</v>
      </c>
      <c r="D14"/>
      <c r="E14"/>
      <c r="F14"/>
      <c r="G14"/>
      <c r="H14"/>
      <c r="I14"/>
      <c r="J14"/>
      <c r="K14"/>
      <c r="L14"/>
      <c r="M14"/>
      <c r="N14"/>
    </row>
    <row r="15" spans="2:14" ht="18.75" x14ac:dyDescent="0.3">
      <c r="B15" s="324" t="s">
        <v>201</v>
      </c>
      <c r="C15" s="324">
        <v>0.2</v>
      </c>
      <c r="D15"/>
      <c r="E15"/>
      <c r="F15"/>
      <c r="G15"/>
      <c r="H15"/>
      <c r="I15"/>
      <c r="J15"/>
      <c r="K15"/>
      <c r="L15"/>
      <c r="M15"/>
      <c r="N15"/>
    </row>
    <row r="16" spans="2:14" ht="18.75" x14ac:dyDescent="0.3">
      <c r="B16" s="324" t="s">
        <v>200</v>
      </c>
      <c r="C16" s="324">
        <v>0.25</v>
      </c>
      <c r="D16"/>
      <c r="E16"/>
      <c r="F16"/>
      <c r="G16"/>
      <c r="H16"/>
      <c r="I16"/>
      <c r="J16"/>
      <c r="K16"/>
      <c r="L16"/>
      <c r="M16"/>
      <c r="N16"/>
    </row>
    <row r="17" spans="2:14" ht="18.75" x14ac:dyDescent="0.3">
      <c r="B17"/>
      <c r="C17" s="324">
        <v>1</v>
      </c>
      <c r="D17"/>
      <c r="E17"/>
      <c r="F17"/>
      <c r="G17"/>
      <c r="H17"/>
      <c r="I17"/>
      <c r="J17"/>
      <c r="K17"/>
      <c r="L17"/>
      <c r="M17"/>
      <c r="N17"/>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Oil and Gas (Utsav)</vt:lpstr>
      <vt:lpstr>Consumer Goods (Kamya)</vt:lpstr>
      <vt:lpstr>Pharma (Kanika)</vt:lpstr>
      <vt:lpstr>Power (Jahnvi)</vt:lpstr>
      <vt:lpstr>Retail (Sambhavna)</vt:lpstr>
      <vt:lpstr>Cement (Srishti)</vt:lpstr>
      <vt:lpstr>Insurance (Abha)</vt:lpstr>
      <vt:lpstr>Automobile (Nikita)</vt:lpstr>
      <vt:lpstr>FMCG-Mitali</vt:lpstr>
      <vt:lpstr>IT-Akshita Sharma</vt:lpstr>
      <vt:lpstr>Varun- Pvt banks</vt:lpstr>
      <vt:lpstr>Shubham - Iron &amp; Steel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Utsav</dc:creator>
  <cp:lastModifiedBy>Utsav</cp:lastModifiedBy>
  <dcterms:created xsi:type="dcterms:W3CDTF">2020-07-13T10:59:31Z</dcterms:created>
  <dcterms:modified xsi:type="dcterms:W3CDTF">2020-07-13T15:29:10Z</dcterms:modified>
</cp:coreProperties>
</file>