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orizoncsueastbay-my.sharepoint.com/personal/skadam3_horizon_csueastbay_edu/Documents/Data Project/Non Evs/Toyota/"/>
    </mc:Choice>
  </mc:AlternateContent>
  <xr:revisionPtr revIDLastSave="1032" documentId="8_{8E4CACDD-F01E-2E4D-A8E0-C7C6E432FD4B}" xr6:coauthVersionLast="47" xr6:coauthVersionMax="47" xr10:uidLastSave="{CAD39FEB-304A-1B49-854F-99489D70C528}"/>
  <bookViews>
    <workbookView xWindow="0" yWindow="500" windowWidth="28800" windowHeight="16300" firstSheet="1" activeTab="8" xr2:uid="{C897FDA8-D955-4548-B217-B8343F03EDC8}"/>
  </bookViews>
  <sheets>
    <sheet name="Naïve Bayes Analysis" sheetId="1" r:id="rId1"/>
    <sheet name="SMA (2 month)" sheetId="2" r:id="rId2"/>
    <sheet name="SMA (5 month)" sheetId="3" r:id="rId3"/>
    <sheet name="WMA (3 months)" sheetId="4" r:id="rId4"/>
    <sheet name="Sim Expo Smooth (0.1)" sheetId="5" r:id="rId5"/>
    <sheet name="Sim Expo Smooth (0.5)" sheetId="7" r:id="rId6"/>
    <sheet name="Adj Expo Smooth(0.3,0.3) " sheetId="6" r:id="rId7"/>
    <sheet name="Adj Expo Smooth(0.7,0.7)" sheetId="8" r:id="rId8"/>
    <sheet name="Sheet1" sheetId="11" r:id="rId9"/>
    <sheet name="FITS" sheetId="10" r:id="rId10"/>
  </sheets>
  <definedNames>
    <definedName name="solver_adj" localSheetId="6" hidden="1">'Adj Expo Smooth(0.3,0.3) '!$M$4</definedName>
    <definedName name="solver_adj" localSheetId="7" hidden="1">'Adj Expo Smooth(0.7,0.7)'!$M$4</definedName>
    <definedName name="solver_adj" localSheetId="5" hidden="1">'Sim Expo Smooth (0.5)'!$K$4</definedName>
    <definedName name="solver_cvg" localSheetId="6" hidden="1">0.0001</definedName>
    <definedName name="solver_cvg" localSheetId="7" hidden="1">0.0001</definedName>
    <definedName name="solver_cvg" localSheetId="5" hidden="1">0.0001</definedName>
    <definedName name="solver_drv" localSheetId="6" hidden="1">1</definedName>
    <definedName name="solver_drv" localSheetId="7" hidden="1">1</definedName>
    <definedName name="solver_drv" localSheetId="5" hidden="1">1</definedName>
    <definedName name="solver_eng" localSheetId="6" hidden="1">1</definedName>
    <definedName name="solver_eng" localSheetId="7" hidden="1">1</definedName>
    <definedName name="solver_eng" localSheetId="5" hidden="1">1</definedName>
    <definedName name="solver_itr" localSheetId="6" hidden="1">2147483647</definedName>
    <definedName name="solver_itr" localSheetId="7" hidden="1">2147483647</definedName>
    <definedName name="solver_itr" localSheetId="5" hidden="1">2147483647</definedName>
    <definedName name="solver_lhs1" localSheetId="6" hidden="1">'Adj Expo Smooth(0.3,0.3) '!$M$4</definedName>
    <definedName name="solver_lhs1" localSheetId="7" hidden="1">'Adj Expo Smooth(0.7,0.7)'!$M$4</definedName>
    <definedName name="solver_lhs1" localSheetId="5" hidden="1">'Sim Expo Smooth (0.5)'!$K$4</definedName>
    <definedName name="solver_lhs2" localSheetId="6" hidden="1">'Adj Expo Smooth(0.3,0.3) '!$M$4</definedName>
    <definedName name="solver_lhs2" localSheetId="7" hidden="1">'Adj Expo Smooth(0.7,0.7)'!$M$4</definedName>
    <definedName name="solver_lhs2" localSheetId="5" hidden="1">'Sim Expo Smooth (0.5)'!$K$4</definedName>
    <definedName name="solver_lin" localSheetId="6" hidden="1">2</definedName>
    <definedName name="solver_lin" localSheetId="7" hidden="1">2</definedName>
    <definedName name="solver_lin" localSheetId="5" hidden="1">2</definedName>
    <definedName name="solver_mip" localSheetId="6" hidden="1">2147483647</definedName>
    <definedName name="solver_mip" localSheetId="7" hidden="1">2147483647</definedName>
    <definedName name="solver_mip" localSheetId="5" hidden="1">2147483647</definedName>
    <definedName name="solver_mni" localSheetId="6" hidden="1">30</definedName>
    <definedName name="solver_mni" localSheetId="7" hidden="1">30</definedName>
    <definedName name="solver_mni" localSheetId="5" hidden="1">30</definedName>
    <definedName name="solver_mrt" localSheetId="6" hidden="1">0.075</definedName>
    <definedName name="solver_mrt" localSheetId="7" hidden="1">0.075</definedName>
    <definedName name="solver_mrt" localSheetId="5" hidden="1">0.075</definedName>
    <definedName name="solver_msl" localSheetId="6" hidden="1">2</definedName>
    <definedName name="solver_msl" localSheetId="7" hidden="1">2</definedName>
    <definedName name="solver_msl" localSheetId="5" hidden="1">2</definedName>
    <definedName name="solver_neg" localSheetId="6" hidden="1">1</definedName>
    <definedName name="solver_neg" localSheetId="7" hidden="1">1</definedName>
    <definedName name="solver_neg" localSheetId="5" hidden="1">1</definedName>
    <definedName name="solver_nod" localSheetId="6" hidden="1">2147483647</definedName>
    <definedName name="solver_nod" localSheetId="7" hidden="1">2147483647</definedName>
    <definedName name="solver_nod" localSheetId="5" hidden="1">2147483647</definedName>
    <definedName name="solver_num" localSheetId="6" hidden="1">2</definedName>
    <definedName name="solver_num" localSheetId="7" hidden="1">2</definedName>
    <definedName name="solver_num" localSheetId="5" hidden="1">2</definedName>
    <definedName name="solver_opt" localSheetId="6" hidden="1">'Adj Expo Smooth(0.3,0.3) '!$M$10</definedName>
    <definedName name="solver_opt" localSheetId="7" hidden="1">'Adj Expo Smooth(0.7,0.7)'!$M$10</definedName>
    <definedName name="solver_opt" localSheetId="5" hidden="1">'Sim Expo Smooth (0.5)'!$K$10</definedName>
    <definedName name="solver_pre" localSheetId="6" hidden="1">0.000001</definedName>
    <definedName name="solver_pre" localSheetId="7" hidden="1">0.000001</definedName>
    <definedName name="solver_pre" localSheetId="5" hidden="1">0.000001</definedName>
    <definedName name="solver_rbv" localSheetId="6" hidden="1">1</definedName>
    <definedName name="solver_rbv" localSheetId="7" hidden="1">1</definedName>
    <definedName name="solver_rbv" localSheetId="5" hidden="1">1</definedName>
    <definedName name="solver_rel1" localSheetId="6" hidden="1">1</definedName>
    <definedName name="solver_rel1" localSheetId="7" hidden="1">1</definedName>
    <definedName name="solver_rel1" localSheetId="5" hidden="1">1</definedName>
    <definedName name="solver_rel2" localSheetId="6" hidden="1">3</definedName>
    <definedName name="solver_rel2" localSheetId="7" hidden="1">3</definedName>
    <definedName name="solver_rel2" localSheetId="5" hidden="1">3</definedName>
    <definedName name="solver_rhs1" localSheetId="6" hidden="1">1</definedName>
    <definedName name="solver_rhs1" localSheetId="7" hidden="1">1</definedName>
    <definedName name="solver_rhs1" localSheetId="5" hidden="1">1</definedName>
    <definedName name="solver_rhs2" localSheetId="6" hidden="1">0</definedName>
    <definedName name="solver_rhs2" localSheetId="7" hidden="1">0</definedName>
    <definedName name="solver_rhs2" localSheetId="5" hidden="1">0</definedName>
    <definedName name="solver_rlx" localSheetId="6" hidden="1">2</definedName>
    <definedName name="solver_rlx" localSheetId="7" hidden="1">2</definedName>
    <definedName name="solver_rlx" localSheetId="5" hidden="1">2</definedName>
    <definedName name="solver_rsd" localSheetId="6" hidden="1">0</definedName>
    <definedName name="solver_rsd" localSheetId="7" hidden="1">0</definedName>
    <definedName name="solver_rsd" localSheetId="5" hidden="1">0</definedName>
    <definedName name="solver_scl" localSheetId="6" hidden="1">1</definedName>
    <definedName name="solver_scl" localSheetId="7" hidden="1">1</definedName>
    <definedName name="solver_scl" localSheetId="5" hidden="1">1</definedName>
    <definedName name="solver_sho" localSheetId="6" hidden="1">2</definedName>
    <definedName name="solver_sho" localSheetId="7" hidden="1">2</definedName>
    <definedName name="solver_sho" localSheetId="5" hidden="1">2</definedName>
    <definedName name="solver_ssz" localSheetId="6" hidden="1">100</definedName>
    <definedName name="solver_ssz" localSheetId="7" hidden="1">100</definedName>
    <definedName name="solver_ssz" localSheetId="5" hidden="1">100</definedName>
    <definedName name="solver_tim" localSheetId="6" hidden="1">2147483647</definedName>
    <definedName name="solver_tim" localSheetId="7" hidden="1">2147483647</definedName>
    <definedName name="solver_tim" localSheetId="5" hidden="1">2147483647</definedName>
    <definedName name="solver_tol" localSheetId="6" hidden="1">0.01</definedName>
    <definedName name="solver_tol" localSheetId="7" hidden="1">0.01</definedName>
    <definedName name="solver_tol" localSheetId="5" hidden="1">0.01</definedName>
    <definedName name="solver_typ" localSheetId="6" hidden="1">2</definedName>
    <definedName name="solver_typ" localSheetId="7" hidden="1">2</definedName>
    <definedName name="solver_typ" localSheetId="5" hidden="1">2</definedName>
    <definedName name="solver_val" localSheetId="6" hidden="1">0</definedName>
    <definedName name="solver_val" localSheetId="7" hidden="1">0</definedName>
    <definedName name="solver_val" localSheetId="5" hidden="1">0</definedName>
    <definedName name="solver_ver" localSheetId="6" hidden="1">2</definedName>
    <definedName name="solver_ver" localSheetId="7" hidden="1">2</definedName>
    <definedName name="solver_ver" localSheetId="5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1" l="1"/>
  <c r="E41" i="11"/>
  <c r="E16" i="11"/>
  <c r="E28" i="11"/>
  <c r="E4" i="11"/>
  <c r="K11" i="2"/>
  <c r="P13" i="10"/>
  <c r="P12" i="10"/>
  <c r="P11" i="10"/>
  <c r="K5" i="10"/>
  <c r="K6" i="10"/>
  <c r="K7" i="10"/>
  <c r="K8" i="10"/>
  <c r="K9" i="10"/>
  <c r="K10" i="10"/>
  <c r="K11" i="10"/>
  <c r="M11" i="10" s="1"/>
  <c r="K12" i="10"/>
  <c r="M12" i="10" s="1"/>
  <c r="K13" i="10"/>
  <c r="K14" i="10"/>
  <c r="K15" i="10"/>
  <c r="K16" i="10"/>
  <c r="K17" i="10"/>
  <c r="K18" i="10"/>
  <c r="K19" i="10"/>
  <c r="M19" i="10" s="1"/>
  <c r="K20" i="10"/>
  <c r="M20" i="10" s="1"/>
  <c r="K21" i="10"/>
  <c r="K22" i="10"/>
  <c r="K23" i="10"/>
  <c r="K24" i="10"/>
  <c r="K25" i="10"/>
  <c r="K26" i="10"/>
  <c r="K27" i="10"/>
  <c r="M27" i="10" s="1"/>
  <c r="K28" i="10"/>
  <c r="M28" i="10" s="1"/>
  <c r="K29" i="10"/>
  <c r="K30" i="10"/>
  <c r="K31" i="10"/>
  <c r="K32" i="10"/>
  <c r="M32" i="10" s="1"/>
  <c r="K33" i="10"/>
  <c r="M33" i="10" s="1"/>
  <c r="K34" i="10"/>
  <c r="M34" i="10" s="1"/>
  <c r="K35" i="10"/>
  <c r="M35" i="10" s="1"/>
  <c r="K36" i="10"/>
  <c r="K37" i="10"/>
  <c r="K38" i="10"/>
  <c r="K39" i="10"/>
  <c r="M29" i="10"/>
  <c r="M30" i="10"/>
  <c r="M31" i="10"/>
  <c r="M36" i="10"/>
  <c r="M37" i="10"/>
  <c r="M38" i="10"/>
  <c r="M39" i="10"/>
  <c r="M5" i="10"/>
  <c r="M6" i="10"/>
  <c r="M7" i="10"/>
  <c r="M8" i="10"/>
  <c r="M9" i="10"/>
  <c r="M10" i="10"/>
  <c r="M13" i="10"/>
  <c r="M14" i="10"/>
  <c r="M15" i="10"/>
  <c r="M16" i="10"/>
  <c r="M17" i="10"/>
  <c r="M18" i="10"/>
  <c r="M21" i="10"/>
  <c r="M22" i="10"/>
  <c r="M23" i="10"/>
  <c r="M24" i="10"/>
  <c r="M25" i="10"/>
  <c r="M26" i="10"/>
  <c r="M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I10" i="8"/>
  <c r="I6" i="8"/>
  <c r="L4" i="10"/>
  <c r="K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" i="10"/>
  <c r="M11" i="6"/>
  <c r="M10" i="6"/>
  <c r="M9" i="6"/>
  <c r="K11" i="4"/>
  <c r="K10" i="4"/>
  <c r="K9" i="4"/>
  <c r="K11" i="3"/>
  <c r="K10" i="3"/>
  <c r="K9" i="3"/>
  <c r="M11" i="8"/>
  <c r="M10" i="8"/>
  <c r="M9" i="8"/>
  <c r="G5" i="8"/>
  <c r="I40" i="10"/>
  <c r="I41" i="10"/>
  <c r="I42" i="10"/>
  <c r="I43" i="10"/>
  <c r="I44" i="10"/>
  <c r="I45" i="10"/>
  <c r="I46" i="10"/>
  <c r="I47" i="10"/>
  <c r="I48" i="10"/>
  <c r="I49" i="10"/>
  <c r="I50" i="10"/>
  <c r="I51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" i="10"/>
  <c r="C56" i="10"/>
  <c r="C55" i="10"/>
  <c r="F5" i="10"/>
  <c r="F6" i="10"/>
  <c r="F7" i="10"/>
  <c r="F8" i="10"/>
  <c r="F9" i="10"/>
  <c r="F10" i="10"/>
  <c r="F11" i="10"/>
  <c r="F12" i="10"/>
  <c r="G12" i="10" s="1"/>
  <c r="F13" i="10"/>
  <c r="F14" i="10"/>
  <c r="F15" i="10"/>
  <c r="F16" i="10"/>
  <c r="F17" i="10"/>
  <c r="F18" i="10"/>
  <c r="G18" i="10" s="1"/>
  <c r="F19" i="10"/>
  <c r="G19" i="10" s="1"/>
  <c r="F20" i="10"/>
  <c r="G20" i="10" s="1"/>
  <c r="F21" i="10"/>
  <c r="F22" i="10"/>
  <c r="F23" i="10"/>
  <c r="F24" i="10"/>
  <c r="F25" i="10"/>
  <c r="F26" i="10"/>
  <c r="F27" i="10"/>
  <c r="F28" i="10"/>
  <c r="G28" i="10" s="1"/>
  <c r="F29" i="10"/>
  <c r="F30" i="10"/>
  <c r="F31" i="10"/>
  <c r="F32" i="10"/>
  <c r="F33" i="10"/>
  <c r="F34" i="10"/>
  <c r="G34" i="10" s="1"/>
  <c r="F35" i="10"/>
  <c r="G35" i="10" s="1"/>
  <c r="F36" i="10"/>
  <c r="G36" i="10" s="1"/>
  <c r="F37" i="10"/>
  <c r="F38" i="10"/>
  <c r="F39" i="10"/>
  <c r="F4" i="10"/>
  <c r="D53" i="10"/>
  <c r="G5" i="10"/>
  <c r="G10" i="10"/>
  <c r="G11" i="10"/>
  <c r="G13" i="10"/>
  <c r="G21" i="10"/>
  <c r="G26" i="10"/>
  <c r="G27" i="10"/>
  <c r="G29" i="10"/>
  <c r="G37" i="10"/>
  <c r="G39" i="10"/>
  <c r="G23" i="10"/>
  <c r="E5" i="10"/>
  <c r="E6" i="10"/>
  <c r="G6" i="10" s="1"/>
  <c r="E7" i="10"/>
  <c r="G7" i="10" s="1"/>
  <c r="E8" i="10"/>
  <c r="G8" i="10" s="1"/>
  <c r="E9" i="10"/>
  <c r="G9" i="10" s="1"/>
  <c r="E10" i="10"/>
  <c r="E11" i="10"/>
  <c r="E12" i="10"/>
  <c r="E13" i="10"/>
  <c r="E14" i="10"/>
  <c r="G14" i="10" s="1"/>
  <c r="E15" i="10"/>
  <c r="G15" i="10" s="1"/>
  <c r="E4" i="10"/>
  <c r="G4" i="10" s="1"/>
  <c r="D6" i="8"/>
  <c r="E6" i="8" s="1"/>
  <c r="G40" i="8"/>
  <c r="I40" i="8" s="1"/>
  <c r="H5" i="8"/>
  <c r="G40" i="6"/>
  <c r="G5" i="6"/>
  <c r="I5" i="6" s="1"/>
  <c r="D6" i="6"/>
  <c r="D6" i="7"/>
  <c r="E6" i="7" s="1"/>
  <c r="E5" i="7"/>
  <c r="G5" i="7" s="1"/>
  <c r="D6" i="5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E5" i="5"/>
  <c r="G5" i="5" s="1"/>
  <c r="D25" i="4"/>
  <c r="E25" i="4" s="1"/>
  <c r="D26" i="4"/>
  <c r="E26" i="4" s="1"/>
  <c r="D27" i="4"/>
  <c r="E27" i="4" s="1"/>
  <c r="D28" i="4"/>
  <c r="E28" i="4" s="1"/>
  <c r="D29" i="4"/>
  <c r="E29" i="4" s="1"/>
  <c r="D30" i="4"/>
  <c r="E30" i="4" s="1"/>
  <c r="D31" i="4"/>
  <c r="E31" i="4" s="1"/>
  <c r="G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D40" i="4"/>
  <c r="E40" i="4" s="1"/>
  <c r="D8" i="4"/>
  <c r="E8" i="4" s="1"/>
  <c r="F8" i="4" s="1"/>
  <c r="H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G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F23" i="4" s="1"/>
  <c r="H23" i="4" s="1"/>
  <c r="D24" i="4"/>
  <c r="E24" i="4" s="1"/>
  <c r="D7" i="4"/>
  <c r="E7" i="4" s="1"/>
  <c r="F7" i="4" s="1"/>
  <c r="H7" i="4" s="1"/>
  <c r="E39" i="4"/>
  <c r="F39" i="4" s="1"/>
  <c r="H39" i="4" s="1"/>
  <c r="E6" i="4"/>
  <c r="F6" i="4" s="1"/>
  <c r="H6" i="4" s="1"/>
  <c r="E5" i="4"/>
  <c r="F5" i="4" s="1"/>
  <c r="E5" i="3"/>
  <c r="F5" i="3" s="1"/>
  <c r="E6" i="3"/>
  <c r="F6" i="3" s="1"/>
  <c r="H6" i="3" s="1"/>
  <c r="E7" i="3"/>
  <c r="F7" i="3" s="1"/>
  <c r="H7" i="3" s="1"/>
  <c r="E8" i="3"/>
  <c r="F8" i="3" s="1"/>
  <c r="H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G14" i="3" s="1"/>
  <c r="D15" i="3"/>
  <c r="E15" i="3" s="1"/>
  <c r="D16" i="3"/>
  <c r="E16" i="3" s="1"/>
  <c r="D17" i="3"/>
  <c r="E17" i="3" s="1"/>
  <c r="F17" i="3" s="1"/>
  <c r="H17" i="3" s="1"/>
  <c r="D18" i="3"/>
  <c r="E18" i="3" s="1"/>
  <c r="D19" i="3"/>
  <c r="E19" i="3" s="1"/>
  <c r="G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G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F33" i="3" s="1"/>
  <c r="H33" i="3" s="1"/>
  <c r="D34" i="3"/>
  <c r="E34" i="3" s="1"/>
  <c r="D35" i="3"/>
  <c r="E35" i="3" s="1"/>
  <c r="G35" i="3" s="1"/>
  <c r="D36" i="3"/>
  <c r="E36" i="3" s="1"/>
  <c r="D37" i="3"/>
  <c r="E37" i="3" s="1"/>
  <c r="D38" i="3"/>
  <c r="E38" i="3" s="1"/>
  <c r="G38" i="3" s="1"/>
  <c r="D39" i="3"/>
  <c r="E39" i="3" s="1"/>
  <c r="F39" i="3" s="1"/>
  <c r="H39" i="3" s="1"/>
  <c r="D40" i="3"/>
  <c r="E40" i="3" s="1"/>
  <c r="E5" i="2"/>
  <c r="G5" i="2" s="1"/>
  <c r="D6" i="2"/>
  <c r="E6" i="2" s="1"/>
  <c r="D7" i="2"/>
  <c r="E7" i="2" s="1"/>
  <c r="D8" i="2"/>
  <c r="E8" i="2" s="1"/>
  <c r="D9" i="2"/>
  <c r="E9" i="2"/>
  <c r="F9" i="2" s="1"/>
  <c r="H9" i="2" s="1"/>
  <c r="D10" i="2"/>
  <c r="E10" i="2" s="1"/>
  <c r="D11" i="2"/>
  <c r="E11" i="2" s="1"/>
  <c r="D12" i="2"/>
  <c r="E12" i="2" s="1"/>
  <c r="G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G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/>
  <c r="F27" i="2" s="1"/>
  <c r="H27" i="2" s="1"/>
  <c r="D28" i="2"/>
  <c r="E28" i="2" s="1"/>
  <c r="G28" i="2" s="1"/>
  <c r="D29" i="2"/>
  <c r="E29" i="2" s="1"/>
  <c r="D30" i="2"/>
  <c r="E30" i="2" s="1"/>
  <c r="D31" i="2"/>
  <c r="E31" i="2" s="1"/>
  <c r="G31" i="2" s="1"/>
  <c r="D32" i="2"/>
  <c r="E32" i="2" s="1"/>
  <c r="D33" i="2"/>
  <c r="E33" i="2" s="1"/>
  <c r="D34" i="2"/>
  <c r="E34" i="2" s="1"/>
  <c r="D35" i="2"/>
  <c r="E35" i="2" s="1"/>
  <c r="D36" i="2"/>
  <c r="E36" i="2" s="1"/>
  <c r="G36" i="2" s="1"/>
  <c r="D37" i="2"/>
  <c r="E37" i="2" s="1"/>
  <c r="F37" i="2" s="1"/>
  <c r="H37" i="2" s="1"/>
  <c r="D38" i="2"/>
  <c r="E38" i="2" s="1"/>
  <c r="D39" i="2"/>
  <c r="E39" i="2" s="1"/>
  <c r="D40" i="2"/>
  <c r="E40" i="2" s="1"/>
  <c r="D5" i="1"/>
  <c r="E5" i="1" s="1"/>
  <c r="D6" i="1"/>
  <c r="E6" i="1" s="1"/>
  <c r="D7" i="1"/>
  <c r="E7" i="1"/>
  <c r="F7" i="1" s="1"/>
  <c r="H7" i="1" s="1"/>
  <c r="D8" i="1"/>
  <c r="E8" i="1" s="1"/>
  <c r="F8" i="1" s="1"/>
  <c r="H8" i="1" s="1"/>
  <c r="D9" i="1"/>
  <c r="E9" i="1" s="1"/>
  <c r="F9" i="1" s="1"/>
  <c r="H9" i="1" s="1"/>
  <c r="D10" i="1"/>
  <c r="E10" i="1" s="1"/>
  <c r="F10" i="1" s="1"/>
  <c r="H10" i="1" s="1"/>
  <c r="D11" i="1"/>
  <c r="E11" i="1" s="1"/>
  <c r="D12" i="1"/>
  <c r="E12" i="1" s="1"/>
  <c r="G12" i="1" s="1"/>
  <c r="D13" i="1"/>
  <c r="E13" i="1"/>
  <c r="G13" i="1" s="1"/>
  <c r="D14" i="1"/>
  <c r="E14" i="1" s="1"/>
  <c r="D15" i="1"/>
  <c r="E15" i="1" s="1"/>
  <c r="D16" i="1"/>
  <c r="E16" i="1" s="1"/>
  <c r="F16" i="1" s="1"/>
  <c r="H16" i="1" s="1"/>
  <c r="D17" i="1"/>
  <c r="E17" i="1" s="1"/>
  <c r="F17" i="1" s="1"/>
  <c r="H17" i="1" s="1"/>
  <c r="D18" i="1"/>
  <c r="E18" i="1" s="1"/>
  <c r="F18" i="1" s="1"/>
  <c r="H18" i="1" s="1"/>
  <c r="D19" i="1"/>
  <c r="E19" i="1" s="1"/>
  <c r="D20" i="1"/>
  <c r="E20" i="1" s="1"/>
  <c r="D21" i="1"/>
  <c r="E21" i="1" s="1"/>
  <c r="G21" i="1" s="1"/>
  <c r="D22" i="1"/>
  <c r="E22" i="1" s="1"/>
  <c r="D23" i="1"/>
  <c r="E23" i="1" s="1"/>
  <c r="D24" i="1"/>
  <c r="E24" i="1" s="1"/>
  <c r="D25" i="1"/>
  <c r="E25" i="1" s="1"/>
  <c r="F25" i="1" s="1"/>
  <c r="H25" i="1" s="1"/>
  <c r="D26" i="1"/>
  <c r="E26" i="1" s="1"/>
  <c r="F26" i="1" s="1"/>
  <c r="H26" i="1" s="1"/>
  <c r="D27" i="1"/>
  <c r="E27" i="1" s="1"/>
  <c r="D28" i="1"/>
  <c r="E28" i="1"/>
  <c r="G28" i="1" s="1"/>
  <c r="D29" i="1"/>
  <c r="E29" i="1" s="1"/>
  <c r="G29" i="1" s="1"/>
  <c r="D30" i="1"/>
  <c r="E30" i="1" s="1"/>
  <c r="D31" i="1"/>
  <c r="E31" i="1" s="1"/>
  <c r="D32" i="1"/>
  <c r="E32" i="1"/>
  <c r="F32" i="1" s="1"/>
  <c r="H32" i="1" s="1"/>
  <c r="D33" i="1"/>
  <c r="E33" i="1"/>
  <c r="F33" i="1" s="1"/>
  <c r="H33" i="1" s="1"/>
  <c r="D34" i="1"/>
  <c r="E34" i="1" s="1"/>
  <c r="F34" i="1" s="1"/>
  <c r="H34" i="1" s="1"/>
  <c r="D35" i="1"/>
  <c r="E35" i="1" s="1"/>
  <c r="D36" i="1"/>
  <c r="E36" i="1" s="1"/>
  <c r="D37" i="1"/>
  <c r="E37" i="1" s="1"/>
  <c r="G37" i="1" s="1"/>
  <c r="D38" i="1"/>
  <c r="E38" i="1" s="1"/>
  <c r="D39" i="1"/>
  <c r="E39" i="1" s="1"/>
  <c r="D40" i="1"/>
  <c r="E40" i="1" s="1"/>
  <c r="G38" i="10" l="1"/>
  <c r="G30" i="10"/>
  <c r="G22" i="10"/>
  <c r="G33" i="10"/>
  <c r="G25" i="10"/>
  <c r="G17" i="10"/>
  <c r="G32" i="10"/>
  <c r="G24" i="10"/>
  <c r="G16" i="10"/>
  <c r="G31" i="10"/>
  <c r="G40" i="2"/>
  <c r="F40" i="2"/>
  <c r="G21" i="2"/>
  <c r="F21" i="2"/>
  <c r="H21" i="2" s="1"/>
  <c r="G15" i="2"/>
  <c r="F15" i="2"/>
  <c r="H15" i="2" s="1"/>
  <c r="F19" i="2"/>
  <c r="H19" i="2" s="1"/>
  <c r="G19" i="2"/>
  <c r="G9" i="2"/>
  <c r="G32" i="1"/>
  <c r="D7" i="8"/>
  <c r="I5" i="8"/>
  <c r="D7" i="6"/>
  <c r="E6" i="6"/>
  <c r="F6" i="6" s="1"/>
  <c r="G6" i="6" s="1"/>
  <c r="D7" i="7"/>
  <c r="G35" i="2"/>
  <c r="F35" i="2"/>
  <c r="H35" i="2" s="1"/>
  <c r="F26" i="2"/>
  <c r="H26" i="2" s="1"/>
  <c r="G26" i="2"/>
  <c r="G24" i="2"/>
  <c r="F24" i="2"/>
  <c r="H24" i="2" s="1"/>
  <c r="G7" i="2"/>
  <c r="F7" i="2"/>
  <c r="H7" i="2" s="1"/>
  <c r="F31" i="2"/>
  <c r="H31" i="2" s="1"/>
  <c r="F5" i="2"/>
  <c r="H5" i="2" s="1"/>
  <c r="G37" i="2"/>
  <c r="G40" i="1"/>
  <c r="F40" i="1"/>
  <c r="G36" i="1"/>
  <c r="F36" i="1"/>
  <c r="H36" i="1" s="1"/>
  <c r="F29" i="1"/>
  <c r="H29" i="1" s="1"/>
  <c r="F28" i="1"/>
  <c r="H28" i="1" s="1"/>
  <c r="F21" i="1"/>
  <c r="H21" i="1" s="1"/>
  <c r="F13" i="1"/>
  <c r="H13" i="1" s="1"/>
  <c r="G10" i="1"/>
  <c r="G7" i="1"/>
  <c r="F14" i="3"/>
  <c r="H14" i="3" s="1"/>
  <c r="F38" i="3"/>
  <c r="H38" i="3" s="1"/>
  <c r="G22" i="3"/>
  <c r="F22" i="3"/>
  <c r="H22" i="3" s="1"/>
  <c r="J5" i="8"/>
  <c r="F6" i="8"/>
  <c r="G6" i="8" s="1"/>
  <c r="H40" i="8"/>
  <c r="G6" i="7"/>
  <c r="F6" i="7"/>
  <c r="H6" i="7" s="1"/>
  <c r="F5" i="7"/>
  <c r="H5" i="6"/>
  <c r="E6" i="5"/>
  <c r="G6" i="5" s="1"/>
  <c r="E7" i="5"/>
  <c r="G7" i="5" s="1"/>
  <c r="E8" i="5"/>
  <c r="F8" i="5" s="1"/>
  <c r="H8" i="5" s="1"/>
  <c r="F5" i="5"/>
  <c r="G5" i="4"/>
  <c r="G7" i="4"/>
  <c r="F13" i="4"/>
  <c r="H13" i="4" s="1"/>
  <c r="G13" i="4"/>
  <c r="G20" i="4"/>
  <c r="F20" i="4"/>
  <c r="H20" i="4" s="1"/>
  <c r="F27" i="4"/>
  <c r="H27" i="4" s="1"/>
  <c r="G27" i="4"/>
  <c r="G34" i="4"/>
  <c r="F34" i="4"/>
  <c r="H34" i="4" s="1"/>
  <c r="G14" i="4"/>
  <c r="F14" i="4"/>
  <c r="H14" i="4" s="1"/>
  <c r="F21" i="4"/>
  <c r="H21" i="4" s="1"/>
  <c r="G21" i="4"/>
  <c r="G28" i="4"/>
  <c r="F28" i="4"/>
  <c r="H28" i="4" s="1"/>
  <c r="G35" i="4"/>
  <c r="F35" i="4"/>
  <c r="H35" i="4" s="1"/>
  <c r="F22" i="4"/>
  <c r="H22" i="4" s="1"/>
  <c r="G22" i="4"/>
  <c r="F29" i="4"/>
  <c r="H29" i="4" s="1"/>
  <c r="G29" i="4"/>
  <c r="G36" i="4"/>
  <c r="F36" i="4"/>
  <c r="H36" i="4" s="1"/>
  <c r="G30" i="4"/>
  <c r="F30" i="4"/>
  <c r="H30" i="4" s="1"/>
  <c r="F37" i="4"/>
  <c r="H37" i="4" s="1"/>
  <c r="G37" i="4"/>
  <c r="G9" i="4"/>
  <c r="F9" i="4"/>
  <c r="H9" i="4" s="1"/>
  <c r="G16" i="4"/>
  <c r="F16" i="4"/>
  <c r="H16" i="4" s="1"/>
  <c r="G38" i="4"/>
  <c r="F38" i="4"/>
  <c r="H38" i="4" s="1"/>
  <c r="G10" i="4"/>
  <c r="F10" i="4"/>
  <c r="H10" i="4" s="1"/>
  <c r="F17" i="4"/>
  <c r="H17" i="4" s="1"/>
  <c r="G17" i="4"/>
  <c r="G24" i="4"/>
  <c r="F24" i="4"/>
  <c r="H24" i="4" s="1"/>
  <c r="H5" i="4"/>
  <c r="G11" i="4"/>
  <c r="F11" i="4"/>
  <c r="H11" i="4" s="1"/>
  <c r="G18" i="4"/>
  <c r="F18" i="4"/>
  <c r="H18" i="4" s="1"/>
  <c r="G25" i="4"/>
  <c r="F25" i="4"/>
  <c r="H25" i="4" s="1"/>
  <c r="G32" i="4"/>
  <c r="F32" i="4"/>
  <c r="H32" i="4" s="1"/>
  <c r="G12" i="4"/>
  <c r="F12" i="4"/>
  <c r="H12" i="4" s="1"/>
  <c r="G19" i="4"/>
  <c r="F19" i="4"/>
  <c r="H19" i="4" s="1"/>
  <c r="G26" i="4"/>
  <c r="F26" i="4"/>
  <c r="H26" i="4" s="1"/>
  <c r="G33" i="4"/>
  <c r="F33" i="4"/>
  <c r="H33" i="4" s="1"/>
  <c r="G40" i="4"/>
  <c r="F40" i="4"/>
  <c r="F31" i="4"/>
  <c r="H31" i="4" s="1"/>
  <c r="F15" i="4"/>
  <c r="H15" i="4" s="1"/>
  <c r="G23" i="4"/>
  <c r="G39" i="4"/>
  <c r="G6" i="4"/>
  <c r="G8" i="4"/>
  <c r="G30" i="3"/>
  <c r="F30" i="3"/>
  <c r="H30" i="3" s="1"/>
  <c r="G24" i="1"/>
  <c r="F24" i="1"/>
  <c r="H24" i="1" s="1"/>
  <c r="G12" i="3"/>
  <c r="F12" i="3"/>
  <c r="H12" i="3" s="1"/>
  <c r="G16" i="2"/>
  <c r="F16" i="2"/>
  <c r="H16" i="2" s="1"/>
  <c r="F39" i="2"/>
  <c r="H39" i="2" s="1"/>
  <c r="G39" i="2"/>
  <c r="F25" i="3"/>
  <c r="H25" i="3" s="1"/>
  <c r="G25" i="3"/>
  <c r="F29" i="2"/>
  <c r="H29" i="2" s="1"/>
  <c r="G29" i="2"/>
  <c r="F36" i="3"/>
  <c r="H36" i="3" s="1"/>
  <c r="G36" i="3"/>
  <c r="F34" i="2"/>
  <c r="H34" i="2" s="1"/>
  <c r="G34" i="2"/>
  <c r="G11" i="3"/>
  <c r="F11" i="3"/>
  <c r="H11" i="3" s="1"/>
  <c r="F18" i="2"/>
  <c r="H18" i="2" s="1"/>
  <c r="G18" i="2"/>
  <c r="G28" i="3"/>
  <c r="F28" i="3"/>
  <c r="H28" i="3" s="1"/>
  <c r="G6" i="2"/>
  <c r="F6" i="2"/>
  <c r="F13" i="2"/>
  <c r="H13" i="2" s="1"/>
  <c r="G13" i="2"/>
  <c r="G32" i="2"/>
  <c r="F32" i="2"/>
  <c r="H32" i="2" s="1"/>
  <c r="F20" i="3"/>
  <c r="H20" i="3" s="1"/>
  <c r="G20" i="3"/>
  <c r="F10" i="2"/>
  <c r="H10" i="2" s="1"/>
  <c r="G10" i="2"/>
  <c r="G20" i="1"/>
  <c r="F20" i="1"/>
  <c r="H20" i="1" s="1"/>
  <c r="G23" i="2"/>
  <c r="F23" i="2"/>
  <c r="H23" i="2" s="1"/>
  <c r="F31" i="3"/>
  <c r="H31" i="3" s="1"/>
  <c r="G31" i="3"/>
  <c r="G8" i="3"/>
  <c r="G16" i="1"/>
  <c r="G27" i="2"/>
  <c r="G39" i="3"/>
  <c r="G33" i="3"/>
  <c r="G17" i="3"/>
  <c r="G6" i="3"/>
  <c r="F12" i="1"/>
  <c r="H12" i="1" s="1"/>
  <c r="F37" i="1"/>
  <c r="H37" i="1" s="1"/>
  <c r="F32" i="3"/>
  <c r="H32" i="3" s="1"/>
  <c r="G32" i="3"/>
  <c r="F15" i="3"/>
  <c r="H15" i="3" s="1"/>
  <c r="G15" i="3"/>
  <c r="F16" i="3"/>
  <c r="H16" i="3" s="1"/>
  <c r="G16" i="3"/>
  <c r="F26" i="3"/>
  <c r="H26" i="3" s="1"/>
  <c r="G26" i="3"/>
  <c r="F40" i="3"/>
  <c r="G40" i="3"/>
  <c r="F37" i="3"/>
  <c r="H37" i="3" s="1"/>
  <c r="G37" i="3"/>
  <c r="F21" i="3"/>
  <c r="H21" i="3" s="1"/>
  <c r="G21" i="3"/>
  <c r="F13" i="3"/>
  <c r="H13" i="3" s="1"/>
  <c r="G13" i="3"/>
  <c r="F24" i="3"/>
  <c r="H24" i="3" s="1"/>
  <c r="G24" i="3"/>
  <c r="F10" i="3"/>
  <c r="H10" i="3" s="1"/>
  <c r="G10" i="3"/>
  <c r="F29" i="3"/>
  <c r="H29" i="3" s="1"/>
  <c r="G29" i="3"/>
  <c r="F34" i="3"/>
  <c r="H34" i="3" s="1"/>
  <c r="G34" i="3"/>
  <c r="F18" i="3"/>
  <c r="H18" i="3" s="1"/>
  <c r="G18" i="3"/>
  <c r="G23" i="3"/>
  <c r="F23" i="3"/>
  <c r="H23" i="3" s="1"/>
  <c r="F9" i="3"/>
  <c r="G9" i="3"/>
  <c r="H5" i="3"/>
  <c r="F35" i="3"/>
  <c r="H35" i="3" s="1"/>
  <c r="F27" i="3"/>
  <c r="H27" i="3" s="1"/>
  <c r="F19" i="3"/>
  <c r="H19" i="3" s="1"/>
  <c r="G7" i="3"/>
  <c r="G5" i="3"/>
  <c r="F30" i="2"/>
  <c r="H30" i="2" s="1"/>
  <c r="G30" i="2"/>
  <c r="F14" i="2"/>
  <c r="H14" i="2" s="1"/>
  <c r="G14" i="2"/>
  <c r="F11" i="2"/>
  <c r="H11" i="2" s="1"/>
  <c r="G11" i="2"/>
  <c r="F25" i="2"/>
  <c r="H25" i="2" s="1"/>
  <c r="G25" i="2"/>
  <c r="F8" i="2"/>
  <c r="H8" i="2" s="1"/>
  <c r="G8" i="2"/>
  <c r="F38" i="2"/>
  <c r="H38" i="2" s="1"/>
  <c r="G38" i="2"/>
  <c r="F22" i="2"/>
  <c r="H22" i="2" s="1"/>
  <c r="G22" i="2"/>
  <c r="F33" i="2"/>
  <c r="H33" i="2" s="1"/>
  <c r="G33" i="2"/>
  <c r="F17" i="2"/>
  <c r="H17" i="2" s="1"/>
  <c r="G17" i="2"/>
  <c r="F36" i="2"/>
  <c r="H36" i="2" s="1"/>
  <c r="F28" i="2"/>
  <c r="H28" i="2" s="1"/>
  <c r="F20" i="2"/>
  <c r="H20" i="2" s="1"/>
  <c r="F12" i="2"/>
  <c r="H12" i="2" s="1"/>
  <c r="F19" i="1"/>
  <c r="H19" i="1" s="1"/>
  <c r="G19" i="1"/>
  <c r="F11" i="1"/>
  <c r="H11" i="1" s="1"/>
  <c r="G11" i="1"/>
  <c r="F22" i="1"/>
  <c r="H22" i="1" s="1"/>
  <c r="G22" i="1"/>
  <c r="G39" i="1"/>
  <c r="F39" i="1"/>
  <c r="H39" i="1" s="1"/>
  <c r="F35" i="1"/>
  <c r="H35" i="1" s="1"/>
  <c r="G35" i="1"/>
  <c r="F6" i="1"/>
  <c r="H6" i="1" s="1"/>
  <c r="G6" i="1"/>
  <c r="F30" i="1"/>
  <c r="H30" i="1" s="1"/>
  <c r="G30" i="1"/>
  <c r="G23" i="1"/>
  <c r="F23" i="1"/>
  <c r="H23" i="1" s="1"/>
  <c r="G15" i="1"/>
  <c r="F15" i="1"/>
  <c r="H15" i="1" s="1"/>
  <c r="F14" i="1"/>
  <c r="H14" i="1" s="1"/>
  <c r="G14" i="1"/>
  <c r="F38" i="1"/>
  <c r="H38" i="1" s="1"/>
  <c r="G38" i="1"/>
  <c r="F31" i="1"/>
  <c r="H31" i="1" s="1"/>
  <c r="G31" i="1"/>
  <c r="F27" i="1"/>
  <c r="H27" i="1" s="1"/>
  <c r="G27" i="1"/>
  <c r="F5" i="1"/>
  <c r="H5" i="1" s="1"/>
  <c r="G5" i="1"/>
  <c r="G34" i="1"/>
  <c r="G26" i="1"/>
  <c r="G18" i="1"/>
  <c r="G9" i="1"/>
  <c r="G33" i="1"/>
  <c r="G25" i="1"/>
  <c r="G17" i="1"/>
  <c r="G8" i="1"/>
  <c r="E7" i="8" l="1"/>
  <c r="D8" i="8"/>
  <c r="I6" i="6"/>
  <c r="H6" i="6"/>
  <c r="J6" i="6" s="1"/>
  <c r="D8" i="6"/>
  <c r="E7" i="6"/>
  <c r="F7" i="6" s="1"/>
  <c r="G7" i="6" s="1"/>
  <c r="E7" i="7"/>
  <c r="D8" i="7"/>
  <c r="H6" i="2"/>
  <c r="K9" i="2"/>
  <c r="K10" i="2"/>
  <c r="K11" i="1"/>
  <c r="H6" i="8"/>
  <c r="J6" i="8" s="1"/>
  <c r="F7" i="8"/>
  <c r="G7" i="8" s="1"/>
  <c r="H5" i="7"/>
  <c r="F7" i="5"/>
  <c r="H7" i="5" s="1"/>
  <c r="F6" i="5"/>
  <c r="H6" i="5" s="1"/>
  <c r="J5" i="6"/>
  <c r="G8" i="5"/>
  <c r="E9" i="5"/>
  <c r="H5" i="5"/>
  <c r="K9" i="1"/>
  <c r="K10" i="1"/>
  <c r="E8" i="8" l="1"/>
  <c r="D9" i="8"/>
  <c r="D9" i="6"/>
  <c r="E8" i="6"/>
  <c r="F8" i="6" s="1"/>
  <c r="G8" i="6" s="1"/>
  <c r="D9" i="7"/>
  <c r="E8" i="7"/>
  <c r="F7" i="7"/>
  <c r="H7" i="7" s="1"/>
  <c r="G7" i="7"/>
  <c r="F8" i="8"/>
  <c r="G8" i="8" s="1"/>
  <c r="H7" i="8"/>
  <c r="J7" i="8" s="1"/>
  <c r="I7" i="8"/>
  <c r="I7" i="6"/>
  <c r="H7" i="6"/>
  <c r="J7" i="6" s="1"/>
  <c r="E10" i="5"/>
  <c r="G9" i="5"/>
  <c r="F9" i="5"/>
  <c r="E9" i="8" l="1"/>
  <c r="D10" i="8"/>
  <c r="D10" i="6"/>
  <c r="E9" i="6"/>
  <c r="F9" i="6" s="1"/>
  <c r="G9" i="6" s="1"/>
  <c r="G8" i="7"/>
  <c r="F8" i="7"/>
  <c r="H8" i="7" s="1"/>
  <c r="E9" i="7"/>
  <c r="D10" i="7"/>
  <c r="I8" i="8"/>
  <c r="H8" i="8"/>
  <c r="F9" i="8"/>
  <c r="G9" i="8" s="1"/>
  <c r="I8" i="6"/>
  <c r="H8" i="6"/>
  <c r="J8" i="6" s="1"/>
  <c r="H9" i="5"/>
  <c r="E11" i="5"/>
  <c r="F10" i="5"/>
  <c r="H10" i="5" s="1"/>
  <c r="G10" i="5"/>
  <c r="D11" i="8" l="1"/>
  <c r="E10" i="8"/>
  <c r="D11" i="6"/>
  <c r="E10" i="6"/>
  <c r="F10" i="6" s="1"/>
  <c r="G10" i="6" s="1"/>
  <c r="E10" i="7"/>
  <c r="D11" i="7"/>
  <c r="G9" i="7"/>
  <c r="F9" i="7"/>
  <c r="H9" i="7" s="1"/>
  <c r="I9" i="8"/>
  <c r="H9" i="8"/>
  <c r="J9" i="8" s="1"/>
  <c r="F10" i="8"/>
  <c r="G10" i="8" s="1"/>
  <c r="J8" i="8"/>
  <c r="I9" i="6"/>
  <c r="H9" i="6"/>
  <c r="J9" i="6" s="1"/>
  <c r="F11" i="5"/>
  <c r="H11" i="5" s="1"/>
  <c r="G11" i="5"/>
  <c r="E12" i="5"/>
  <c r="D12" i="8" l="1"/>
  <c r="E11" i="8"/>
  <c r="D12" i="6"/>
  <c r="E11" i="6"/>
  <c r="F11" i="6" s="1"/>
  <c r="G11" i="6" s="1"/>
  <c r="D12" i="7"/>
  <c r="E11" i="7"/>
  <c r="G10" i="7"/>
  <c r="F10" i="7"/>
  <c r="H10" i="7" s="1"/>
  <c r="H10" i="8"/>
  <c r="F11" i="8"/>
  <c r="G11" i="8" s="1"/>
  <c r="I10" i="6"/>
  <c r="H10" i="6"/>
  <c r="J10" i="6" s="1"/>
  <c r="E13" i="5"/>
  <c r="G12" i="5"/>
  <c r="F12" i="5"/>
  <c r="D13" i="8" l="1"/>
  <c r="E12" i="8"/>
  <c r="D13" i="6"/>
  <c r="E12" i="6"/>
  <c r="F12" i="6" s="1"/>
  <c r="G12" i="6" s="1"/>
  <c r="G11" i="7"/>
  <c r="F11" i="7"/>
  <c r="H11" i="7" s="1"/>
  <c r="E12" i="7"/>
  <c r="D13" i="7"/>
  <c r="I11" i="8"/>
  <c r="H11" i="8"/>
  <c r="J11" i="8" s="1"/>
  <c r="F12" i="8"/>
  <c r="G12" i="8" s="1"/>
  <c r="J10" i="8"/>
  <c r="H11" i="6"/>
  <c r="J11" i="6" s="1"/>
  <c r="I11" i="6"/>
  <c r="H12" i="5"/>
  <c r="F13" i="5"/>
  <c r="H13" i="5" s="1"/>
  <c r="G13" i="5"/>
  <c r="E14" i="5"/>
  <c r="D14" i="8" l="1"/>
  <c r="E13" i="8"/>
  <c r="D14" i="6"/>
  <c r="E13" i="6"/>
  <c r="F13" i="6" s="1"/>
  <c r="G13" i="6" s="1"/>
  <c r="E13" i="7"/>
  <c r="D14" i="7"/>
  <c r="G12" i="7"/>
  <c r="F12" i="7"/>
  <c r="H12" i="7" s="1"/>
  <c r="I12" i="8"/>
  <c r="H12" i="8"/>
  <c r="F13" i="8"/>
  <c r="G13" i="8" s="1"/>
  <c r="I12" i="6"/>
  <c r="H12" i="6"/>
  <c r="J12" i="6" s="1"/>
  <c r="E15" i="5"/>
  <c r="F14" i="5"/>
  <c r="H14" i="5" s="1"/>
  <c r="G14" i="5"/>
  <c r="D15" i="8" l="1"/>
  <c r="E14" i="8"/>
  <c r="F14" i="8" s="1"/>
  <c r="G14" i="8" s="1"/>
  <c r="D15" i="6"/>
  <c r="E14" i="6"/>
  <c r="F14" i="6" s="1"/>
  <c r="G14" i="6" s="1"/>
  <c r="D15" i="7"/>
  <c r="E14" i="7"/>
  <c r="F13" i="7"/>
  <c r="H13" i="7" s="1"/>
  <c r="G13" i="7"/>
  <c r="I13" i="8"/>
  <c r="H13" i="8"/>
  <c r="J13" i="8" s="1"/>
  <c r="J12" i="8"/>
  <c r="H13" i="6"/>
  <c r="J13" i="6" s="1"/>
  <c r="I13" i="6"/>
  <c r="G15" i="5"/>
  <c r="F15" i="5"/>
  <c r="E16" i="5"/>
  <c r="D16" i="8" l="1"/>
  <c r="E15" i="8"/>
  <c r="D16" i="6"/>
  <c r="E15" i="6"/>
  <c r="F15" i="6" s="1"/>
  <c r="G15" i="6" s="1"/>
  <c r="G14" i="7"/>
  <c r="F14" i="7"/>
  <c r="H14" i="7" s="1"/>
  <c r="D16" i="7"/>
  <c r="E15" i="7"/>
  <c r="I14" i="8"/>
  <c r="H14" i="8"/>
  <c r="J14" i="8" s="1"/>
  <c r="F15" i="8"/>
  <c r="G15" i="8" s="1"/>
  <c r="H14" i="6"/>
  <c r="J14" i="6" s="1"/>
  <c r="I14" i="6"/>
  <c r="E17" i="5"/>
  <c r="F16" i="5"/>
  <c r="H16" i="5" s="1"/>
  <c r="G16" i="5"/>
  <c r="H15" i="5"/>
  <c r="D17" i="8" l="1"/>
  <c r="E16" i="8"/>
  <c r="D17" i="6"/>
  <c r="E16" i="6"/>
  <c r="F16" i="6" s="1"/>
  <c r="G16" i="6" s="1"/>
  <c r="G15" i="7"/>
  <c r="F15" i="7"/>
  <c r="H15" i="7" s="1"/>
  <c r="D17" i="7"/>
  <c r="E16" i="7"/>
  <c r="I15" i="8"/>
  <c r="H15" i="8"/>
  <c r="J15" i="8" s="1"/>
  <c r="F16" i="8"/>
  <c r="G16" i="8" s="1"/>
  <c r="H15" i="6"/>
  <c r="J15" i="6" s="1"/>
  <c r="I15" i="6"/>
  <c r="F17" i="5"/>
  <c r="H17" i="5" s="1"/>
  <c r="G17" i="5"/>
  <c r="E18" i="5"/>
  <c r="E17" i="8" l="1"/>
  <c r="D18" i="8"/>
  <c r="D18" i="6"/>
  <c r="E17" i="6"/>
  <c r="F17" i="6"/>
  <c r="G17" i="6" s="1"/>
  <c r="G16" i="7"/>
  <c r="F16" i="7"/>
  <c r="H16" i="7" s="1"/>
  <c r="D18" i="7"/>
  <c r="E17" i="7"/>
  <c r="H16" i="8"/>
  <c r="J16" i="8" s="1"/>
  <c r="I16" i="8"/>
  <c r="F17" i="8"/>
  <c r="G17" i="8" s="1"/>
  <c r="I16" i="6"/>
  <c r="H16" i="6"/>
  <c r="J16" i="6" s="1"/>
  <c r="G18" i="5"/>
  <c r="F18" i="5"/>
  <c r="H18" i="5" s="1"/>
  <c r="E19" i="5"/>
  <c r="D19" i="8" l="1"/>
  <c r="E18" i="8"/>
  <c r="D19" i="6"/>
  <c r="E18" i="6"/>
  <c r="F18" i="6" s="1"/>
  <c r="G18" i="6" s="1"/>
  <c r="G17" i="7"/>
  <c r="F17" i="7"/>
  <c r="H17" i="7" s="1"/>
  <c r="E18" i="7"/>
  <c r="D19" i="7"/>
  <c r="I17" i="8"/>
  <c r="H17" i="8"/>
  <c r="J17" i="8" s="1"/>
  <c r="F18" i="8"/>
  <c r="G18" i="8" s="1"/>
  <c r="H17" i="6"/>
  <c r="J17" i="6" s="1"/>
  <c r="I17" i="6"/>
  <c r="E20" i="5"/>
  <c r="G19" i="5"/>
  <c r="F19" i="5"/>
  <c r="H19" i="5" s="1"/>
  <c r="D20" i="8" l="1"/>
  <c r="E19" i="8"/>
  <c r="F19" i="8" s="1"/>
  <c r="G19" i="8" s="1"/>
  <c r="D20" i="6"/>
  <c r="E19" i="6"/>
  <c r="F19" i="6" s="1"/>
  <c r="G19" i="6" s="1"/>
  <c r="E19" i="7"/>
  <c r="D20" i="7"/>
  <c r="G18" i="7"/>
  <c r="F18" i="7"/>
  <c r="H18" i="7" s="1"/>
  <c r="I18" i="8"/>
  <c r="H18" i="8"/>
  <c r="J18" i="8" s="1"/>
  <c r="H18" i="6"/>
  <c r="J18" i="6" s="1"/>
  <c r="I18" i="6"/>
  <c r="E21" i="5"/>
  <c r="G20" i="5"/>
  <c r="F20" i="5"/>
  <c r="H20" i="5" s="1"/>
  <c r="D21" i="8" l="1"/>
  <c r="E20" i="8"/>
  <c r="F20" i="8" s="1"/>
  <c r="G20" i="8" s="1"/>
  <c r="D21" i="6"/>
  <c r="E20" i="6"/>
  <c r="F20" i="6" s="1"/>
  <c r="G20" i="6" s="1"/>
  <c r="E20" i="7"/>
  <c r="D21" i="7"/>
  <c r="G19" i="7"/>
  <c r="F19" i="7"/>
  <c r="H19" i="7" s="1"/>
  <c r="I19" i="8"/>
  <c r="H19" i="8"/>
  <c r="J19" i="8" s="1"/>
  <c r="I19" i="6"/>
  <c r="H19" i="6"/>
  <c r="J19" i="6" s="1"/>
  <c r="F21" i="5"/>
  <c r="H21" i="5" s="1"/>
  <c r="G21" i="5"/>
  <c r="E22" i="5"/>
  <c r="D22" i="8" l="1"/>
  <c r="E21" i="8"/>
  <c r="F21" i="8" s="1"/>
  <c r="G21" i="8" s="1"/>
  <c r="D22" i="6"/>
  <c r="E21" i="6"/>
  <c r="F21" i="6" s="1"/>
  <c r="G21" i="6" s="1"/>
  <c r="D22" i="7"/>
  <c r="E21" i="7"/>
  <c r="F20" i="7"/>
  <c r="H20" i="7" s="1"/>
  <c r="G20" i="7"/>
  <c r="I20" i="8"/>
  <c r="H20" i="8"/>
  <c r="J20" i="8" s="1"/>
  <c r="H20" i="6"/>
  <c r="J20" i="6" s="1"/>
  <c r="I20" i="6"/>
  <c r="G22" i="5"/>
  <c r="F22" i="5"/>
  <c r="H22" i="5" s="1"/>
  <c r="E23" i="5"/>
  <c r="D23" i="8" l="1"/>
  <c r="E22" i="8"/>
  <c r="F22" i="8" s="1"/>
  <c r="G22" i="8" s="1"/>
  <c r="D23" i="6"/>
  <c r="E22" i="6"/>
  <c r="F22" i="6" s="1"/>
  <c r="G22" i="6" s="1"/>
  <c r="F21" i="7"/>
  <c r="H21" i="7" s="1"/>
  <c r="G21" i="7"/>
  <c r="D23" i="7"/>
  <c r="E22" i="7"/>
  <c r="I21" i="8"/>
  <c r="H21" i="8"/>
  <c r="J21" i="8" s="1"/>
  <c r="H21" i="6"/>
  <c r="J21" i="6" s="1"/>
  <c r="I21" i="6"/>
  <c r="E24" i="5"/>
  <c r="G23" i="5"/>
  <c r="F23" i="5"/>
  <c r="H23" i="5" s="1"/>
  <c r="D24" i="8" l="1"/>
  <c r="E23" i="8"/>
  <c r="F23" i="8" s="1"/>
  <c r="G23" i="8" s="1"/>
  <c r="D24" i="6"/>
  <c r="E23" i="6"/>
  <c r="F23" i="6" s="1"/>
  <c r="G23" i="6" s="1"/>
  <c r="G22" i="7"/>
  <c r="F22" i="7"/>
  <c r="H22" i="7" s="1"/>
  <c r="E23" i="7"/>
  <c r="D24" i="7"/>
  <c r="H22" i="8"/>
  <c r="J22" i="8" s="1"/>
  <c r="I22" i="8"/>
  <c r="H22" i="6"/>
  <c r="J22" i="6" s="1"/>
  <c r="I22" i="6"/>
  <c r="F24" i="5"/>
  <c r="H24" i="5" s="1"/>
  <c r="G24" i="5"/>
  <c r="E25" i="5"/>
  <c r="D25" i="8" l="1"/>
  <c r="E24" i="8"/>
  <c r="F24" i="8" s="1"/>
  <c r="G24" i="8" s="1"/>
  <c r="D25" i="6"/>
  <c r="E24" i="6"/>
  <c r="F24" i="6" s="1"/>
  <c r="G24" i="6" s="1"/>
  <c r="D25" i="7"/>
  <c r="E24" i="7"/>
  <c r="F23" i="7"/>
  <c r="H23" i="7" s="1"/>
  <c r="G23" i="7"/>
  <c r="I23" i="8"/>
  <c r="H23" i="8"/>
  <c r="J23" i="8" s="1"/>
  <c r="I23" i="6"/>
  <c r="H23" i="6"/>
  <c r="J23" i="6" s="1"/>
  <c r="F25" i="5"/>
  <c r="H25" i="5" s="1"/>
  <c r="G25" i="5"/>
  <c r="E26" i="5"/>
  <c r="D26" i="8" l="1"/>
  <c r="E25" i="8"/>
  <c r="D26" i="6"/>
  <c r="E25" i="6"/>
  <c r="F25" i="6"/>
  <c r="G25" i="6" s="1"/>
  <c r="G24" i="7"/>
  <c r="F24" i="7"/>
  <c r="H24" i="7" s="1"/>
  <c r="D26" i="7"/>
  <c r="E25" i="7"/>
  <c r="H24" i="8"/>
  <c r="J24" i="8" s="1"/>
  <c r="I24" i="8"/>
  <c r="F25" i="8"/>
  <c r="G25" i="8" s="1"/>
  <c r="I24" i="6"/>
  <c r="H24" i="6"/>
  <c r="J24" i="6" s="1"/>
  <c r="E27" i="5"/>
  <c r="F26" i="5"/>
  <c r="H26" i="5" s="1"/>
  <c r="G26" i="5"/>
  <c r="E26" i="8" l="1"/>
  <c r="D27" i="8"/>
  <c r="D27" i="6"/>
  <c r="E26" i="6"/>
  <c r="F26" i="6" s="1"/>
  <c r="G26" i="6" s="1"/>
  <c r="F25" i="7"/>
  <c r="H25" i="7" s="1"/>
  <c r="G25" i="7"/>
  <c r="E26" i="7"/>
  <c r="D27" i="7"/>
  <c r="I25" i="8"/>
  <c r="H25" i="8"/>
  <c r="J25" i="8" s="1"/>
  <c r="F26" i="8"/>
  <c r="G26" i="8" s="1"/>
  <c r="I25" i="6"/>
  <c r="H25" i="6"/>
  <c r="J25" i="6" s="1"/>
  <c r="E28" i="5"/>
  <c r="G27" i="5"/>
  <c r="F27" i="5"/>
  <c r="H27" i="5" s="1"/>
  <c r="E27" i="8" l="1"/>
  <c r="D28" i="8"/>
  <c r="D28" i="6"/>
  <c r="E27" i="6"/>
  <c r="F27" i="6" s="1"/>
  <c r="G27" i="6" s="1"/>
  <c r="G26" i="7"/>
  <c r="F26" i="7"/>
  <c r="H26" i="7" s="1"/>
  <c r="E27" i="7"/>
  <c r="D28" i="7"/>
  <c r="F27" i="8"/>
  <c r="G27" i="8" s="1"/>
  <c r="I26" i="8"/>
  <c r="H26" i="8"/>
  <c r="J26" i="8" s="1"/>
  <c r="H26" i="6"/>
  <c r="J26" i="6" s="1"/>
  <c r="I26" i="6"/>
  <c r="F28" i="5"/>
  <c r="H28" i="5" s="1"/>
  <c r="G28" i="5"/>
  <c r="E29" i="5"/>
  <c r="D29" i="8" l="1"/>
  <c r="E28" i="8"/>
  <c r="D29" i="6"/>
  <c r="E28" i="6"/>
  <c r="F28" i="6" s="1"/>
  <c r="G28" i="6" s="1"/>
  <c r="E28" i="7"/>
  <c r="D29" i="7"/>
  <c r="G27" i="7"/>
  <c r="F27" i="7"/>
  <c r="H27" i="7" s="1"/>
  <c r="I27" i="8"/>
  <c r="H27" i="8"/>
  <c r="J27" i="8" s="1"/>
  <c r="F28" i="8"/>
  <c r="G28" i="8" s="1"/>
  <c r="H27" i="6"/>
  <c r="J27" i="6" s="1"/>
  <c r="I27" i="6"/>
  <c r="E30" i="5"/>
  <c r="F29" i="5"/>
  <c r="H29" i="5" s="1"/>
  <c r="G29" i="5"/>
  <c r="D30" i="8" l="1"/>
  <c r="E29" i="8"/>
  <c r="D30" i="6"/>
  <c r="E29" i="6"/>
  <c r="F29" i="6" s="1"/>
  <c r="G29" i="6" s="1"/>
  <c r="E29" i="7"/>
  <c r="D30" i="7"/>
  <c r="F28" i="7"/>
  <c r="H28" i="7" s="1"/>
  <c r="G28" i="7"/>
  <c r="I28" i="8"/>
  <c r="H28" i="8"/>
  <c r="J28" i="8" s="1"/>
  <c r="F29" i="8"/>
  <c r="G29" i="8" s="1"/>
  <c r="I28" i="6"/>
  <c r="H28" i="6"/>
  <c r="J28" i="6" s="1"/>
  <c r="F30" i="5"/>
  <c r="H30" i="5" s="1"/>
  <c r="G30" i="5"/>
  <c r="E31" i="5"/>
  <c r="D31" i="8" l="1"/>
  <c r="E30" i="8"/>
  <c r="F30" i="8" s="1"/>
  <c r="G30" i="8" s="1"/>
  <c r="D31" i="6"/>
  <c r="E30" i="6"/>
  <c r="F30" i="6" s="1"/>
  <c r="G30" i="6" s="1"/>
  <c r="E30" i="7"/>
  <c r="D31" i="7"/>
  <c r="F29" i="7"/>
  <c r="H29" i="7" s="1"/>
  <c r="G29" i="7"/>
  <c r="H29" i="8"/>
  <c r="J29" i="8" s="1"/>
  <c r="I29" i="8"/>
  <c r="H29" i="6"/>
  <c r="J29" i="6" s="1"/>
  <c r="I29" i="6"/>
  <c r="E32" i="5"/>
  <c r="G31" i="5"/>
  <c r="F31" i="5"/>
  <c r="H31" i="5" s="1"/>
  <c r="E31" i="8" l="1"/>
  <c r="F31" i="8" s="1"/>
  <c r="G31" i="8" s="1"/>
  <c r="D32" i="8"/>
  <c r="D32" i="6"/>
  <c r="E31" i="6"/>
  <c r="F31" i="6" s="1"/>
  <c r="G31" i="6" s="1"/>
  <c r="D32" i="7"/>
  <c r="E31" i="7"/>
  <c r="F30" i="7"/>
  <c r="H30" i="7" s="1"/>
  <c r="G30" i="7"/>
  <c r="I30" i="8"/>
  <c r="H30" i="8"/>
  <c r="J30" i="8" s="1"/>
  <c r="H30" i="6"/>
  <c r="J30" i="6" s="1"/>
  <c r="I30" i="6"/>
  <c r="E33" i="5"/>
  <c r="G32" i="5"/>
  <c r="F32" i="5"/>
  <c r="H32" i="5" s="1"/>
  <c r="D33" i="8" l="1"/>
  <c r="E32" i="8"/>
  <c r="D33" i="6"/>
  <c r="E32" i="6"/>
  <c r="F32" i="6" s="1"/>
  <c r="G32" i="6" s="1"/>
  <c r="F31" i="7"/>
  <c r="H31" i="7" s="1"/>
  <c r="G31" i="7"/>
  <c r="E32" i="7"/>
  <c r="D33" i="7"/>
  <c r="I31" i="8"/>
  <c r="H31" i="8"/>
  <c r="J31" i="8" s="1"/>
  <c r="F32" i="8"/>
  <c r="G32" i="8" s="1"/>
  <c r="I31" i="6"/>
  <c r="H31" i="6"/>
  <c r="J31" i="6" s="1"/>
  <c r="G33" i="5"/>
  <c r="F33" i="5"/>
  <c r="H33" i="5" s="1"/>
  <c r="E34" i="5"/>
  <c r="D34" i="8" l="1"/>
  <c r="E33" i="8"/>
  <c r="D34" i="6"/>
  <c r="E33" i="6"/>
  <c r="F33" i="6"/>
  <c r="G33" i="6" s="1"/>
  <c r="E33" i="7"/>
  <c r="D34" i="7"/>
  <c r="G32" i="7"/>
  <c r="F32" i="7"/>
  <c r="H32" i="7" s="1"/>
  <c r="H32" i="8"/>
  <c r="J32" i="8" s="1"/>
  <c r="I32" i="8"/>
  <c r="F33" i="8"/>
  <c r="G33" i="8" s="1"/>
  <c r="I32" i="6"/>
  <c r="H32" i="6"/>
  <c r="J32" i="6" s="1"/>
  <c r="G34" i="5"/>
  <c r="F34" i="5"/>
  <c r="H34" i="5" s="1"/>
  <c r="E35" i="5"/>
  <c r="E34" i="8" l="1"/>
  <c r="D35" i="8"/>
  <c r="D35" i="6"/>
  <c r="E34" i="6"/>
  <c r="F34" i="6" s="1"/>
  <c r="G34" i="6" s="1"/>
  <c r="E34" i="7"/>
  <c r="D35" i="7"/>
  <c r="F33" i="7"/>
  <c r="H33" i="7" s="1"/>
  <c r="G33" i="7"/>
  <c r="I33" i="8"/>
  <c r="H33" i="8"/>
  <c r="J33" i="8" s="1"/>
  <c r="F34" i="8"/>
  <c r="G34" i="8" s="1"/>
  <c r="I33" i="6"/>
  <c r="H33" i="6"/>
  <c r="J33" i="6" s="1"/>
  <c r="G35" i="5"/>
  <c r="F35" i="5"/>
  <c r="H35" i="5" s="1"/>
  <c r="E36" i="5"/>
  <c r="D36" i="8" l="1"/>
  <c r="E35" i="8"/>
  <c r="F35" i="8" s="1"/>
  <c r="G35" i="8" s="1"/>
  <c r="D36" i="6"/>
  <c r="E35" i="6"/>
  <c r="F35" i="6" s="1"/>
  <c r="G35" i="6" s="1"/>
  <c r="E35" i="7"/>
  <c r="D36" i="7"/>
  <c r="G34" i="7"/>
  <c r="F34" i="7"/>
  <c r="H34" i="7" s="1"/>
  <c r="I34" i="8"/>
  <c r="H34" i="8"/>
  <c r="J34" i="8" s="1"/>
  <c r="I34" i="6"/>
  <c r="H34" i="6"/>
  <c r="J34" i="6" s="1"/>
  <c r="F36" i="5"/>
  <c r="H36" i="5" s="1"/>
  <c r="G36" i="5"/>
  <c r="E37" i="5"/>
  <c r="D37" i="8" l="1"/>
  <c r="E36" i="8"/>
  <c r="D37" i="6"/>
  <c r="E36" i="6"/>
  <c r="F36" i="6" s="1"/>
  <c r="G36" i="6" s="1"/>
  <c r="D37" i="7"/>
  <c r="E36" i="7"/>
  <c r="G35" i="7"/>
  <c r="F35" i="7"/>
  <c r="H35" i="7" s="1"/>
  <c r="I35" i="8"/>
  <c r="H35" i="8"/>
  <c r="J35" i="8" s="1"/>
  <c r="F36" i="8"/>
  <c r="G36" i="8" s="1"/>
  <c r="I35" i="6"/>
  <c r="H35" i="6"/>
  <c r="J35" i="6" s="1"/>
  <c r="F37" i="5"/>
  <c r="H37" i="5" s="1"/>
  <c r="G37" i="5"/>
  <c r="E38" i="5"/>
  <c r="D38" i="8" l="1"/>
  <c r="E37" i="8"/>
  <c r="D38" i="6"/>
  <c r="E37" i="6"/>
  <c r="F37" i="6"/>
  <c r="G37" i="6" s="1"/>
  <c r="F36" i="7"/>
  <c r="H36" i="7" s="1"/>
  <c r="G36" i="7"/>
  <c r="D38" i="7"/>
  <c r="E37" i="7"/>
  <c r="H36" i="8"/>
  <c r="J36" i="8" s="1"/>
  <c r="I36" i="8"/>
  <c r="F37" i="8"/>
  <c r="G37" i="8" s="1"/>
  <c r="H36" i="6"/>
  <c r="J36" i="6" s="1"/>
  <c r="I36" i="6"/>
  <c r="G38" i="5"/>
  <c r="F38" i="5"/>
  <c r="H38" i="5" s="1"/>
  <c r="E40" i="5"/>
  <c r="E39" i="5"/>
  <c r="D39" i="8" l="1"/>
  <c r="E38" i="8"/>
  <c r="F38" i="8" s="1"/>
  <c r="G38" i="8" s="1"/>
  <c r="D39" i="6"/>
  <c r="E38" i="6"/>
  <c r="F38" i="6" s="1"/>
  <c r="G38" i="6" s="1"/>
  <c r="F37" i="7"/>
  <c r="H37" i="7" s="1"/>
  <c r="G37" i="7"/>
  <c r="D39" i="7"/>
  <c r="E38" i="7"/>
  <c r="H37" i="8"/>
  <c r="J37" i="8" s="1"/>
  <c r="I37" i="8"/>
  <c r="H37" i="6"/>
  <c r="J37" i="6" s="1"/>
  <c r="I37" i="6"/>
  <c r="G40" i="5"/>
  <c r="F40" i="5"/>
  <c r="F39" i="5"/>
  <c r="G39" i="5"/>
  <c r="K10" i="5" s="1"/>
  <c r="D40" i="8" l="1"/>
  <c r="E40" i="8" s="1"/>
  <c r="E39" i="8"/>
  <c r="D40" i="6"/>
  <c r="E40" i="6" s="1"/>
  <c r="E39" i="6"/>
  <c r="F39" i="6" s="1"/>
  <c r="G39" i="6" s="1"/>
  <c r="F38" i="7"/>
  <c r="G38" i="7"/>
  <c r="D40" i="7"/>
  <c r="E40" i="7" s="1"/>
  <c r="E39" i="7"/>
  <c r="H38" i="8"/>
  <c r="J38" i="8" s="1"/>
  <c r="I38" i="8"/>
  <c r="F39" i="8"/>
  <c r="G39" i="8" s="1"/>
  <c r="I38" i="6"/>
  <c r="H38" i="6"/>
  <c r="H39" i="5"/>
  <c r="K11" i="5" s="1"/>
  <c r="K9" i="5"/>
  <c r="G39" i="7" l="1"/>
  <c r="K10" i="7" s="1"/>
  <c r="F39" i="7"/>
  <c r="H39" i="7" s="1"/>
  <c r="G40" i="7"/>
  <c r="F40" i="7"/>
  <c r="H38" i="7"/>
  <c r="K9" i="7"/>
  <c r="I39" i="8"/>
  <c r="H39" i="8"/>
  <c r="J38" i="6"/>
  <c r="H39" i="6"/>
  <c r="J39" i="6" s="1"/>
  <c r="I39" i="6"/>
  <c r="H40" i="6"/>
  <c r="I40" i="6"/>
  <c r="K11" i="7" l="1"/>
  <c r="J39" i="8"/>
</calcChain>
</file>

<file path=xl/sharedStrings.xml><?xml version="1.0" encoding="utf-8"?>
<sst xmlns="http://schemas.openxmlformats.org/spreadsheetml/2006/main" count="525" uniqueCount="49">
  <si>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</si>
  <si>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</si>
  <si>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</si>
  <si>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</si>
  <si>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</si>
  <si>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</si>
  <si>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</si>
  <si>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</si>
  <si>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</si>
  <si>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</si>
  <si>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</si>
  <si>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</si>
  <si>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MAPE=</t>
  </si>
  <si>
    <t>MSE=</t>
  </si>
  <si>
    <t>MAD=</t>
  </si>
  <si>
    <t>Absolute % Error</t>
  </si>
  <si>
    <t>Error squared</t>
  </si>
  <si>
    <t>Absolute Error</t>
  </si>
  <si>
    <t>Error</t>
  </si>
  <si>
    <t>Naïve Forecast</t>
  </si>
  <si>
    <t>Month</t>
  </si>
  <si>
    <t>Year</t>
  </si>
  <si>
    <t>WMA for last 3 periods</t>
  </si>
  <si>
    <t>PERIOD</t>
  </si>
  <si>
    <t>WEIGHTS</t>
  </si>
  <si>
    <t>SUM</t>
  </si>
  <si>
    <t>Forecasting</t>
  </si>
  <si>
    <t>SMA for 2 months</t>
  </si>
  <si>
    <t>Sim Exponential (Alpha=0.1)</t>
  </si>
  <si>
    <t>Alpha=</t>
  </si>
  <si>
    <t>Sim Exponential (Alpha=0.5)</t>
  </si>
  <si>
    <t>Trend</t>
  </si>
  <si>
    <t>Beta=</t>
  </si>
  <si>
    <t>Adjust Exponential (Alpha=0.3, Beta=0.3)</t>
  </si>
  <si>
    <t>Adjust Exponential (Alpha=0.7, Beta=0.7)</t>
  </si>
  <si>
    <t>Sales (Actual Demand)</t>
  </si>
  <si>
    <t>For Toyota Camry</t>
  </si>
  <si>
    <t>Seasonal Index</t>
  </si>
  <si>
    <t>Month (Time)</t>
  </si>
  <si>
    <t>Avg Monthly Demand</t>
  </si>
  <si>
    <t>Deseasonalized Demand</t>
  </si>
  <si>
    <t>Linear Trend Line Forecast</t>
  </si>
  <si>
    <t xml:space="preserve">Intercept = </t>
  </si>
  <si>
    <t xml:space="preserve">Slope = </t>
  </si>
  <si>
    <t xml:space="preserve">Forecasting Including Trend and Seasonality </t>
  </si>
  <si>
    <t xml:space="preserve">Sim Exponential </t>
  </si>
  <si>
    <t>Total</t>
  </si>
  <si>
    <t xml:space="preserve">Years 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</si>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</sst>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8" x14ac:knownFonts="1">
    <font>
      <sz val="10"/>
      <name val="Arial"/>
      <family val="2"/>
    </font>
    <font>
      <sz val="9"/>
      <name val="Arial"/>
      <family val="2"/>
    </font>
    <font>
      <b/>
      <sz val="18"/>
      <color theme="7" tint="0.39997558519241921"/>
      <name val="Arial"/>
      <family val="2"/>
    </font>
    <font>
      <sz val="12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8"/>
      <color theme="7" tint="0.59999389629810485"/>
      <name val="Arial"/>
      <family val="2"/>
    </font>
    <font>
      <sz val="8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7A2E8"/>
        <bgColor indexed="64"/>
      </patternFill>
    </fill>
    <fill>
      <patternFill patternType="solid">
        <fgColor rgb="FF57DED8"/>
        <bgColor indexed="64"/>
      </patternFill>
    </fill>
    <fill>
      <patternFill patternType="solid">
        <fgColor rgb="FFC8E05B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E7A2E8"/>
        <bgColor rgb="FF000000"/>
      </patternFill>
    </fill>
    <fill>
      <patternFill patternType="solid">
        <fgColor rgb="FF57DED8"/>
        <bgColor rgb="FF000000"/>
      </patternFill>
    </fill>
    <fill>
      <patternFill patternType="solid">
        <fgColor rgb="FFC8E05B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66">
    <xf numFmtId="0" fontId="0" fillId="0" borderId="0" xfId="0"/>
    <xf numFmtId="10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64" fontId="0" fillId="0" borderId="1" xfId="0" applyNumberFormat="1" applyBorder="1"/>
    <xf numFmtId="0" fontId="0" fillId="9" borderId="1" xfId="0" applyFill="1" applyBorder="1"/>
    <xf numFmtId="0" fontId="0" fillId="9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11" borderId="1" xfId="0" applyFill="1" applyBorder="1"/>
    <xf numFmtId="10" fontId="0" fillId="11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164" fontId="0" fillId="9" borderId="1" xfId="0" applyNumberFormat="1" applyFill="1" applyBorder="1"/>
    <xf numFmtId="2" fontId="0" fillId="0" borderId="1" xfId="0" applyNumberFormat="1" applyBorder="1"/>
    <xf numFmtId="0" fontId="1" fillId="3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 wrapText="1"/>
    </xf>
    <xf numFmtId="0" fontId="0" fillId="13" borderId="6" xfId="0" applyFill="1" applyBorder="1"/>
    <xf numFmtId="0" fontId="0" fillId="14" borderId="6" xfId="0" applyFill="1" applyBorder="1"/>
    <xf numFmtId="0" fontId="0" fillId="15" borderId="6" xfId="0" applyFill="1" applyBorder="1"/>
    <xf numFmtId="0" fontId="3" fillId="0" borderId="0" xfId="0" applyFont="1"/>
    <xf numFmtId="2" fontId="0" fillId="0" borderId="0" xfId="0" applyNumberFormat="1"/>
    <xf numFmtId="0" fontId="4" fillId="17" borderId="0" xfId="0" applyFont="1" applyFill="1"/>
    <xf numFmtId="164" fontId="0" fillId="0" borderId="0" xfId="0" applyNumberFormat="1"/>
    <xf numFmtId="1" fontId="0" fillId="0" borderId="0" xfId="0" applyNumberFormat="1"/>
    <xf numFmtId="0" fontId="0" fillId="18" borderId="6" xfId="0" applyFill="1" applyBorder="1"/>
    <xf numFmtId="0" fontId="4" fillId="0" borderId="0" xfId="0" applyFont="1"/>
    <xf numFmtId="2" fontId="4" fillId="0" borderId="0" xfId="0" applyNumberFormat="1" applyFont="1"/>
    <xf numFmtId="9" fontId="0" fillId="0" borderId="0" xfId="1" applyFont="1"/>
    <xf numFmtId="0" fontId="0" fillId="12" borderId="1" xfId="0" applyFill="1" applyBorder="1" applyAlignment="1">
      <alignment horizontal="center" vertical="center" wrapText="1"/>
    </xf>
    <xf numFmtId="165" fontId="0" fillId="0" borderId="0" xfId="2" applyNumberFormat="1" applyFont="1"/>
    <xf numFmtId="165" fontId="3" fillId="0" borderId="0" xfId="2" applyNumberFormat="1" applyFont="1"/>
    <xf numFmtId="0" fontId="0" fillId="12" borderId="5" xfId="0" applyFill="1" applyBorder="1" applyAlignment="1">
      <alignment horizontal="center" vertical="center"/>
    </xf>
    <xf numFmtId="3" fontId="0" fillId="0" borderId="0" xfId="0" applyNumberFormat="1"/>
    <xf numFmtId="0" fontId="0" fillId="20" borderId="0" xfId="0" applyFill="1"/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2" fillId="16" borderId="0" xfId="0" applyFont="1" applyFill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13" borderId="7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0" fillId="14" borderId="7" xfId="0" applyFill="1" applyBorder="1" applyAlignment="1">
      <alignment horizontal="center" vertical="center" wrapText="1"/>
    </xf>
    <xf numFmtId="0" fontId="0" fillId="14" borderId="5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 wrapText="1"/>
    </xf>
    <xf numFmtId="0" fontId="0" fillId="15" borderId="7" xfId="0" applyFill="1" applyBorder="1" applyAlignment="1">
      <alignment horizontal="center" vertical="center" wrapText="1"/>
    </xf>
    <xf numFmtId="0" fontId="0" fillId="15" borderId="5" xfId="0" applyFill="1" applyBorder="1" applyAlignment="1">
      <alignment horizontal="center" vertical="center" wrapText="1"/>
    </xf>
    <xf numFmtId="0" fontId="0" fillId="15" borderId="4" xfId="0" applyFill="1" applyBorder="1" applyAlignment="1">
      <alignment horizontal="center" vertical="center" wrapText="1"/>
    </xf>
    <xf numFmtId="165" fontId="0" fillId="0" borderId="0" xfId="2" applyNumberFormat="1" applyFont="1" applyAlignment="1">
      <alignment horizontal="center" vertical="center" wrapText="1"/>
    </xf>
    <xf numFmtId="0" fontId="0" fillId="19" borderId="0" xfId="0" applyFill="1" applyAlignment="1">
      <alignment horizontal="center" vertical="center"/>
    </xf>
    <xf numFmtId="0" fontId="0" fillId="18" borderId="0" xfId="0" applyFill="1" applyAlignment="1">
      <alignment horizontal="center"/>
    </xf>
    <xf numFmtId="0" fontId="6" fillId="16" borderId="0" xfId="0" applyFont="1" applyFill="1" applyAlignment="1">
      <alignment horizontal="center" vertical="center" wrapText="1"/>
    </xf>
    <xf numFmtId="0" fontId="0" fillId="18" borderId="7" xfId="0" applyFill="1" applyBorder="1" applyAlignment="1">
      <alignment horizontal="center" vertical="center" wrapText="1"/>
    </xf>
    <xf numFmtId="0" fontId="0" fillId="18" borderId="5" xfId="0" applyFill="1" applyBorder="1" applyAlignment="1">
      <alignment horizontal="center" vertical="center" wrapText="1"/>
    </xf>
    <xf numFmtId="0" fontId="0" fillId="18" borderId="4" xfId="0" applyFill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8E05B"/>
      <color rgb="FF57DED8"/>
      <color rgb="FFE7A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</a:t>
            </a:r>
            <a:r>
              <a:rPr lang="en-US" baseline="0"/>
              <a:t> Forecasting</a:t>
            </a:r>
            <a:endParaRPr lang="en-US"/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'Naïve Bayes Analysis'!$C$3</c:f>
              <c:strCache>
                <c:ptCount val="1"/>
                <c:pt idx="0">
                  <c:v>Sales (Actual Demand)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'Naïve Bayes Analysis'!$C$4:$C$40</c:f>
              <c:numCache>
                <c:formatCode>General</c:formatCode>
                <c:ptCount val="37"/>
                <c:pt idx="0">
                  <c:v>1689</c:v>
                </c:pt>
                <c:pt idx="1">
                  <c:v>1692</c:v>
                </c:pt>
                <c:pt idx="2">
                  <c:v>1694</c:v>
                </c:pt>
                <c:pt idx="3">
                  <c:v>1689</c:v>
                </c:pt>
                <c:pt idx="4">
                  <c:v>1644</c:v>
                </c:pt>
                <c:pt idx="5">
                  <c:v>1647</c:v>
                </c:pt>
                <c:pt idx="6">
                  <c:v>1648</c:v>
                </c:pt>
                <c:pt idx="7">
                  <c:v>1646</c:v>
                </c:pt>
                <c:pt idx="8">
                  <c:v>1689</c:v>
                </c:pt>
                <c:pt idx="9">
                  <c:v>1692</c:v>
                </c:pt>
                <c:pt idx="10">
                  <c:v>1698</c:v>
                </c:pt>
                <c:pt idx="11">
                  <c:v>1699</c:v>
                </c:pt>
                <c:pt idx="12">
                  <c:v>1698</c:v>
                </c:pt>
                <c:pt idx="13">
                  <c:v>1689</c:v>
                </c:pt>
                <c:pt idx="14">
                  <c:v>1687</c:v>
                </c:pt>
                <c:pt idx="15">
                  <c:v>1685</c:v>
                </c:pt>
                <c:pt idx="16">
                  <c:v>1667</c:v>
                </c:pt>
                <c:pt idx="17">
                  <c:v>1645</c:v>
                </c:pt>
                <c:pt idx="18">
                  <c:v>1646</c:v>
                </c:pt>
                <c:pt idx="19">
                  <c:v>1645</c:v>
                </c:pt>
                <c:pt idx="20">
                  <c:v>1689</c:v>
                </c:pt>
                <c:pt idx="21">
                  <c:v>1694</c:v>
                </c:pt>
                <c:pt idx="22">
                  <c:v>1694</c:v>
                </c:pt>
                <c:pt idx="23">
                  <c:v>1695</c:v>
                </c:pt>
                <c:pt idx="24">
                  <c:v>1698</c:v>
                </c:pt>
                <c:pt idx="25">
                  <c:v>1686</c:v>
                </c:pt>
                <c:pt idx="26">
                  <c:v>1680</c:v>
                </c:pt>
                <c:pt idx="27">
                  <c:v>1643</c:v>
                </c:pt>
                <c:pt idx="28">
                  <c:v>1645</c:v>
                </c:pt>
                <c:pt idx="29">
                  <c:v>1656</c:v>
                </c:pt>
                <c:pt idx="30">
                  <c:v>1689</c:v>
                </c:pt>
                <c:pt idx="31">
                  <c:v>1689</c:v>
                </c:pt>
                <c:pt idx="32">
                  <c:v>1694</c:v>
                </c:pt>
                <c:pt idx="33">
                  <c:v>1698</c:v>
                </c:pt>
                <c:pt idx="34">
                  <c:v>1689</c:v>
                </c:pt>
                <c:pt idx="35">
                  <c:v>1680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D-5443-B3E6-EF2ED402770E}"/>
            </c:ext>
          </c:extLst>
        </c:ser>
        <c:ser>
          <c:idx val="1"/>
          <c:order val="1"/>
          <c:tx>
            <c:strRef>
              <c:f>'Naïve Bayes Analysis'!$D$3</c:f>
              <c:strCache>
                <c:ptCount val="1"/>
                <c:pt idx="0">
                  <c:v>Naïve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'Naïve Bayes Analysis'!$D$4:$D$40</c:f>
              <c:numCache>
                <c:formatCode>General</c:formatCode>
                <c:ptCount val="37"/>
                <c:pt idx="1">
                  <c:v>1689</c:v>
                </c:pt>
                <c:pt idx="2">
                  <c:v>1692</c:v>
                </c:pt>
                <c:pt idx="3">
                  <c:v>1694</c:v>
                </c:pt>
                <c:pt idx="4">
                  <c:v>1689</c:v>
                </c:pt>
                <c:pt idx="5">
                  <c:v>1644</c:v>
                </c:pt>
                <c:pt idx="6">
                  <c:v>1647</c:v>
                </c:pt>
                <c:pt idx="7">
                  <c:v>1648</c:v>
                </c:pt>
                <c:pt idx="8">
                  <c:v>1646</c:v>
                </c:pt>
                <c:pt idx="9">
                  <c:v>1689</c:v>
                </c:pt>
                <c:pt idx="10">
                  <c:v>1692</c:v>
                </c:pt>
                <c:pt idx="11">
                  <c:v>1698</c:v>
                </c:pt>
                <c:pt idx="12">
                  <c:v>1699</c:v>
                </c:pt>
                <c:pt idx="13">
                  <c:v>1698</c:v>
                </c:pt>
                <c:pt idx="14">
                  <c:v>1689</c:v>
                </c:pt>
                <c:pt idx="15">
                  <c:v>1687</c:v>
                </c:pt>
                <c:pt idx="16">
                  <c:v>1685</c:v>
                </c:pt>
                <c:pt idx="17">
                  <c:v>1667</c:v>
                </c:pt>
                <c:pt idx="18">
                  <c:v>1645</c:v>
                </c:pt>
                <c:pt idx="19">
                  <c:v>1646</c:v>
                </c:pt>
                <c:pt idx="20">
                  <c:v>1645</c:v>
                </c:pt>
                <c:pt idx="21">
                  <c:v>1689</c:v>
                </c:pt>
                <c:pt idx="22">
                  <c:v>1694</c:v>
                </c:pt>
                <c:pt idx="23">
                  <c:v>1694</c:v>
                </c:pt>
                <c:pt idx="24">
                  <c:v>1695</c:v>
                </c:pt>
                <c:pt idx="25">
                  <c:v>1698</c:v>
                </c:pt>
                <c:pt idx="26">
                  <c:v>1686</c:v>
                </c:pt>
                <c:pt idx="27">
                  <c:v>1680</c:v>
                </c:pt>
                <c:pt idx="28">
                  <c:v>1643</c:v>
                </c:pt>
                <c:pt idx="29">
                  <c:v>1645</c:v>
                </c:pt>
                <c:pt idx="30">
                  <c:v>1656</c:v>
                </c:pt>
                <c:pt idx="31">
                  <c:v>1689</c:v>
                </c:pt>
                <c:pt idx="32">
                  <c:v>1689</c:v>
                </c:pt>
                <c:pt idx="33">
                  <c:v>1694</c:v>
                </c:pt>
                <c:pt idx="34">
                  <c:v>1698</c:v>
                </c:pt>
                <c:pt idx="35">
                  <c:v>1689</c:v>
                </c:pt>
                <c:pt idx="36">
                  <c:v>1680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D-5443-B3E6-EF2ED4027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720927"/>
        <c:axId val="1056905455"/>
      </c:lineChart>
      <c:catAx>
        <c:axId val="105672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05455"/>
        <c:crosses val="autoZero"/>
        <c:auto val="1"/>
        <c:lblAlgn val="ctr"/>
        <c:lblOffset val="100"/>
        <c:noMultiLvlLbl val="0"/>
      </c:catAx>
      <c:valAx>
        <c:axId val="10569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Forecasting Including Trend and Seasonality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FITS!$D$4:$D$39</c:f>
              <c:numCache>
                <c:formatCode>General</c:formatCode>
                <c:ptCount val="36"/>
                <c:pt idx="0">
                  <c:v>1689</c:v>
                </c:pt>
                <c:pt idx="1">
                  <c:v>1692</c:v>
                </c:pt>
                <c:pt idx="2">
                  <c:v>1694</c:v>
                </c:pt>
                <c:pt idx="3">
                  <c:v>1689</c:v>
                </c:pt>
                <c:pt idx="4">
                  <c:v>1644</c:v>
                </c:pt>
                <c:pt idx="5">
                  <c:v>1647</c:v>
                </c:pt>
                <c:pt idx="6">
                  <c:v>1648</c:v>
                </c:pt>
                <c:pt idx="7">
                  <c:v>1646</c:v>
                </c:pt>
                <c:pt idx="8">
                  <c:v>1689</c:v>
                </c:pt>
                <c:pt idx="9">
                  <c:v>1692</c:v>
                </c:pt>
                <c:pt idx="10">
                  <c:v>1698</c:v>
                </c:pt>
                <c:pt idx="11">
                  <c:v>1699</c:v>
                </c:pt>
                <c:pt idx="12">
                  <c:v>1698</c:v>
                </c:pt>
                <c:pt idx="13">
                  <c:v>1689</c:v>
                </c:pt>
                <c:pt idx="14">
                  <c:v>1687</c:v>
                </c:pt>
                <c:pt idx="15">
                  <c:v>1685</c:v>
                </c:pt>
                <c:pt idx="16">
                  <c:v>1667</c:v>
                </c:pt>
                <c:pt idx="17">
                  <c:v>1645</c:v>
                </c:pt>
                <c:pt idx="18">
                  <c:v>1646</c:v>
                </c:pt>
                <c:pt idx="19">
                  <c:v>1645</c:v>
                </c:pt>
                <c:pt idx="20">
                  <c:v>1689</c:v>
                </c:pt>
                <c:pt idx="21">
                  <c:v>1694</c:v>
                </c:pt>
                <c:pt idx="22">
                  <c:v>1694</c:v>
                </c:pt>
                <c:pt idx="23">
                  <c:v>1695</c:v>
                </c:pt>
                <c:pt idx="24">
                  <c:v>1698</c:v>
                </c:pt>
                <c:pt idx="25">
                  <c:v>1686</c:v>
                </c:pt>
                <c:pt idx="26">
                  <c:v>1680</c:v>
                </c:pt>
                <c:pt idx="27">
                  <c:v>1643</c:v>
                </c:pt>
                <c:pt idx="28">
                  <c:v>1645</c:v>
                </c:pt>
                <c:pt idx="29">
                  <c:v>1656</c:v>
                </c:pt>
                <c:pt idx="30">
                  <c:v>1689</c:v>
                </c:pt>
                <c:pt idx="31">
                  <c:v>1689</c:v>
                </c:pt>
                <c:pt idx="32">
                  <c:v>1694</c:v>
                </c:pt>
                <c:pt idx="33">
                  <c:v>1698</c:v>
                </c:pt>
                <c:pt idx="34">
                  <c:v>1689</c:v>
                </c:pt>
                <c:pt idx="35">
                  <c:v>1680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6-9B40-A58E-D84F2C68EFD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FITS!$I$4:$I$39</c:f>
              <c:numCache>
                <c:formatCode>0</c:formatCode>
                <c:ptCount val="36"/>
                <c:pt idx="0">
                  <c:v>1693.8499656189936</c:v>
                </c:pt>
                <c:pt idx="1">
                  <c:v>1687.9195201636044</c:v>
                </c:pt>
                <c:pt idx="2">
                  <c:v>1685.9862056801771</c:v>
                </c:pt>
                <c:pt idx="3">
                  <c:v>1671.3931903233838</c:v>
                </c:pt>
                <c:pt idx="4">
                  <c:v>1651.1353369822098</c:v>
                </c:pt>
                <c:pt idx="5">
                  <c:v>1648.5340117829444</c:v>
                </c:pt>
                <c:pt idx="6">
                  <c:v>1660.2594224448785</c:v>
                </c:pt>
                <c:pt idx="7">
                  <c:v>1659.3242275849664</c:v>
                </c:pt>
                <c:pt idx="8">
                  <c:v>1690.0439583467971</c:v>
                </c:pt>
                <c:pt idx="9">
                  <c:v>1694.1081883889221</c:v>
                </c:pt>
                <c:pt idx="10">
                  <c:v>1693.1741824955843</c:v>
                </c:pt>
                <c:pt idx="11">
                  <c:v>1690.9071017399078</c:v>
                </c:pt>
                <c:pt idx="12">
                  <c:v>1694.6385606231127</c:v>
                </c:pt>
                <c:pt idx="13">
                  <c:v>1688.7053236809834</c:v>
                </c:pt>
                <c:pt idx="14">
                  <c:v>1686.771078701976</c:v>
                </c:pt>
                <c:pt idx="15">
                  <c:v>1672.1712397109284</c:v>
                </c:pt>
                <c:pt idx="16">
                  <c:v>1651.9039263313571</c:v>
                </c:pt>
                <c:pt idx="17">
                  <c:v>1649.3013604713183</c:v>
                </c:pt>
                <c:pt idx="18">
                  <c:v>1661.0321990241362</c:v>
                </c:pt>
                <c:pt idx="19">
                  <c:v>1660.0965389164342</c:v>
                </c:pt>
                <c:pt idx="20">
                  <c:v>1690.8305372771595</c:v>
                </c:pt>
                <c:pt idx="21">
                  <c:v>1694.8966283104446</c:v>
                </c:pt>
                <c:pt idx="22">
                  <c:v>1693.9621571693169</c:v>
                </c:pt>
                <c:pt idx="23">
                  <c:v>1691.6939908354632</c:v>
                </c:pt>
                <c:pt idx="24">
                  <c:v>1695.4271556272317</c:v>
                </c:pt>
                <c:pt idx="25">
                  <c:v>1689.4911271983624</c:v>
                </c:pt>
                <c:pt idx="26">
                  <c:v>1687.5559517237748</c:v>
                </c:pt>
                <c:pt idx="27">
                  <c:v>1672.9492890984734</c:v>
                </c:pt>
                <c:pt idx="28">
                  <c:v>1652.6725156805046</c:v>
                </c:pt>
                <c:pt idx="29">
                  <c:v>1650.0687091596922</c:v>
                </c:pt>
                <c:pt idx="30">
                  <c:v>1661.804975603394</c:v>
                </c:pt>
                <c:pt idx="31">
                  <c:v>1660.8688502479017</c:v>
                </c:pt>
                <c:pt idx="32">
                  <c:v>1691.6171162075216</c:v>
                </c:pt>
                <c:pt idx="33">
                  <c:v>1695.6850682319671</c:v>
                </c:pt>
                <c:pt idx="34">
                  <c:v>1694.7501318430493</c:v>
                </c:pt>
                <c:pt idx="35">
                  <c:v>1692.480879931019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A6-9B40-A58E-D84F2C68E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997072"/>
        <c:axId val="1867492304"/>
      </c:lineChart>
      <c:catAx>
        <c:axId val="186699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92304"/>
        <c:crosses val="autoZero"/>
        <c:auto val="1"/>
        <c:lblAlgn val="ctr"/>
        <c:lblOffset val="100"/>
        <c:noMultiLvlLbl val="0"/>
      </c:catAx>
      <c:valAx>
        <c:axId val="18674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99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</a:t>
            </a:r>
            <a:r>
              <a:rPr lang="en-US" baseline="0"/>
              <a:t> Moving Average (2 Months)</a:t>
            </a:r>
            <a:endParaRPr lang="en-US"/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 (2 month)'!$C$3</c:f>
              <c:strCache>
                <c:ptCount val="1"/>
                <c:pt idx="0">
                  <c:v>Sales (Actual Demand)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'SMA (2 month)'!$C$4:$C$40</c:f>
              <c:numCache>
                <c:formatCode>General</c:formatCode>
                <c:ptCount val="37"/>
                <c:pt idx="0">
                  <c:v>1689</c:v>
                </c:pt>
                <c:pt idx="1">
                  <c:v>1692</c:v>
                </c:pt>
                <c:pt idx="2">
                  <c:v>1694</c:v>
                </c:pt>
                <c:pt idx="3">
                  <c:v>1689</c:v>
                </c:pt>
                <c:pt idx="4">
                  <c:v>1644</c:v>
                </c:pt>
                <c:pt idx="5">
                  <c:v>1647</c:v>
                </c:pt>
                <c:pt idx="6">
                  <c:v>1648</c:v>
                </c:pt>
                <c:pt idx="7">
                  <c:v>1646</c:v>
                </c:pt>
                <c:pt idx="8">
                  <c:v>1689</c:v>
                </c:pt>
                <c:pt idx="9">
                  <c:v>1692</c:v>
                </c:pt>
                <c:pt idx="10">
                  <c:v>1698</c:v>
                </c:pt>
                <c:pt idx="11">
                  <c:v>1699</c:v>
                </c:pt>
                <c:pt idx="12">
                  <c:v>1698</c:v>
                </c:pt>
                <c:pt idx="13">
                  <c:v>1689</c:v>
                </c:pt>
                <c:pt idx="14">
                  <c:v>1687</c:v>
                </c:pt>
                <c:pt idx="15">
                  <c:v>1685</c:v>
                </c:pt>
                <c:pt idx="16">
                  <c:v>1667</c:v>
                </c:pt>
                <c:pt idx="17">
                  <c:v>1645</c:v>
                </c:pt>
                <c:pt idx="18">
                  <c:v>1646</c:v>
                </c:pt>
                <c:pt idx="19">
                  <c:v>1645</c:v>
                </c:pt>
                <c:pt idx="20">
                  <c:v>1689</c:v>
                </c:pt>
                <c:pt idx="21">
                  <c:v>1694</c:v>
                </c:pt>
                <c:pt idx="22">
                  <c:v>1694</c:v>
                </c:pt>
                <c:pt idx="23">
                  <c:v>1695</c:v>
                </c:pt>
                <c:pt idx="24">
                  <c:v>1698</c:v>
                </c:pt>
                <c:pt idx="25">
                  <c:v>1686</c:v>
                </c:pt>
                <c:pt idx="26">
                  <c:v>1680</c:v>
                </c:pt>
                <c:pt idx="27">
                  <c:v>1643</c:v>
                </c:pt>
                <c:pt idx="28">
                  <c:v>1645</c:v>
                </c:pt>
                <c:pt idx="29">
                  <c:v>1656</c:v>
                </c:pt>
                <c:pt idx="30">
                  <c:v>1689</c:v>
                </c:pt>
                <c:pt idx="31">
                  <c:v>1689</c:v>
                </c:pt>
                <c:pt idx="32">
                  <c:v>1694</c:v>
                </c:pt>
                <c:pt idx="33">
                  <c:v>1698</c:v>
                </c:pt>
                <c:pt idx="34">
                  <c:v>1689</c:v>
                </c:pt>
                <c:pt idx="35">
                  <c:v>1680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9-5449-9063-6FC11311F86C}"/>
            </c:ext>
          </c:extLst>
        </c:ser>
        <c:ser>
          <c:idx val="1"/>
          <c:order val="1"/>
          <c:tx>
            <c:strRef>
              <c:f>'SMA (2 month)'!$D$3</c:f>
              <c:strCache>
                <c:ptCount val="1"/>
                <c:pt idx="0">
                  <c:v>SMA for 2 months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'SMA (2 month)'!$D$4:$D$40</c:f>
              <c:numCache>
                <c:formatCode>General</c:formatCode>
                <c:ptCount val="37"/>
                <c:pt idx="2">
                  <c:v>1690.5</c:v>
                </c:pt>
                <c:pt idx="3">
                  <c:v>1693</c:v>
                </c:pt>
                <c:pt idx="4">
                  <c:v>1691.5</c:v>
                </c:pt>
                <c:pt idx="5">
                  <c:v>1666.5</c:v>
                </c:pt>
                <c:pt idx="6">
                  <c:v>1645.5</c:v>
                </c:pt>
                <c:pt idx="7">
                  <c:v>1647.5</c:v>
                </c:pt>
                <c:pt idx="8">
                  <c:v>1647</c:v>
                </c:pt>
                <c:pt idx="9">
                  <c:v>1667.5</c:v>
                </c:pt>
                <c:pt idx="10">
                  <c:v>1690.5</c:v>
                </c:pt>
                <c:pt idx="11">
                  <c:v>1695</c:v>
                </c:pt>
                <c:pt idx="12">
                  <c:v>1698.5</c:v>
                </c:pt>
                <c:pt idx="13">
                  <c:v>1698.5</c:v>
                </c:pt>
                <c:pt idx="14">
                  <c:v>1693.5</c:v>
                </c:pt>
                <c:pt idx="15">
                  <c:v>1688</c:v>
                </c:pt>
                <c:pt idx="16">
                  <c:v>1686</c:v>
                </c:pt>
                <c:pt idx="17">
                  <c:v>1676</c:v>
                </c:pt>
                <c:pt idx="18">
                  <c:v>1656</c:v>
                </c:pt>
                <c:pt idx="19">
                  <c:v>1645.5</c:v>
                </c:pt>
                <c:pt idx="20">
                  <c:v>1645.5</c:v>
                </c:pt>
                <c:pt idx="21">
                  <c:v>1667</c:v>
                </c:pt>
                <c:pt idx="22">
                  <c:v>1691.5</c:v>
                </c:pt>
                <c:pt idx="23">
                  <c:v>1694</c:v>
                </c:pt>
                <c:pt idx="24">
                  <c:v>1694.5</c:v>
                </c:pt>
                <c:pt idx="25">
                  <c:v>1696.5</c:v>
                </c:pt>
                <c:pt idx="26">
                  <c:v>1692</c:v>
                </c:pt>
                <c:pt idx="27">
                  <c:v>1683</c:v>
                </c:pt>
                <c:pt idx="28">
                  <c:v>1661.5</c:v>
                </c:pt>
                <c:pt idx="29">
                  <c:v>1644</c:v>
                </c:pt>
                <c:pt idx="30">
                  <c:v>1650.5</c:v>
                </c:pt>
                <c:pt idx="31">
                  <c:v>1672.5</c:v>
                </c:pt>
                <c:pt idx="32">
                  <c:v>1689</c:v>
                </c:pt>
                <c:pt idx="33">
                  <c:v>1691.5</c:v>
                </c:pt>
                <c:pt idx="34">
                  <c:v>1696</c:v>
                </c:pt>
                <c:pt idx="35">
                  <c:v>1693.5</c:v>
                </c:pt>
                <c:pt idx="36">
                  <c:v>1684.5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9-5449-9063-6FC11311F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720927"/>
        <c:axId val="1056905455"/>
      </c:lineChart>
      <c:catAx>
        <c:axId val="105672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05455"/>
        <c:crosses val="autoZero"/>
        <c:auto val="1"/>
        <c:lblAlgn val="ctr"/>
        <c:lblOffset val="100"/>
        <c:noMultiLvlLbl val="0"/>
      </c:catAx>
      <c:valAx>
        <c:axId val="10569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</a:t>
            </a:r>
            <a:r>
              <a:rPr lang="en-US" baseline="0"/>
              <a:t> Moving Average (5 Months)</a:t>
            </a:r>
            <a:endParaRPr lang="en-US"/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 (5 month)'!$C$3</c:f>
              <c:strCache>
                <c:ptCount val="1"/>
                <c:pt idx="0">
                  <c:v>Sales (Actual Demand)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'SMA (5 month)'!$C$4:$C$40</c:f>
              <c:numCache>
                <c:formatCode>General</c:formatCode>
                <c:ptCount val="37"/>
                <c:pt idx="0">
                  <c:v>1689</c:v>
                </c:pt>
                <c:pt idx="1">
                  <c:v>1692</c:v>
                </c:pt>
                <c:pt idx="2">
                  <c:v>1694</c:v>
                </c:pt>
                <c:pt idx="3">
                  <c:v>1689</c:v>
                </c:pt>
                <c:pt idx="4">
                  <c:v>1644</c:v>
                </c:pt>
                <c:pt idx="5">
                  <c:v>1647</c:v>
                </c:pt>
                <c:pt idx="6">
                  <c:v>1648</c:v>
                </c:pt>
                <c:pt idx="7">
                  <c:v>1646</c:v>
                </c:pt>
                <c:pt idx="8">
                  <c:v>1689</c:v>
                </c:pt>
                <c:pt idx="9">
                  <c:v>1692</c:v>
                </c:pt>
                <c:pt idx="10">
                  <c:v>1698</c:v>
                </c:pt>
                <c:pt idx="11">
                  <c:v>1699</c:v>
                </c:pt>
                <c:pt idx="12">
                  <c:v>1698</c:v>
                </c:pt>
                <c:pt idx="13">
                  <c:v>1689</c:v>
                </c:pt>
                <c:pt idx="14">
                  <c:v>1687</c:v>
                </c:pt>
                <c:pt idx="15">
                  <c:v>1685</c:v>
                </c:pt>
                <c:pt idx="16">
                  <c:v>1667</c:v>
                </c:pt>
                <c:pt idx="17">
                  <c:v>1645</c:v>
                </c:pt>
                <c:pt idx="18">
                  <c:v>1646</c:v>
                </c:pt>
                <c:pt idx="19">
                  <c:v>1645</c:v>
                </c:pt>
                <c:pt idx="20">
                  <c:v>1689</c:v>
                </c:pt>
                <c:pt idx="21">
                  <c:v>1694</c:v>
                </c:pt>
                <c:pt idx="22">
                  <c:v>1694</c:v>
                </c:pt>
                <c:pt idx="23">
                  <c:v>1695</c:v>
                </c:pt>
                <c:pt idx="24">
                  <c:v>1698</c:v>
                </c:pt>
                <c:pt idx="25">
                  <c:v>1686</c:v>
                </c:pt>
                <c:pt idx="26">
                  <c:v>1680</c:v>
                </c:pt>
                <c:pt idx="27">
                  <c:v>1643</c:v>
                </c:pt>
                <c:pt idx="28">
                  <c:v>1645</c:v>
                </c:pt>
                <c:pt idx="29">
                  <c:v>1656</c:v>
                </c:pt>
                <c:pt idx="30">
                  <c:v>1689</c:v>
                </c:pt>
                <c:pt idx="31">
                  <c:v>1689</c:v>
                </c:pt>
                <c:pt idx="32">
                  <c:v>1694</c:v>
                </c:pt>
                <c:pt idx="33">
                  <c:v>1698</c:v>
                </c:pt>
                <c:pt idx="34">
                  <c:v>1689</c:v>
                </c:pt>
                <c:pt idx="35">
                  <c:v>1680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C-4949-A09F-6E79715C61E8}"/>
            </c:ext>
          </c:extLst>
        </c:ser>
        <c:ser>
          <c:idx val="1"/>
          <c:order val="1"/>
          <c:tx>
            <c:strRef>
              <c:f>'SMA (5 month)'!$D$3</c:f>
              <c:strCache>
                <c:ptCount val="1"/>
                <c:pt idx="0">
                  <c:v>SMA for 2 months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'SMA (5 month)'!$D$4:$D$40</c:f>
              <c:numCache>
                <c:formatCode>General</c:formatCode>
                <c:ptCount val="37"/>
                <c:pt idx="5">
                  <c:v>1681.6</c:v>
                </c:pt>
                <c:pt idx="6">
                  <c:v>1673.2</c:v>
                </c:pt>
                <c:pt idx="7">
                  <c:v>1664.4</c:v>
                </c:pt>
                <c:pt idx="8">
                  <c:v>1654.8</c:v>
                </c:pt>
                <c:pt idx="9">
                  <c:v>1654.8</c:v>
                </c:pt>
                <c:pt idx="10">
                  <c:v>1664.4</c:v>
                </c:pt>
                <c:pt idx="11">
                  <c:v>1674.6</c:v>
                </c:pt>
                <c:pt idx="12">
                  <c:v>1684.8</c:v>
                </c:pt>
                <c:pt idx="13">
                  <c:v>1695.2</c:v>
                </c:pt>
                <c:pt idx="14">
                  <c:v>1695.2</c:v>
                </c:pt>
                <c:pt idx="15">
                  <c:v>1694.2</c:v>
                </c:pt>
                <c:pt idx="16">
                  <c:v>1691.6</c:v>
                </c:pt>
                <c:pt idx="17">
                  <c:v>1685.2</c:v>
                </c:pt>
                <c:pt idx="18">
                  <c:v>1674.6</c:v>
                </c:pt>
                <c:pt idx="19">
                  <c:v>1666</c:v>
                </c:pt>
                <c:pt idx="20">
                  <c:v>1657.6</c:v>
                </c:pt>
                <c:pt idx="21">
                  <c:v>1658.4</c:v>
                </c:pt>
                <c:pt idx="22">
                  <c:v>1663.8</c:v>
                </c:pt>
                <c:pt idx="23">
                  <c:v>1673.6</c:v>
                </c:pt>
                <c:pt idx="24">
                  <c:v>1683.4</c:v>
                </c:pt>
                <c:pt idx="25">
                  <c:v>1694</c:v>
                </c:pt>
                <c:pt idx="26">
                  <c:v>1693.4</c:v>
                </c:pt>
                <c:pt idx="27">
                  <c:v>1690.6</c:v>
                </c:pt>
                <c:pt idx="28">
                  <c:v>1680.4</c:v>
                </c:pt>
                <c:pt idx="29">
                  <c:v>1670.4</c:v>
                </c:pt>
                <c:pt idx="30">
                  <c:v>1662</c:v>
                </c:pt>
                <c:pt idx="31">
                  <c:v>1662.6</c:v>
                </c:pt>
                <c:pt idx="32">
                  <c:v>1664.4</c:v>
                </c:pt>
                <c:pt idx="33">
                  <c:v>1674.6</c:v>
                </c:pt>
                <c:pt idx="34">
                  <c:v>1685.2</c:v>
                </c:pt>
                <c:pt idx="35">
                  <c:v>1691.8</c:v>
                </c:pt>
                <c:pt idx="36">
                  <c:v>1690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7C-4949-A09F-6E79715C6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720927"/>
        <c:axId val="1056905455"/>
      </c:lineChart>
      <c:catAx>
        <c:axId val="105672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05455"/>
        <c:crosses val="autoZero"/>
        <c:auto val="1"/>
        <c:lblAlgn val="ctr"/>
        <c:lblOffset val="100"/>
        <c:noMultiLvlLbl val="0"/>
      </c:catAx>
      <c:valAx>
        <c:axId val="10569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Moving Average</a:t>
            </a:r>
            <a:r>
              <a:rPr lang="en-US" baseline="0"/>
              <a:t> (3 Months)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'WMA (3 months)'!$C$3</c:f>
              <c:strCache>
                <c:ptCount val="1"/>
                <c:pt idx="0">
                  <c:v>Sales (Actual Demand)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'WMA (3 months)'!$C$4:$C$40</c:f>
              <c:numCache>
                <c:formatCode>General</c:formatCode>
                <c:ptCount val="37"/>
                <c:pt idx="0">
                  <c:v>1689</c:v>
                </c:pt>
                <c:pt idx="1">
                  <c:v>1692</c:v>
                </c:pt>
                <c:pt idx="2">
                  <c:v>1694</c:v>
                </c:pt>
                <c:pt idx="3">
                  <c:v>1689</c:v>
                </c:pt>
                <c:pt idx="4">
                  <c:v>1644</c:v>
                </c:pt>
                <c:pt idx="5">
                  <c:v>1647</c:v>
                </c:pt>
                <c:pt idx="6">
                  <c:v>1648</c:v>
                </c:pt>
                <c:pt idx="7">
                  <c:v>1646</c:v>
                </c:pt>
                <c:pt idx="8">
                  <c:v>1689</c:v>
                </c:pt>
                <c:pt idx="9">
                  <c:v>1692</c:v>
                </c:pt>
                <c:pt idx="10">
                  <c:v>1698</c:v>
                </c:pt>
                <c:pt idx="11">
                  <c:v>1699</c:v>
                </c:pt>
                <c:pt idx="12">
                  <c:v>1698</c:v>
                </c:pt>
                <c:pt idx="13">
                  <c:v>1689</c:v>
                </c:pt>
                <c:pt idx="14">
                  <c:v>1687</c:v>
                </c:pt>
                <c:pt idx="15">
                  <c:v>1685</c:v>
                </c:pt>
                <c:pt idx="16">
                  <c:v>1667</c:v>
                </c:pt>
                <c:pt idx="17">
                  <c:v>1645</c:v>
                </c:pt>
                <c:pt idx="18">
                  <c:v>1646</c:v>
                </c:pt>
                <c:pt idx="19">
                  <c:v>1645</c:v>
                </c:pt>
                <c:pt idx="20">
                  <c:v>1689</c:v>
                </c:pt>
                <c:pt idx="21">
                  <c:v>1694</c:v>
                </c:pt>
                <c:pt idx="22">
                  <c:v>1694</c:v>
                </c:pt>
                <c:pt idx="23">
                  <c:v>1695</c:v>
                </c:pt>
                <c:pt idx="24">
                  <c:v>1698</c:v>
                </c:pt>
                <c:pt idx="25">
                  <c:v>1686</c:v>
                </c:pt>
                <c:pt idx="26">
                  <c:v>1680</c:v>
                </c:pt>
                <c:pt idx="27">
                  <c:v>1643</c:v>
                </c:pt>
                <c:pt idx="28">
                  <c:v>1645</c:v>
                </c:pt>
                <c:pt idx="29">
                  <c:v>1656</c:v>
                </c:pt>
                <c:pt idx="30">
                  <c:v>1689</c:v>
                </c:pt>
                <c:pt idx="31">
                  <c:v>1689</c:v>
                </c:pt>
                <c:pt idx="32">
                  <c:v>1694</c:v>
                </c:pt>
                <c:pt idx="33">
                  <c:v>1698</c:v>
                </c:pt>
                <c:pt idx="34">
                  <c:v>1689</c:v>
                </c:pt>
                <c:pt idx="35">
                  <c:v>1680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7-4944-8D75-4BCC3D7F004D}"/>
            </c:ext>
          </c:extLst>
        </c:ser>
        <c:ser>
          <c:idx val="1"/>
          <c:order val="1"/>
          <c:tx>
            <c:strRef>
              <c:f>'WMA (3 months)'!$D$3</c:f>
              <c:strCache>
                <c:ptCount val="1"/>
                <c:pt idx="0">
                  <c:v>WMA for last 3 periods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'WMA (3 months)'!$D$4:$D$40</c:f>
              <c:numCache>
                <c:formatCode>General</c:formatCode>
                <c:ptCount val="37"/>
                <c:pt idx="3">
                  <c:v>1692.3999999999999</c:v>
                </c:pt>
                <c:pt idx="4">
                  <c:v>1691.1000000000001</c:v>
                </c:pt>
                <c:pt idx="5">
                  <c:v>1667.5</c:v>
                </c:pt>
                <c:pt idx="6">
                  <c:v>1654.5</c:v>
                </c:pt>
                <c:pt idx="7">
                  <c:v>1646.8999999999999</c:v>
                </c:pt>
                <c:pt idx="8">
                  <c:v>1646.8000000000002</c:v>
                </c:pt>
                <c:pt idx="9">
                  <c:v>1667.9</c:v>
                </c:pt>
                <c:pt idx="10">
                  <c:v>1681.9</c:v>
                </c:pt>
                <c:pt idx="11">
                  <c:v>1694.3999999999999</c:v>
                </c:pt>
                <c:pt idx="12">
                  <c:v>1697.3000000000002</c:v>
                </c:pt>
                <c:pt idx="13">
                  <c:v>1698.3000000000002</c:v>
                </c:pt>
                <c:pt idx="14">
                  <c:v>1693.7</c:v>
                </c:pt>
                <c:pt idx="15">
                  <c:v>1689.8000000000002</c:v>
                </c:pt>
                <c:pt idx="16">
                  <c:v>1686.3999999999999</c:v>
                </c:pt>
                <c:pt idx="17">
                  <c:v>1676.4</c:v>
                </c:pt>
                <c:pt idx="18">
                  <c:v>1659.6</c:v>
                </c:pt>
                <c:pt idx="19">
                  <c:v>1649.9</c:v>
                </c:pt>
                <c:pt idx="20">
                  <c:v>1645.3</c:v>
                </c:pt>
                <c:pt idx="21">
                  <c:v>1667.2</c:v>
                </c:pt>
                <c:pt idx="22">
                  <c:v>1682.7</c:v>
                </c:pt>
                <c:pt idx="23">
                  <c:v>1693</c:v>
                </c:pt>
                <c:pt idx="24">
                  <c:v>1694.5</c:v>
                </c:pt>
                <c:pt idx="25">
                  <c:v>1696.3</c:v>
                </c:pt>
                <c:pt idx="26">
                  <c:v>1691.4</c:v>
                </c:pt>
                <c:pt idx="27">
                  <c:v>1685.4</c:v>
                </c:pt>
                <c:pt idx="28">
                  <c:v>1662.7</c:v>
                </c:pt>
                <c:pt idx="29">
                  <c:v>1651.4</c:v>
                </c:pt>
                <c:pt idx="30">
                  <c:v>1650.1</c:v>
                </c:pt>
                <c:pt idx="31">
                  <c:v>1670.3</c:v>
                </c:pt>
                <c:pt idx="32">
                  <c:v>1682.4</c:v>
                </c:pt>
                <c:pt idx="33">
                  <c:v>1691.5</c:v>
                </c:pt>
                <c:pt idx="34">
                  <c:v>1695</c:v>
                </c:pt>
                <c:pt idx="35">
                  <c:v>1692.7</c:v>
                </c:pt>
                <c:pt idx="36">
                  <c:v>1686.3000000000002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7-4944-8D75-4BCC3D7F0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720927"/>
        <c:axId val="1056905455"/>
      </c:lineChart>
      <c:catAx>
        <c:axId val="105672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05455"/>
        <c:crosses val="autoZero"/>
        <c:auto val="1"/>
        <c:lblAlgn val="ctr"/>
        <c:lblOffset val="100"/>
        <c:noMultiLvlLbl val="0"/>
      </c:catAx>
      <c:valAx>
        <c:axId val="10569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Exponential Smoothing</a:t>
            </a:r>
            <a:r>
              <a:rPr lang="en-US" baseline="0"/>
              <a:t> (Alpha=0.1)</a:t>
            </a:r>
            <a:endParaRPr lang="en-US"/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 Expo Smooth (0.1)'!$C$3</c:f>
              <c:strCache>
                <c:ptCount val="1"/>
                <c:pt idx="0">
                  <c:v>Sales (Actual Demand)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'Sim Expo Smooth (0.1)'!$C$4:$C$40</c:f>
              <c:numCache>
                <c:formatCode>General</c:formatCode>
                <c:ptCount val="37"/>
                <c:pt idx="0">
                  <c:v>1689</c:v>
                </c:pt>
                <c:pt idx="1">
                  <c:v>1692</c:v>
                </c:pt>
                <c:pt idx="2">
                  <c:v>1694</c:v>
                </c:pt>
                <c:pt idx="3">
                  <c:v>1689</c:v>
                </c:pt>
                <c:pt idx="4">
                  <c:v>1644</c:v>
                </c:pt>
                <c:pt idx="5">
                  <c:v>1647</c:v>
                </c:pt>
                <c:pt idx="6">
                  <c:v>1648</c:v>
                </c:pt>
                <c:pt idx="7">
                  <c:v>1646</c:v>
                </c:pt>
                <c:pt idx="8">
                  <c:v>1689</c:v>
                </c:pt>
                <c:pt idx="9">
                  <c:v>1692</c:v>
                </c:pt>
                <c:pt idx="10">
                  <c:v>1698</c:v>
                </c:pt>
                <c:pt idx="11">
                  <c:v>1699</c:v>
                </c:pt>
                <c:pt idx="12">
                  <c:v>1698</c:v>
                </c:pt>
                <c:pt idx="13">
                  <c:v>1689</c:v>
                </c:pt>
                <c:pt idx="14">
                  <c:v>1687</c:v>
                </c:pt>
                <c:pt idx="15">
                  <c:v>1685</c:v>
                </c:pt>
                <c:pt idx="16">
                  <c:v>1667</c:v>
                </c:pt>
                <c:pt idx="17">
                  <c:v>1645</c:v>
                </c:pt>
                <c:pt idx="18">
                  <c:v>1646</c:v>
                </c:pt>
                <c:pt idx="19">
                  <c:v>1645</c:v>
                </c:pt>
                <c:pt idx="20">
                  <c:v>1689</c:v>
                </c:pt>
                <c:pt idx="21">
                  <c:v>1694</c:v>
                </c:pt>
                <c:pt idx="22">
                  <c:v>1694</c:v>
                </c:pt>
                <c:pt idx="23">
                  <c:v>1695</c:v>
                </c:pt>
                <c:pt idx="24">
                  <c:v>1698</c:v>
                </c:pt>
                <c:pt idx="25">
                  <c:v>1686</c:v>
                </c:pt>
                <c:pt idx="26">
                  <c:v>1680</c:v>
                </c:pt>
                <c:pt idx="27">
                  <c:v>1643</c:v>
                </c:pt>
                <c:pt idx="28">
                  <c:v>1645</c:v>
                </c:pt>
                <c:pt idx="29">
                  <c:v>1656</c:v>
                </c:pt>
                <c:pt idx="30">
                  <c:v>1689</c:v>
                </c:pt>
                <c:pt idx="31">
                  <c:v>1689</c:v>
                </c:pt>
                <c:pt idx="32">
                  <c:v>1694</c:v>
                </c:pt>
                <c:pt idx="33">
                  <c:v>1698</c:v>
                </c:pt>
                <c:pt idx="34">
                  <c:v>1689</c:v>
                </c:pt>
                <c:pt idx="35">
                  <c:v>1680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5-7342-AA40-E19C6A3BB0ED}"/>
            </c:ext>
          </c:extLst>
        </c:ser>
        <c:ser>
          <c:idx val="1"/>
          <c:order val="1"/>
          <c:tx>
            <c:strRef>
              <c:f>'Sim Expo Smooth (0.1)'!$D$3</c:f>
              <c:strCache>
                <c:ptCount val="1"/>
                <c:pt idx="0">
                  <c:v>Sim Exponential (Alpha=0.1)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'Sim Expo Smooth (0.1)'!$D$4:$D$40</c:f>
              <c:numCache>
                <c:formatCode>General</c:formatCode>
                <c:ptCount val="37"/>
                <c:pt idx="1">
                  <c:v>1689</c:v>
                </c:pt>
                <c:pt idx="2" formatCode="0.0">
                  <c:v>1689.3000000000002</c:v>
                </c:pt>
                <c:pt idx="3" formatCode="0.0">
                  <c:v>1689.7700000000002</c:v>
                </c:pt>
                <c:pt idx="4" formatCode="0.0">
                  <c:v>1689.6930000000002</c:v>
                </c:pt>
                <c:pt idx="5" formatCode="0.0">
                  <c:v>1685.1237000000003</c:v>
                </c:pt>
                <c:pt idx="6" formatCode="0.0">
                  <c:v>1681.3113300000005</c:v>
                </c:pt>
                <c:pt idx="7" formatCode="0.0">
                  <c:v>1677.9801970000003</c:v>
                </c:pt>
                <c:pt idx="8" formatCode="0.0">
                  <c:v>1674.7821773000005</c:v>
                </c:pt>
                <c:pt idx="9" formatCode="0.0">
                  <c:v>1676.2039595700005</c:v>
                </c:pt>
                <c:pt idx="10" formatCode="0.0">
                  <c:v>1677.7835636130005</c:v>
                </c:pt>
                <c:pt idx="11" formatCode="0.0">
                  <c:v>1679.8052072517005</c:v>
                </c:pt>
                <c:pt idx="12" formatCode="0.0">
                  <c:v>1681.7246865265306</c:v>
                </c:pt>
                <c:pt idx="13" formatCode="0.0">
                  <c:v>1683.3522178738776</c:v>
                </c:pt>
                <c:pt idx="14" formatCode="0.0">
                  <c:v>1683.9169960864899</c:v>
                </c:pt>
                <c:pt idx="15" formatCode="0.0">
                  <c:v>1684.2252964778411</c:v>
                </c:pt>
                <c:pt idx="16" formatCode="0.0">
                  <c:v>1684.302766830057</c:v>
                </c:pt>
                <c:pt idx="17" formatCode="0.0">
                  <c:v>1682.5724901470514</c:v>
                </c:pt>
                <c:pt idx="18" formatCode="0.0">
                  <c:v>1678.8152411323463</c:v>
                </c:pt>
                <c:pt idx="19" formatCode="0.0">
                  <c:v>1675.5337170191119</c:v>
                </c:pt>
                <c:pt idx="20" formatCode="0.0">
                  <c:v>1672.4803453172008</c:v>
                </c:pt>
                <c:pt idx="21" formatCode="0.0">
                  <c:v>1674.1323107854807</c:v>
                </c:pt>
                <c:pt idx="22" formatCode="0.0">
                  <c:v>1676.1190797069328</c:v>
                </c:pt>
                <c:pt idx="23" formatCode="0.0">
                  <c:v>1677.9071717362397</c:v>
                </c:pt>
                <c:pt idx="24" formatCode="0.0">
                  <c:v>1679.6164545626157</c:v>
                </c:pt>
                <c:pt idx="25" formatCode="0.0">
                  <c:v>1681.4548091063541</c:v>
                </c:pt>
                <c:pt idx="26" formatCode="0.0">
                  <c:v>1681.9093281957189</c:v>
                </c:pt>
                <c:pt idx="27" formatCode="0.0">
                  <c:v>1681.7183953761471</c:v>
                </c:pt>
                <c:pt idx="28" formatCode="0.0">
                  <c:v>1677.8465558385324</c:v>
                </c:pt>
                <c:pt idx="29" formatCode="0.0">
                  <c:v>1674.5619002546791</c:v>
                </c:pt>
                <c:pt idx="30" formatCode="0.0">
                  <c:v>1672.7057102292115</c:v>
                </c:pt>
                <c:pt idx="31" formatCode="0.0">
                  <c:v>1674.3351392062905</c:v>
                </c:pt>
                <c:pt idx="32" formatCode="0.0">
                  <c:v>1675.8016252856617</c:v>
                </c:pt>
                <c:pt idx="33" formatCode="0.0">
                  <c:v>1677.6214627570955</c:v>
                </c:pt>
                <c:pt idx="34" formatCode="0.0">
                  <c:v>1679.659316481386</c:v>
                </c:pt>
                <c:pt idx="35" formatCode="0.0">
                  <c:v>1680.5933848332475</c:v>
                </c:pt>
                <c:pt idx="36" formatCode="0.0">
                  <c:v>1680.5340463499228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5-7342-AA40-E19C6A3BB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720927"/>
        <c:axId val="1056905455"/>
      </c:lineChart>
      <c:catAx>
        <c:axId val="105672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05455"/>
        <c:crosses val="autoZero"/>
        <c:auto val="1"/>
        <c:lblAlgn val="ctr"/>
        <c:lblOffset val="100"/>
        <c:noMultiLvlLbl val="0"/>
      </c:catAx>
      <c:valAx>
        <c:axId val="10569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Exponential Smoothing</a:t>
            </a:r>
            <a:r>
              <a:rPr lang="en-US" baseline="0"/>
              <a:t> (Alpha=0.5)</a:t>
            </a:r>
            <a:endParaRPr lang="en-US"/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 Expo Smooth (0.5)'!$C$3</c:f>
              <c:strCache>
                <c:ptCount val="1"/>
                <c:pt idx="0">
                  <c:v>Sales (Actual Demand)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'Sim Expo Smooth (0.5)'!$C$4:$C$40</c:f>
              <c:numCache>
                <c:formatCode>General</c:formatCode>
                <c:ptCount val="37"/>
                <c:pt idx="0">
                  <c:v>1689</c:v>
                </c:pt>
                <c:pt idx="1">
                  <c:v>1692</c:v>
                </c:pt>
                <c:pt idx="2">
                  <c:v>1694</c:v>
                </c:pt>
                <c:pt idx="3">
                  <c:v>1689</c:v>
                </c:pt>
                <c:pt idx="4">
                  <c:v>1644</c:v>
                </c:pt>
                <c:pt idx="5">
                  <c:v>1647</c:v>
                </c:pt>
                <c:pt idx="6">
                  <c:v>1648</c:v>
                </c:pt>
                <c:pt idx="7">
                  <c:v>1646</c:v>
                </c:pt>
                <c:pt idx="8">
                  <c:v>1689</c:v>
                </c:pt>
                <c:pt idx="9">
                  <c:v>1692</c:v>
                </c:pt>
                <c:pt idx="10">
                  <c:v>1698</c:v>
                </c:pt>
                <c:pt idx="11">
                  <c:v>1699</c:v>
                </c:pt>
                <c:pt idx="12">
                  <c:v>1698</c:v>
                </c:pt>
                <c:pt idx="13">
                  <c:v>1689</c:v>
                </c:pt>
                <c:pt idx="14">
                  <c:v>1687</c:v>
                </c:pt>
                <c:pt idx="15">
                  <c:v>1685</c:v>
                </c:pt>
                <c:pt idx="16">
                  <c:v>1667</c:v>
                </c:pt>
                <c:pt idx="17">
                  <c:v>1645</c:v>
                </c:pt>
                <c:pt idx="18">
                  <c:v>1646</c:v>
                </c:pt>
                <c:pt idx="19">
                  <c:v>1645</c:v>
                </c:pt>
                <c:pt idx="20">
                  <c:v>1689</c:v>
                </c:pt>
                <c:pt idx="21">
                  <c:v>1694</c:v>
                </c:pt>
                <c:pt idx="22">
                  <c:v>1694</c:v>
                </c:pt>
                <c:pt idx="23">
                  <c:v>1695</c:v>
                </c:pt>
                <c:pt idx="24">
                  <c:v>1698</c:v>
                </c:pt>
                <c:pt idx="25">
                  <c:v>1686</c:v>
                </c:pt>
                <c:pt idx="26">
                  <c:v>1680</c:v>
                </c:pt>
                <c:pt idx="27">
                  <c:v>1643</c:v>
                </c:pt>
                <c:pt idx="28">
                  <c:v>1645</c:v>
                </c:pt>
                <c:pt idx="29">
                  <c:v>1656</c:v>
                </c:pt>
                <c:pt idx="30">
                  <c:v>1689</c:v>
                </c:pt>
                <c:pt idx="31">
                  <c:v>1689</c:v>
                </c:pt>
                <c:pt idx="32">
                  <c:v>1694</c:v>
                </c:pt>
                <c:pt idx="33">
                  <c:v>1698</c:v>
                </c:pt>
                <c:pt idx="34">
                  <c:v>1689</c:v>
                </c:pt>
                <c:pt idx="35">
                  <c:v>1680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1-6C42-A6E0-3F3DA0AB63B2}"/>
            </c:ext>
          </c:extLst>
        </c:ser>
        <c:ser>
          <c:idx val="1"/>
          <c:order val="1"/>
          <c:tx>
            <c:strRef>
              <c:f>'Sim Expo Smooth (0.5)'!$D$3</c:f>
              <c:strCache>
                <c:ptCount val="1"/>
                <c:pt idx="0">
                  <c:v>Sim Exponential (Alpha=0.5)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'Sim Expo Smooth (0.5)'!$D$4:$D$40</c:f>
              <c:numCache>
                <c:formatCode>General</c:formatCode>
                <c:ptCount val="37"/>
                <c:pt idx="1">
                  <c:v>1689</c:v>
                </c:pt>
                <c:pt idx="2" formatCode="0.0">
                  <c:v>1690.5</c:v>
                </c:pt>
                <c:pt idx="3" formatCode="0.0">
                  <c:v>1692.25</c:v>
                </c:pt>
                <c:pt idx="4" formatCode="0.0">
                  <c:v>1690.625</c:v>
                </c:pt>
                <c:pt idx="5" formatCode="0.0">
                  <c:v>1667.3125</c:v>
                </c:pt>
                <c:pt idx="6" formatCode="0.0">
                  <c:v>1657.15625</c:v>
                </c:pt>
                <c:pt idx="7" formatCode="0.0">
                  <c:v>1652.578125</c:v>
                </c:pt>
                <c:pt idx="8" formatCode="0.0">
                  <c:v>1649.2890625</c:v>
                </c:pt>
                <c:pt idx="9" formatCode="0.0">
                  <c:v>1669.14453125</c:v>
                </c:pt>
                <c:pt idx="10" formatCode="0.0">
                  <c:v>1680.572265625</c:v>
                </c:pt>
                <c:pt idx="11" formatCode="0.0">
                  <c:v>1689.2861328125</c:v>
                </c:pt>
                <c:pt idx="12" formatCode="0.0">
                  <c:v>1694.14306640625</c:v>
                </c:pt>
                <c:pt idx="13" formatCode="0.0">
                  <c:v>1696.071533203125</c:v>
                </c:pt>
                <c:pt idx="14" formatCode="0.0">
                  <c:v>1692.5357666015625</c:v>
                </c:pt>
                <c:pt idx="15" formatCode="0.0">
                  <c:v>1689.7678833007812</c:v>
                </c:pt>
                <c:pt idx="16" formatCode="0.0">
                  <c:v>1687.3839416503906</c:v>
                </c:pt>
                <c:pt idx="17" formatCode="0.0">
                  <c:v>1677.1919708251953</c:v>
                </c:pt>
                <c:pt idx="18" formatCode="0.0">
                  <c:v>1661.0959854125977</c:v>
                </c:pt>
                <c:pt idx="19" formatCode="0.0">
                  <c:v>1653.5479927062988</c:v>
                </c:pt>
                <c:pt idx="20" formatCode="0.0">
                  <c:v>1649.2739963531494</c:v>
                </c:pt>
                <c:pt idx="21" formatCode="0.0">
                  <c:v>1669.1369981765747</c:v>
                </c:pt>
                <c:pt idx="22" formatCode="0.0">
                  <c:v>1681.5684990882874</c:v>
                </c:pt>
                <c:pt idx="23" formatCode="0.0">
                  <c:v>1687.7842495441437</c:v>
                </c:pt>
                <c:pt idx="24" formatCode="0.0">
                  <c:v>1691.3921247720718</c:v>
                </c:pt>
                <c:pt idx="25" formatCode="0.0">
                  <c:v>1694.6960623860359</c:v>
                </c:pt>
                <c:pt idx="26" formatCode="0.0">
                  <c:v>1690.348031193018</c:v>
                </c:pt>
                <c:pt idx="27" formatCode="0.0">
                  <c:v>1685.174015596509</c:v>
                </c:pt>
                <c:pt idx="28" formatCode="0.0">
                  <c:v>1664.0870077982545</c:v>
                </c:pt>
                <c:pt idx="29" formatCode="0.0">
                  <c:v>1654.5435038991272</c:v>
                </c:pt>
                <c:pt idx="30" formatCode="0.0">
                  <c:v>1655.2717519495636</c:v>
                </c:pt>
                <c:pt idx="31" formatCode="0.0">
                  <c:v>1672.1358759747818</c:v>
                </c:pt>
                <c:pt idx="32" formatCode="0.0">
                  <c:v>1680.5679379873909</c:v>
                </c:pt>
                <c:pt idx="33" formatCode="0.0">
                  <c:v>1687.2839689936955</c:v>
                </c:pt>
                <c:pt idx="34" formatCode="0.0">
                  <c:v>1692.6419844968477</c:v>
                </c:pt>
                <c:pt idx="35" formatCode="0.0">
                  <c:v>1690.8209922484239</c:v>
                </c:pt>
                <c:pt idx="36" formatCode="0.0">
                  <c:v>1685.4104961242119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1-6C42-A6E0-3F3DA0AB6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720927"/>
        <c:axId val="1056905455"/>
      </c:lineChart>
      <c:catAx>
        <c:axId val="105672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05455"/>
        <c:crosses val="autoZero"/>
        <c:auto val="1"/>
        <c:lblAlgn val="ctr"/>
        <c:lblOffset val="100"/>
        <c:noMultiLvlLbl val="0"/>
      </c:catAx>
      <c:valAx>
        <c:axId val="10569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Adjusted Expo Smooth (Alpha=0.3, Beta=0.3)</a:t>
            </a:r>
            <a:endParaRPr lang="en-US"/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'Adj Expo Smooth(0.3,0.3) '!$C$3</c:f>
              <c:strCache>
                <c:ptCount val="1"/>
                <c:pt idx="0">
                  <c:v>Sales (Actual Demand)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'Adj Expo Smooth(0.3,0.3) '!$C$4:$C$40</c:f>
              <c:numCache>
                <c:formatCode>General</c:formatCode>
                <c:ptCount val="37"/>
                <c:pt idx="0">
                  <c:v>1689</c:v>
                </c:pt>
                <c:pt idx="1">
                  <c:v>1692</c:v>
                </c:pt>
                <c:pt idx="2">
                  <c:v>1694</c:v>
                </c:pt>
                <c:pt idx="3">
                  <c:v>1689</c:v>
                </c:pt>
                <c:pt idx="4">
                  <c:v>1644</c:v>
                </c:pt>
                <c:pt idx="5">
                  <c:v>1647</c:v>
                </c:pt>
                <c:pt idx="6">
                  <c:v>1648</c:v>
                </c:pt>
                <c:pt idx="7">
                  <c:v>1646</c:v>
                </c:pt>
                <c:pt idx="8">
                  <c:v>1689</c:v>
                </c:pt>
                <c:pt idx="9">
                  <c:v>1692</c:v>
                </c:pt>
                <c:pt idx="10">
                  <c:v>1698</c:v>
                </c:pt>
                <c:pt idx="11">
                  <c:v>1699</c:v>
                </c:pt>
                <c:pt idx="12">
                  <c:v>1698</c:v>
                </c:pt>
                <c:pt idx="13">
                  <c:v>1689</c:v>
                </c:pt>
                <c:pt idx="14">
                  <c:v>1687</c:v>
                </c:pt>
                <c:pt idx="15">
                  <c:v>1685</c:v>
                </c:pt>
                <c:pt idx="16">
                  <c:v>1667</c:v>
                </c:pt>
                <c:pt idx="17">
                  <c:v>1645</c:v>
                </c:pt>
                <c:pt idx="18">
                  <c:v>1646</c:v>
                </c:pt>
                <c:pt idx="19">
                  <c:v>1645</c:v>
                </c:pt>
                <c:pt idx="20">
                  <c:v>1689</c:v>
                </c:pt>
                <c:pt idx="21">
                  <c:v>1694</c:v>
                </c:pt>
                <c:pt idx="22">
                  <c:v>1694</c:v>
                </c:pt>
                <c:pt idx="23">
                  <c:v>1695</c:v>
                </c:pt>
                <c:pt idx="24">
                  <c:v>1698</c:v>
                </c:pt>
                <c:pt idx="25">
                  <c:v>1686</c:v>
                </c:pt>
                <c:pt idx="26">
                  <c:v>1680</c:v>
                </c:pt>
                <c:pt idx="27">
                  <c:v>1643</c:v>
                </c:pt>
                <c:pt idx="28">
                  <c:v>1645</c:v>
                </c:pt>
                <c:pt idx="29">
                  <c:v>1656</c:v>
                </c:pt>
                <c:pt idx="30">
                  <c:v>1689</c:v>
                </c:pt>
                <c:pt idx="31">
                  <c:v>1689</c:v>
                </c:pt>
                <c:pt idx="32">
                  <c:v>1694</c:v>
                </c:pt>
                <c:pt idx="33">
                  <c:v>1698</c:v>
                </c:pt>
                <c:pt idx="34">
                  <c:v>1689</c:v>
                </c:pt>
                <c:pt idx="35">
                  <c:v>1680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C-104B-9DC3-5BBEA4CB5D4B}"/>
            </c:ext>
          </c:extLst>
        </c:ser>
        <c:ser>
          <c:idx val="1"/>
          <c:order val="1"/>
          <c:tx>
            <c:strRef>
              <c:f>'Adj Expo Smooth(0.3,0.3) '!$D$3</c:f>
              <c:strCache>
                <c:ptCount val="1"/>
                <c:pt idx="0">
                  <c:v>Sim Exponential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'Adj Expo Smooth(0.3,0.3) '!$D$4:$D$40</c:f>
              <c:numCache>
                <c:formatCode>General</c:formatCode>
                <c:ptCount val="37"/>
                <c:pt idx="1">
                  <c:v>1689</c:v>
                </c:pt>
                <c:pt idx="2" formatCode="0.0">
                  <c:v>1689.8999999999999</c:v>
                </c:pt>
                <c:pt idx="3" formatCode="0.0">
                  <c:v>1691.1299999999999</c:v>
                </c:pt>
                <c:pt idx="4" formatCode="0.0">
                  <c:v>1690.491</c:v>
                </c:pt>
                <c:pt idx="5" formatCode="0.0">
                  <c:v>1676.5436999999999</c:v>
                </c:pt>
                <c:pt idx="6" formatCode="0.0">
                  <c:v>1667.6805899999997</c:v>
                </c:pt>
                <c:pt idx="7" formatCode="0.0">
                  <c:v>1661.7764129999996</c:v>
                </c:pt>
                <c:pt idx="8" formatCode="0.0">
                  <c:v>1657.0434890999995</c:v>
                </c:pt>
                <c:pt idx="9" formatCode="0.0">
                  <c:v>1666.6304423699996</c:v>
                </c:pt>
                <c:pt idx="10" formatCode="0.0">
                  <c:v>1674.2413096589996</c:v>
                </c:pt>
                <c:pt idx="11" formatCode="0.0">
                  <c:v>1681.3689167612997</c:v>
                </c:pt>
                <c:pt idx="12" formatCode="0.0">
                  <c:v>1686.6582417329098</c:v>
                </c:pt>
                <c:pt idx="13" formatCode="0.0">
                  <c:v>1690.0607692130366</c:v>
                </c:pt>
                <c:pt idx="14" formatCode="0.0">
                  <c:v>1689.7425384491255</c:v>
                </c:pt>
                <c:pt idx="15" formatCode="0.0">
                  <c:v>1688.9197769143877</c:v>
                </c:pt>
                <c:pt idx="16" formatCode="0.0">
                  <c:v>1687.7438438400713</c:v>
                </c:pt>
                <c:pt idx="17" formatCode="0.0">
                  <c:v>1681.5206906880499</c:v>
                </c:pt>
                <c:pt idx="18" formatCode="0.0">
                  <c:v>1670.5644834816349</c:v>
                </c:pt>
                <c:pt idx="19" formatCode="0.0">
                  <c:v>1663.1951384371444</c:v>
                </c:pt>
                <c:pt idx="20" formatCode="0.0">
                  <c:v>1657.7365969060011</c:v>
                </c:pt>
                <c:pt idx="21" formatCode="0.0">
                  <c:v>1667.1156178342007</c:v>
                </c:pt>
                <c:pt idx="22" formatCode="0.0">
                  <c:v>1675.1809324839405</c:v>
                </c:pt>
                <c:pt idx="23" formatCode="0.0">
                  <c:v>1680.8266527387584</c:v>
                </c:pt>
                <c:pt idx="24" formatCode="0.0">
                  <c:v>1685.0786569171307</c:v>
                </c:pt>
                <c:pt idx="25" formatCode="0.0">
                  <c:v>1688.9550598419914</c:v>
                </c:pt>
                <c:pt idx="26" formatCode="0.0">
                  <c:v>1688.0685418893938</c:v>
                </c:pt>
                <c:pt idx="27" formatCode="0.0">
                  <c:v>1685.6479793225756</c:v>
                </c:pt>
                <c:pt idx="28" formatCode="0.0">
                  <c:v>1672.8535855258028</c:v>
                </c:pt>
                <c:pt idx="29" formatCode="0.0">
                  <c:v>1664.4975098680618</c:v>
                </c:pt>
                <c:pt idx="30" formatCode="0.0">
                  <c:v>1661.9482569076431</c:v>
                </c:pt>
                <c:pt idx="31" formatCode="0.0">
                  <c:v>1670.06377983535</c:v>
                </c:pt>
                <c:pt idx="32" formatCode="0.0">
                  <c:v>1675.7446458847451</c:v>
                </c:pt>
                <c:pt idx="33" formatCode="0.0">
                  <c:v>1681.2212521193214</c:v>
                </c:pt>
                <c:pt idx="34" formatCode="0.0">
                  <c:v>1686.2548764835251</c:v>
                </c:pt>
                <c:pt idx="35" formatCode="0.0">
                  <c:v>1687.0784135384674</c:v>
                </c:pt>
                <c:pt idx="36" formatCode="0.0">
                  <c:v>1684.9548894769271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C-104B-9DC3-5BBEA4CB5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720927"/>
        <c:axId val="1056905455"/>
      </c:lineChart>
      <c:catAx>
        <c:axId val="105672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05455"/>
        <c:crosses val="autoZero"/>
        <c:auto val="1"/>
        <c:lblAlgn val="ctr"/>
        <c:lblOffset val="100"/>
        <c:noMultiLvlLbl val="0"/>
      </c:catAx>
      <c:valAx>
        <c:axId val="10569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Adjusted Expo Smooth </a:t>
            </a:r>
            <a:r>
              <a:rPr lang="en-US" baseline="0"/>
              <a:t>(Alpha=0.7, Beta=0.7)</a:t>
            </a:r>
            <a:endParaRPr lang="en-US"/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'Adj Expo Smooth(0.7,0.7)'!$C$3</c:f>
              <c:strCache>
                <c:ptCount val="1"/>
                <c:pt idx="0">
                  <c:v>Sales (Actual Demand)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'Adj Expo Smooth(0.7,0.7)'!$C$4:$C$40</c:f>
              <c:numCache>
                <c:formatCode>General</c:formatCode>
                <c:ptCount val="37"/>
                <c:pt idx="0">
                  <c:v>1689</c:v>
                </c:pt>
                <c:pt idx="1">
                  <c:v>1692</c:v>
                </c:pt>
                <c:pt idx="2">
                  <c:v>1694</c:v>
                </c:pt>
                <c:pt idx="3">
                  <c:v>1689</c:v>
                </c:pt>
                <c:pt idx="4">
                  <c:v>1644</c:v>
                </c:pt>
                <c:pt idx="5">
                  <c:v>1647</c:v>
                </c:pt>
                <c:pt idx="6">
                  <c:v>1648</c:v>
                </c:pt>
                <c:pt idx="7">
                  <c:v>1646</c:v>
                </c:pt>
                <c:pt idx="8">
                  <c:v>1689</c:v>
                </c:pt>
                <c:pt idx="9">
                  <c:v>1692</c:v>
                </c:pt>
                <c:pt idx="10">
                  <c:v>1698</c:v>
                </c:pt>
                <c:pt idx="11">
                  <c:v>1699</c:v>
                </c:pt>
                <c:pt idx="12">
                  <c:v>1698</c:v>
                </c:pt>
                <c:pt idx="13">
                  <c:v>1689</c:v>
                </c:pt>
                <c:pt idx="14">
                  <c:v>1687</c:v>
                </c:pt>
                <c:pt idx="15">
                  <c:v>1685</c:v>
                </c:pt>
                <c:pt idx="16">
                  <c:v>1667</c:v>
                </c:pt>
                <c:pt idx="17">
                  <c:v>1645</c:v>
                </c:pt>
                <c:pt idx="18">
                  <c:v>1646</c:v>
                </c:pt>
                <c:pt idx="19">
                  <c:v>1645</c:v>
                </c:pt>
                <c:pt idx="20">
                  <c:v>1689</c:v>
                </c:pt>
                <c:pt idx="21">
                  <c:v>1694</c:v>
                </c:pt>
                <c:pt idx="22">
                  <c:v>1694</c:v>
                </c:pt>
                <c:pt idx="23">
                  <c:v>1695</c:v>
                </c:pt>
                <c:pt idx="24">
                  <c:v>1698</c:v>
                </c:pt>
                <c:pt idx="25">
                  <c:v>1686</c:v>
                </c:pt>
                <c:pt idx="26">
                  <c:v>1680</c:v>
                </c:pt>
                <c:pt idx="27">
                  <c:v>1643</c:v>
                </c:pt>
                <c:pt idx="28">
                  <c:v>1645</c:v>
                </c:pt>
                <c:pt idx="29">
                  <c:v>1656</c:v>
                </c:pt>
                <c:pt idx="30">
                  <c:v>1689</c:v>
                </c:pt>
                <c:pt idx="31">
                  <c:v>1689</c:v>
                </c:pt>
                <c:pt idx="32">
                  <c:v>1694</c:v>
                </c:pt>
                <c:pt idx="33">
                  <c:v>1698</c:v>
                </c:pt>
                <c:pt idx="34">
                  <c:v>1689</c:v>
                </c:pt>
                <c:pt idx="35">
                  <c:v>1680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B-5346-A19F-4F602B77C81C}"/>
            </c:ext>
          </c:extLst>
        </c:ser>
        <c:ser>
          <c:idx val="1"/>
          <c:order val="1"/>
          <c:tx>
            <c:strRef>
              <c:f>'Adj Expo Smooth(0.7,0.7)'!$D$3</c:f>
              <c:strCache>
                <c:ptCount val="1"/>
                <c:pt idx="0">
                  <c:v>Sim Exponential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'Adj Expo Smooth(0.7,0.7)'!$D$4:$D$40</c:f>
              <c:numCache>
                <c:formatCode>General</c:formatCode>
                <c:ptCount val="37"/>
                <c:pt idx="1">
                  <c:v>1689</c:v>
                </c:pt>
                <c:pt idx="2" formatCode="0.0">
                  <c:v>1691.1</c:v>
                </c:pt>
                <c:pt idx="3" formatCode="0.0">
                  <c:v>1693.13</c:v>
                </c:pt>
                <c:pt idx="4" formatCode="0.0">
                  <c:v>1690.239</c:v>
                </c:pt>
                <c:pt idx="5" formatCode="0.0">
                  <c:v>1657.8717000000001</c:v>
                </c:pt>
                <c:pt idx="6" formatCode="0.0">
                  <c:v>1650.26151</c:v>
                </c:pt>
                <c:pt idx="7" formatCode="0.0">
                  <c:v>1648.678453</c:v>
                </c:pt>
                <c:pt idx="8" formatCode="0.0">
                  <c:v>1646.8035358999998</c:v>
                </c:pt>
                <c:pt idx="9" formatCode="0.0">
                  <c:v>1676.34106077</c:v>
                </c:pt>
                <c:pt idx="10" formatCode="0.0">
                  <c:v>1687.3023182309998</c:v>
                </c:pt>
                <c:pt idx="11" formatCode="0.0">
                  <c:v>1694.7906954692999</c:v>
                </c:pt>
                <c:pt idx="12" formatCode="0.0">
                  <c:v>1697.73720864079</c:v>
                </c:pt>
                <c:pt idx="13" formatCode="0.0">
                  <c:v>1697.9211625922369</c:v>
                </c:pt>
                <c:pt idx="14" formatCode="0.0">
                  <c:v>1691.6763487776711</c:v>
                </c:pt>
                <c:pt idx="15" formatCode="0.0">
                  <c:v>1688.4029046333012</c:v>
                </c:pt>
                <c:pt idx="16" formatCode="0.0">
                  <c:v>1686.0208713899904</c:v>
                </c:pt>
                <c:pt idx="17" formatCode="0.0">
                  <c:v>1672.706261416997</c:v>
                </c:pt>
                <c:pt idx="18" formatCode="0.0">
                  <c:v>1653.3118784250992</c:v>
                </c:pt>
                <c:pt idx="19" formatCode="0.0">
                  <c:v>1648.1935635275297</c:v>
                </c:pt>
                <c:pt idx="20" formatCode="0.0">
                  <c:v>1645.9580690582588</c:v>
                </c:pt>
                <c:pt idx="21" formatCode="0.0">
                  <c:v>1676.0874207174777</c:v>
                </c:pt>
                <c:pt idx="22" formatCode="0.0">
                  <c:v>1688.6262262152434</c:v>
                </c:pt>
                <c:pt idx="23" formatCode="0.0">
                  <c:v>1692.3878678645731</c:v>
                </c:pt>
                <c:pt idx="24" formatCode="0.0">
                  <c:v>1694.2163603593719</c:v>
                </c:pt>
                <c:pt idx="25" formatCode="0.0">
                  <c:v>1696.8649081078115</c:v>
                </c:pt>
                <c:pt idx="26" formatCode="0.0">
                  <c:v>1689.2594724323433</c:v>
                </c:pt>
                <c:pt idx="27" formatCode="0.0">
                  <c:v>1682.7778417297031</c:v>
                </c:pt>
                <c:pt idx="28" formatCode="0.0">
                  <c:v>1654.9333525189109</c:v>
                </c:pt>
                <c:pt idx="29" formatCode="0.0">
                  <c:v>1647.9800057556733</c:v>
                </c:pt>
                <c:pt idx="30" formatCode="0.0">
                  <c:v>1653.5940017267019</c:v>
                </c:pt>
                <c:pt idx="31" formatCode="0.0">
                  <c:v>1678.3782005180105</c:v>
                </c:pt>
                <c:pt idx="32" formatCode="0.0">
                  <c:v>1685.8134601554032</c:v>
                </c:pt>
                <c:pt idx="33" formatCode="0.0">
                  <c:v>1691.5440380466209</c:v>
                </c:pt>
                <c:pt idx="34" formatCode="0.0">
                  <c:v>1696.0632114139862</c:v>
                </c:pt>
                <c:pt idx="35" formatCode="0.0">
                  <c:v>1691.118963424196</c:v>
                </c:pt>
                <c:pt idx="36" formatCode="0.0">
                  <c:v>1683.3356890272589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B-5346-A19F-4F602B77C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720927"/>
        <c:axId val="1056905455"/>
      </c:lineChart>
      <c:catAx>
        <c:axId val="105672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05455"/>
        <c:crosses val="autoZero"/>
        <c:auto val="1"/>
        <c:lblAlgn val="ctr"/>
        <c:lblOffset val="100"/>
        <c:noMultiLvlLbl val="0"/>
      </c:catAx>
      <c:valAx>
        <c:axId val="10569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Sheet1!$H$10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Sheet1!$G$11:$G$14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2035</c:v>
                </c:pt>
              </c:numCache>
            </c:numRef>
          </c:xVal>
          <c:yVal>
            <c:numRef>
              <c:f>Sheet1!$H$11:$H$14</c:f>
              <c:numCache>
                <c:formatCode>#,##0</c:formatCode>
                <c:ptCount val="4"/>
                <c:pt idx="0">
                  <c:v>20127</c:v>
                </c:pt>
                <c:pt idx="1">
                  <c:v>20134</c:v>
                </c:pt>
                <c:pt idx="2">
                  <c:v>20147</c:v>
                </c:pt>
                <c:pt idx="3">
                  <c:v>20396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0D-FD4B-9FE2-EFF92A3D1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118863"/>
        <c:axId val="293120591"/>
      </c:scatterChart>
      <c:valAx>
        <c:axId val="29311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20591"/>
        <c:crosses val="autoZero"/>
        <c:crossBetween val="midCat"/>
      </c:valAx>
      <c:valAx>
        <c:axId val="29312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1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165100</xdr:colOff>
      <xdr:row>2</xdr:row>
      <xdr:rowOff>95250</xdr:rowOff>
    </xdr:from>
    <xdr:to>
      <xdr:col>20</xdr:col>
      <xdr:colOff>203200</xdr:colOff>
      <xdr:row>38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5CCD80-7FC1-D748-A6FD-D18772870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13</xdr:row>
      <xdr:rowOff>114300</xdr:rowOff>
    </xdr:from>
    <xdr:to>
      <xdr:col>23</xdr:col>
      <xdr:colOff>622300</xdr:colOff>
      <xdr:row>38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6AA9BB-B0D8-A0BA-893C-F9A6C82B1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2</xdr:row>
      <xdr:rowOff>69850</xdr:rowOff>
    </xdr:from>
    <xdr:to>
      <xdr:col>21</xdr:col>
      <xdr:colOff>76200</xdr:colOff>
      <xdr:row>36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FA6D6E-1592-524D-8480-1FC7F5289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153939</xdr:colOff>
      <xdr:row>2</xdr:row>
      <xdr:rowOff>12827</xdr:rowOff>
    </xdr:from>
    <xdr:to>
      <xdr:col>21</xdr:col>
      <xdr:colOff>269395</xdr:colOff>
      <xdr:row>37</xdr:row>
      <xdr:rowOff>62588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49D07-E6DE-9041-BC78-2E5ECA8DB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283905</xdr:colOff>
      <xdr:row>6</xdr:row>
      <xdr:rowOff>145094</xdr:rowOff>
    </xdr:from>
    <xdr:to>
      <xdr:col>20</xdr:col>
      <xdr:colOff>723763</xdr:colOff>
      <xdr:row>39</xdr:row>
      <xdr:rowOff>273118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951F47-9316-1D42-BDD3-B64CADA21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101600</xdr:colOff>
      <xdr:row>2</xdr:row>
      <xdr:rowOff>292100</xdr:rowOff>
    </xdr:from>
    <xdr:to>
      <xdr:col>20</xdr:col>
      <xdr:colOff>215900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29239-71CA-5D4A-9332-D5DCB9C86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101600</xdr:colOff>
      <xdr:row>2</xdr:row>
      <xdr:rowOff>292100</xdr:rowOff>
    </xdr:from>
    <xdr:to>
      <xdr:col>20</xdr:col>
      <xdr:colOff>215900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53BBE0-B673-3C42-8D76-A0433DBF0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254000</xdr:colOff>
      <xdr:row>11</xdr:row>
      <xdr:rowOff>76200</xdr:rowOff>
    </xdr:from>
    <xdr:to>
      <xdr:col>18</xdr:col>
      <xdr:colOff>647700</xdr:colOff>
      <xdr:row>39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78087E-9F03-1544-89EB-BF3E26BBB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254000</xdr:colOff>
      <xdr:row>11</xdr:row>
      <xdr:rowOff>76200</xdr:rowOff>
    </xdr:from>
    <xdr:to>
      <xdr:col>18</xdr:col>
      <xdr:colOff>647700</xdr:colOff>
      <xdr:row>39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8A33B4-6BA9-F248-B1FC-DA74E422B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434181</xdr:colOff>
      <xdr:row>14</xdr:row>
      <xdr:rowOff>107156</xdr:rowOff>
    </xdr:from>
    <xdr:to>
      <xdr:col>11</xdr:col>
      <xdr:colOff>53181</xdr:colOff>
      <xdr:row>28</xdr:row>
      <xdr:rowOff>5556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D783-1BD5-BD30-287C-B7F667DE5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74160-C94D-C943-9923-6202B8204FD1}">
  <dimension ref="A1:K40"/>
  <sheetViews>
    <sheetView workbookViewId="0">
      <selection activeCell="K11" sqref="K11"/>
    </sheetView>
  </sheetViews>
  <sheetFormatPr baseColWidth="10" defaultRowHeight="13" x14ac:dyDescent="0.15"/>
  <cols>
    <col min="2" max="2" width="14.83203125" bestFit="1" customWidth="1"/>
    <col min="3" max="3" width="14.5" customWidth="1"/>
    <col min="5" max="5" width="8.83203125" customWidth="1"/>
    <col min="6" max="6" width="12.1640625" customWidth="1"/>
    <col min="7" max="7" width="11.33203125" customWidth="1"/>
    <col min="8" max="8" width="9" customWidth="1"/>
    <col min="9" max="9" width="13.6640625" customWidth="1"/>
    <col min="10" max="10" width="7" customWidth="1"/>
    <col min="11" max="11" width="11.6640625" bestFit="1" customWidth="1"/>
    <col min="13" max="13" width="14" customWidth="1"/>
  </cols>
  <sheetData>
    <row r="1" spans="1:11" ht="40" customHeight="1" x14ac:dyDescent="0.15">
      <c r="B1" s="47" t="s">
        <v>36</v>
      </c>
      <c r="C1" s="47"/>
      <c r="D1" s="47"/>
      <c r="E1" s="47"/>
      <c r="F1" s="47"/>
      <c r="G1" s="47"/>
      <c r="H1" s="47"/>
      <c r="I1" s="47"/>
      <c r="J1" s="47"/>
      <c r="K1" s="47"/>
    </row>
    <row r="3" spans="1:11" ht="38" customHeight="1" x14ac:dyDescent="0.15">
      <c r="A3" s="5" t="s">
        <v>21</v>
      </c>
      <c r="B3" s="5" t="s">
        <v>20</v>
      </c>
      <c r="C3" s="4" t="s">
        <v>35</v>
      </c>
      <c r="D3" s="4" t="s">
        <v>19</v>
      </c>
      <c r="E3" s="5" t="s">
        <v>18</v>
      </c>
      <c r="F3" s="5" t="s">
        <v>17</v>
      </c>
      <c r="G3" s="5" t="s">
        <v>16</v>
      </c>
      <c r="H3" s="4" t="s">
        <v>15</v>
      </c>
    </row>
    <row r="4" spans="1:11" ht="16" x14ac:dyDescent="0.2">
      <c r="A4" s="44">
        <v>2020</v>
      </c>
      <c r="B4" s="9" t="s">
        <v>11</v>
      </c>
      <c r="C4" s="29">
        <v>1689</v>
      </c>
      <c r="D4" s="2"/>
      <c r="E4" s="2"/>
      <c r="F4" s="2"/>
      <c r="G4" s="2"/>
      <c r="H4" s="2"/>
    </row>
    <row r="5" spans="1:11" ht="16" x14ac:dyDescent="0.2">
      <c r="A5" s="44"/>
      <c r="B5" s="9" t="s">
        <v>10</v>
      </c>
      <c r="C5" s="29">
        <v>1692</v>
      </c>
      <c r="D5" s="2">
        <f t="shared" ref="D5:D40" si="0">C4</f>
        <v>1689</v>
      </c>
      <c r="E5" s="2">
        <f t="shared" ref="E5:E40" si="1">C5-D5</f>
        <v>3</v>
      </c>
      <c r="F5" s="2">
        <f t="shared" ref="F5:F40" si="2">ABS(E5)</f>
        <v>3</v>
      </c>
      <c r="G5" s="2">
        <f t="shared" ref="G5:G40" si="3">(E5)^2</f>
        <v>9</v>
      </c>
      <c r="H5" s="1">
        <f>(F5/C5)</f>
        <v>1.7730496453900709E-3</v>
      </c>
    </row>
    <row r="6" spans="1:11" ht="16" x14ac:dyDescent="0.2">
      <c r="A6" s="44"/>
      <c r="B6" s="9" t="s">
        <v>9</v>
      </c>
      <c r="C6" s="29">
        <v>1694</v>
      </c>
      <c r="D6" s="2">
        <f t="shared" si="0"/>
        <v>1692</v>
      </c>
      <c r="E6" s="2">
        <f t="shared" si="1"/>
        <v>2</v>
      </c>
      <c r="F6" s="2">
        <f t="shared" si="2"/>
        <v>2</v>
      </c>
      <c r="G6" s="2">
        <f t="shared" si="3"/>
        <v>4</v>
      </c>
      <c r="H6" s="1">
        <f t="shared" ref="H6:H39" si="4">(F6/C6)</f>
        <v>1.1806375442739079E-3</v>
      </c>
    </row>
    <row r="7" spans="1:11" ht="16" x14ac:dyDescent="0.2">
      <c r="A7" s="44"/>
      <c r="B7" s="9" t="s">
        <v>8</v>
      </c>
      <c r="C7" s="29">
        <v>1689</v>
      </c>
      <c r="D7" s="2">
        <f t="shared" si="0"/>
        <v>1694</v>
      </c>
      <c r="E7" s="2">
        <f t="shared" si="1"/>
        <v>-5</v>
      </c>
      <c r="F7" s="2">
        <f t="shared" si="2"/>
        <v>5</v>
      </c>
      <c r="G7" s="2">
        <f t="shared" si="3"/>
        <v>25</v>
      </c>
      <c r="H7" s="1">
        <f t="shared" si="4"/>
        <v>2.960331557134399E-3</v>
      </c>
    </row>
    <row r="8" spans="1:11" ht="16" x14ac:dyDescent="0.2">
      <c r="A8" s="44"/>
      <c r="B8" s="9" t="s">
        <v>7</v>
      </c>
      <c r="C8" s="29">
        <v>1644</v>
      </c>
      <c r="D8" s="2">
        <f t="shared" si="0"/>
        <v>1689</v>
      </c>
      <c r="E8" s="2">
        <f t="shared" si="1"/>
        <v>-45</v>
      </c>
      <c r="F8" s="2">
        <f t="shared" si="2"/>
        <v>45</v>
      </c>
      <c r="G8" s="2">
        <f t="shared" si="3"/>
        <v>2025</v>
      </c>
      <c r="H8" s="1">
        <f t="shared" si="4"/>
        <v>2.7372262773722629E-2</v>
      </c>
    </row>
    <row r="9" spans="1:11" ht="16" x14ac:dyDescent="0.2">
      <c r="A9" s="44"/>
      <c r="B9" s="9" t="s">
        <v>6</v>
      </c>
      <c r="C9" s="29">
        <v>1647</v>
      </c>
      <c r="D9" s="2">
        <f t="shared" si="0"/>
        <v>1644</v>
      </c>
      <c r="E9" s="2">
        <f t="shared" si="1"/>
        <v>3</v>
      </c>
      <c r="F9" s="2">
        <f t="shared" si="2"/>
        <v>3</v>
      </c>
      <c r="G9" s="2">
        <f t="shared" si="3"/>
        <v>9</v>
      </c>
      <c r="H9" s="1">
        <f t="shared" si="4"/>
        <v>1.8214936247723133E-3</v>
      </c>
      <c r="J9" s="18" t="s">
        <v>14</v>
      </c>
      <c r="K9" s="19">
        <f>AVERAGE(F5:F39)</f>
        <v>10.028571428571428</v>
      </c>
    </row>
    <row r="10" spans="1:11" ht="16" x14ac:dyDescent="0.2">
      <c r="A10" s="44"/>
      <c r="B10" s="9" t="s">
        <v>5</v>
      </c>
      <c r="C10" s="29">
        <v>1648</v>
      </c>
      <c r="D10" s="2">
        <f t="shared" si="0"/>
        <v>1647</v>
      </c>
      <c r="E10" s="2">
        <f t="shared" si="1"/>
        <v>1</v>
      </c>
      <c r="F10" s="2">
        <f t="shared" si="2"/>
        <v>1</v>
      </c>
      <c r="G10" s="2">
        <f t="shared" si="3"/>
        <v>1</v>
      </c>
      <c r="H10" s="1">
        <f t="shared" si="4"/>
        <v>6.0679611650485432E-4</v>
      </c>
      <c r="J10" s="13" t="s">
        <v>13</v>
      </c>
      <c r="K10" s="20">
        <f>AVERAGE(G5:G39)</f>
        <v>280.25714285714287</v>
      </c>
    </row>
    <row r="11" spans="1:11" ht="16" x14ac:dyDescent="0.2">
      <c r="A11" s="44"/>
      <c r="B11" s="9" t="s">
        <v>4</v>
      </c>
      <c r="C11" s="29">
        <v>1646</v>
      </c>
      <c r="D11" s="2">
        <f t="shared" si="0"/>
        <v>1648</v>
      </c>
      <c r="E11" s="2">
        <f t="shared" si="1"/>
        <v>-2</v>
      </c>
      <c r="F11" s="2">
        <f t="shared" si="2"/>
        <v>2</v>
      </c>
      <c r="G11" s="2">
        <f t="shared" si="3"/>
        <v>4</v>
      </c>
      <c r="H11" s="1">
        <f t="shared" si="4"/>
        <v>1.215066828675577E-3</v>
      </c>
      <c r="J11" s="16" t="s">
        <v>12</v>
      </c>
      <c r="K11" s="17">
        <f>AVERAGE(H5:H39)</f>
        <v>5.9976656283575475E-3</v>
      </c>
    </row>
    <row r="12" spans="1:11" ht="16" x14ac:dyDescent="0.2">
      <c r="A12" s="44"/>
      <c r="B12" s="9" t="s">
        <v>3</v>
      </c>
      <c r="C12" s="29">
        <v>1689</v>
      </c>
      <c r="D12" s="2">
        <f t="shared" si="0"/>
        <v>1646</v>
      </c>
      <c r="E12" s="2">
        <f t="shared" si="1"/>
        <v>43</v>
      </c>
      <c r="F12" s="2">
        <f t="shared" si="2"/>
        <v>43</v>
      </c>
      <c r="G12" s="2">
        <f t="shared" si="3"/>
        <v>1849</v>
      </c>
      <c r="H12" s="1">
        <f t="shared" si="4"/>
        <v>2.5458851391355831E-2</v>
      </c>
    </row>
    <row r="13" spans="1:11" ht="16" x14ac:dyDescent="0.2">
      <c r="A13" s="44"/>
      <c r="B13" s="9" t="s">
        <v>2</v>
      </c>
      <c r="C13" s="29">
        <v>1692</v>
      </c>
      <c r="D13" s="2">
        <f t="shared" si="0"/>
        <v>1689</v>
      </c>
      <c r="E13" s="2">
        <f t="shared" si="1"/>
        <v>3</v>
      </c>
      <c r="F13" s="2">
        <f t="shared" si="2"/>
        <v>3</v>
      </c>
      <c r="G13" s="2">
        <f t="shared" si="3"/>
        <v>9</v>
      </c>
      <c r="H13" s="1">
        <f t="shared" si="4"/>
        <v>1.7730496453900709E-3</v>
      </c>
    </row>
    <row r="14" spans="1:11" ht="16" x14ac:dyDescent="0.2">
      <c r="A14" s="44"/>
      <c r="B14" s="9" t="s">
        <v>1</v>
      </c>
      <c r="C14" s="29">
        <v>1698</v>
      </c>
      <c r="D14" s="2">
        <f t="shared" si="0"/>
        <v>1692</v>
      </c>
      <c r="E14" s="2">
        <f t="shared" si="1"/>
        <v>6</v>
      </c>
      <c r="F14" s="2">
        <f t="shared" si="2"/>
        <v>6</v>
      </c>
      <c r="G14" s="2">
        <f t="shared" si="3"/>
        <v>36</v>
      </c>
      <c r="H14" s="1">
        <f t="shared" si="4"/>
        <v>3.5335689045936395E-3</v>
      </c>
    </row>
    <row r="15" spans="1:11" ht="16" x14ac:dyDescent="0.2">
      <c r="A15" s="44"/>
      <c r="B15" s="9" t="s">
        <v>0</v>
      </c>
      <c r="C15" s="29">
        <v>1699</v>
      </c>
      <c r="D15" s="2">
        <f t="shared" si="0"/>
        <v>1698</v>
      </c>
      <c r="E15" s="2">
        <f t="shared" si="1"/>
        <v>1</v>
      </c>
      <c r="F15" s="2">
        <f t="shared" si="2"/>
        <v>1</v>
      </c>
      <c r="G15" s="2">
        <f t="shared" si="3"/>
        <v>1</v>
      </c>
      <c r="H15" s="1">
        <f t="shared" si="4"/>
        <v>5.885815185403178E-4</v>
      </c>
    </row>
    <row r="16" spans="1:11" ht="16" x14ac:dyDescent="0.2">
      <c r="A16" s="45">
        <v>2021</v>
      </c>
      <c r="B16" s="10" t="s">
        <v>11</v>
      </c>
      <c r="C16" s="29">
        <v>1698</v>
      </c>
      <c r="D16" s="2">
        <f t="shared" si="0"/>
        <v>1699</v>
      </c>
      <c r="E16" s="2">
        <f t="shared" si="1"/>
        <v>-1</v>
      </c>
      <c r="F16" s="2">
        <f t="shared" si="2"/>
        <v>1</v>
      </c>
      <c r="G16" s="2">
        <f t="shared" si="3"/>
        <v>1</v>
      </c>
      <c r="H16" s="1">
        <f t="shared" si="4"/>
        <v>5.8892815076560655E-4</v>
      </c>
    </row>
    <row r="17" spans="1:8" ht="16" x14ac:dyDescent="0.2">
      <c r="A17" s="45"/>
      <c r="B17" s="10" t="s">
        <v>10</v>
      </c>
      <c r="C17" s="29">
        <v>1689</v>
      </c>
      <c r="D17" s="2">
        <f t="shared" si="0"/>
        <v>1698</v>
      </c>
      <c r="E17" s="2">
        <f t="shared" si="1"/>
        <v>-9</v>
      </c>
      <c r="F17" s="2">
        <f t="shared" si="2"/>
        <v>9</v>
      </c>
      <c r="G17" s="2">
        <f t="shared" si="3"/>
        <v>81</v>
      </c>
      <c r="H17" s="1">
        <f t="shared" si="4"/>
        <v>5.3285968028419185E-3</v>
      </c>
    </row>
    <row r="18" spans="1:8" ht="16" x14ac:dyDescent="0.2">
      <c r="A18" s="45"/>
      <c r="B18" s="10" t="s">
        <v>9</v>
      </c>
      <c r="C18" s="29">
        <v>1687</v>
      </c>
      <c r="D18" s="2">
        <f t="shared" si="0"/>
        <v>1689</v>
      </c>
      <c r="E18" s="2">
        <f t="shared" si="1"/>
        <v>-2</v>
      </c>
      <c r="F18" s="2">
        <f t="shared" si="2"/>
        <v>2</v>
      </c>
      <c r="G18" s="2">
        <f t="shared" si="3"/>
        <v>4</v>
      </c>
      <c r="H18" s="1">
        <f t="shared" si="4"/>
        <v>1.1855364552459987E-3</v>
      </c>
    </row>
    <row r="19" spans="1:8" ht="16" x14ac:dyDescent="0.2">
      <c r="A19" s="45"/>
      <c r="B19" s="10" t="s">
        <v>8</v>
      </c>
      <c r="C19" s="29">
        <v>1685</v>
      </c>
      <c r="D19" s="2">
        <f t="shared" si="0"/>
        <v>1687</v>
      </c>
      <c r="E19" s="2">
        <f t="shared" si="1"/>
        <v>-2</v>
      </c>
      <c r="F19" s="2">
        <f t="shared" si="2"/>
        <v>2</v>
      </c>
      <c r="G19" s="2">
        <f t="shared" si="3"/>
        <v>4</v>
      </c>
      <c r="H19" s="1">
        <f t="shared" si="4"/>
        <v>1.1869436201780415E-3</v>
      </c>
    </row>
    <row r="20" spans="1:8" ht="16" x14ac:dyDescent="0.2">
      <c r="A20" s="45"/>
      <c r="B20" s="10" t="s">
        <v>7</v>
      </c>
      <c r="C20" s="29">
        <v>1667</v>
      </c>
      <c r="D20" s="2">
        <f t="shared" si="0"/>
        <v>1685</v>
      </c>
      <c r="E20" s="2">
        <f t="shared" si="1"/>
        <v>-18</v>
      </c>
      <c r="F20" s="2">
        <f t="shared" si="2"/>
        <v>18</v>
      </c>
      <c r="G20" s="2">
        <f t="shared" si="3"/>
        <v>324</v>
      </c>
      <c r="H20" s="1">
        <f t="shared" si="4"/>
        <v>1.0797840431913617E-2</v>
      </c>
    </row>
    <row r="21" spans="1:8" ht="16" x14ac:dyDescent="0.2">
      <c r="A21" s="45"/>
      <c r="B21" s="10" t="s">
        <v>6</v>
      </c>
      <c r="C21" s="29">
        <v>1645</v>
      </c>
      <c r="D21" s="2">
        <f t="shared" si="0"/>
        <v>1667</v>
      </c>
      <c r="E21" s="2">
        <f t="shared" si="1"/>
        <v>-22</v>
      </c>
      <c r="F21" s="2">
        <f t="shared" si="2"/>
        <v>22</v>
      </c>
      <c r="G21" s="2">
        <f t="shared" si="3"/>
        <v>484</v>
      </c>
      <c r="H21" s="1">
        <f t="shared" si="4"/>
        <v>1.3373860182370821E-2</v>
      </c>
    </row>
    <row r="22" spans="1:8" ht="16" x14ac:dyDescent="0.2">
      <c r="A22" s="45"/>
      <c r="B22" s="10" t="s">
        <v>5</v>
      </c>
      <c r="C22" s="29">
        <v>1646</v>
      </c>
      <c r="D22" s="2">
        <f t="shared" si="0"/>
        <v>1645</v>
      </c>
      <c r="E22" s="2">
        <f t="shared" si="1"/>
        <v>1</v>
      </c>
      <c r="F22" s="2">
        <f t="shared" si="2"/>
        <v>1</v>
      </c>
      <c r="G22" s="2">
        <f t="shared" si="3"/>
        <v>1</v>
      </c>
      <c r="H22" s="1">
        <f t="shared" si="4"/>
        <v>6.0753341433778852E-4</v>
      </c>
    </row>
    <row r="23" spans="1:8" ht="16" x14ac:dyDescent="0.2">
      <c r="A23" s="45"/>
      <c r="B23" s="10" t="s">
        <v>4</v>
      </c>
      <c r="C23" s="29">
        <v>1645</v>
      </c>
      <c r="D23" s="2">
        <f t="shared" si="0"/>
        <v>1646</v>
      </c>
      <c r="E23" s="2">
        <f t="shared" si="1"/>
        <v>-1</v>
      </c>
      <c r="F23" s="2">
        <f t="shared" si="2"/>
        <v>1</v>
      </c>
      <c r="G23" s="2">
        <f t="shared" si="3"/>
        <v>1</v>
      </c>
      <c r="H23" s="1">
        <f t="shared" si="4"/>
        <v>6.0790273556231007E-4</v>
      </c>
    </row>
    <row r="24" spans="1:8" ht="16" x14ac:dyDescent="0.2">
      <c r="A24" s="45"/>
      <c r="B24" s="10" t="s">
        <v>3</v>
      </c>
      <c r="C24" s="29">
        <v>1689</v>
      </c>
      <c r="D24" s="2">
        <f t="shared" si="0"/>
        <v>1645</v>
      </c>
      <c r="E24" s="2">
        <f t="shared" si="1"/>
        <v>44</v>
      </c>
      <c r="F24" s="2">
        <f t="shared" si="2"/>
        <v>44</v>
      </c>
      <c r="G24" s="2">
        <f t="shared" si="3"/>
        <v>1936</v>
      </c>
      <c r="H24" s="1">
        <f t="shared" si="4"/>
        <v>2.605091770278271E-2</v>
      </c>
    </row>
    <row r="25" spans="1:8" ht="16" x14ac:dyDescent="0.2">
      <c r="A25" s="45"/>
      <c r="B25" s="10" t="s">
        <v>2</v>
      </c>
      <c r="C25" s="29">
        <v>1694</v>
      </c>
      <c r="D25" s="2">
        <f t="shared" si="0"/>
        <v>1689</v>
      </c>
      <c r="E25" s="2">
        <f t="shared" si="1"/>
        <v>5</v>
      </c>
      <c r="F25" s="2">
        <f t="shared" si="2"/>
        <v>5</v>
      </c>
      <c r="G25" s="2">
        <f t="shared" si="3"/>
        <v>25</v>
      </c>
      <c r="H25" s="1">
        <f t="shared" si="4"/>
        <v>2.9515938606847697E-3</v>
      </c>
    </row>
    <row r="26" spans="1:8" ht="16" x14ac:dyDescent="0.2">
      <c r="A26" s="45"/>
      <c r="B26" s="10" t="s">
        <v>1</v>
      </c>
      <c r="C26" s="29">
        <v>1694</v>
      </c>
      <c r="D26" s="2">
        <f t="shared" si="0"/>
        <v>1694</v>
      </c>
      <c r="E26" s="2">
        <f t="shared" si="1"/>
        <v>0</v>
      </c>
      <c r="F26" s="2">
        <f t="shared" si="2"/>
        <v>0</v>
      </c>
      <c r="G26" s="2">
        <f t="shared" si="3"/>
        <v>0</v>
      </c>
      <c r="H26" s="1">
        <f t="shared" si="4"/>
        <v>0</v>
      </c>
    </row>
    <row r="27" spans="1:8" ht="16" x14ac:dyDescent="0.2">
      <c r="A27" s="45"/>
      <c r="B27" s="10" t="s">
        <v>0</v>
      </c>
      <c r="C27" s="29">
        <v>1695</v>
      </c>
      <c r="D27" s="2">
        <f t="shared" si="0"/>
        <v>1694</v>
      </c>
      <c r="E27" s="2">
        <f t="shared" si="1"/>
        <v>1</v>
      </c>
      <c r="F27" s="2">
        <f t="shared" si="2"/>
        <v>1</v>
      </c>
      <c r="G27" s="2">
        <f t="shared" si="3"/>
        <v>1</v>
      </c>
      <c r="H27" s="1">
        <f t="shared" si="4"/>
        <v>5.8997050147492625E-4</v>
      </c>
    </row>
    <row r="28" spans="1:8" ht="16" x14ac:dyDescent="0.2">
      <c r="A28" s="46">
        <v>2022</v>
      </c>
      <c r="B28" s="11" t="s">
        <v>11</v>
      </c>
      <c r="C28" s="29">
        <v>1698</v>
      </c>
      <c r="D28" s="2">
        <f t="shared" si="0"/>
        <v>1695</v>
      </c>
      <c r="E28" s="2">
        <f t="shared" si="1"/>
        <v>3</v>
      </c>
      <c r="F28" s="2">
        <f t="shared" si="2"/>
        <v>3</v>
      </c>
      <c r="G28" s="2">
        <f t="shared" si="3"/>
        <v>9</v>
      </c>
      <c r="H28" s="1">
        <f t="shared" si="4"/>
        <v>1.7667844522968198E-3</v>
      </c>
    </row>
    <row r="29" spans="1:8" ht="16" x14ac:dyDescent="0.2">
      <c r="A29" s="46"/>
      <c r="B29" s="11" t="s">
        <v>10</v>
      </c>
      <c r="C29" s="29">
        <v>1686</v>
      </c>
      <c r="D29" s="2">
        <f t="shared" si="0"/>
        <v>1698</v>
      </c>
      <c r="E29" s="2">
        <f t="shared" si="1"/>
        <v>-12</v>
      </c>
      <c r="F29" s="2">
        <f t="shared" si="2"/>
        <v>12</v>
      </c>
      <c r="G29" s="2">
        <f t="shared" si="3"/>
        <v>144</v>
      </c>
      <c r="H29" s="1">
        <f t="shared" si="4"/>
        <v>7.1174377224199285E-3</v>
      </c>
    </row>
    <row r="30" spans="1:8" ht="16" x14ac:dyDescent="0.2">
      <c r="A30" s="46"/>
      <c r="B30" s="11" t="s">
        <v>9</v>
      </c>
      <c r="C30" s="29">
        <v>1680</v>
      </c>
      <c r="D30" s="2">
        <f t="shared" si="0"/>
        <v>1686</v>
      </c>
      <c r="E30" s="2">
        <f t="shared" si="1"/>
        <v>-6</v>
      </c>
      <c r="F30" s="2">
        <f t="shared" si="2"/>
        <v>6</v>
      </c>
      <c r="G30" s="2">
        <f t="shared" si="3"/>
        <v>36</v>
      </c>
      <c r="H30" s="1">
        <f t="shared" si="4"/>
        <v>3.5714285714285713E-3</v>
      </c>
    </row>
    <row r="31" spans="1:8" ht="16" x14ac:dyDescent="0.2">
      <c r="A31" s="46"/>
      <c r="B31" s="11" t="s">
        <v>8</v>
      </c>
      <c r="C31" s="29">
        <v>1643</v>
      </c>
      <c r="D31" s="2">
        <f t="shared" si="0"/>
        <v>1680</v>
      </c>
      <c r="E31" s="2">
        <f t="shared" si="1"/>
        <v>-37</v>
      </c>
      <c r="F31" s="2">
        <f t="shared" si="2"/>
        <v>37</v>
      </c>
      <c r="G31" s="2">
        <f t="shared" si="3"/>
        <v>1369</v>
      </c>
      <c r="H31" s="1">
        <f t="shared" si="4"/>
        <v>2.251978088861838E-2</v>
      </c>
    </row>
    <row r="32" spans="1:8" ht="16" x14ac:dyDescent="0.2">
      <c r="A32" s="46"/>
      <c r="B32" s="11" t="s">
        <v>7</v>
      </c>
      <c r="C32" s="29">
        <v>1645</v>
      </c>
      <c r="D32" s="2">
        <f t="shared" si="0"/>
        <v>1643</v>
      </c>
      <c r="E32" s="2">
        <f t="shared" si="1"/>
        <v>2</v>
      </c>
      <c r="F32" s="2">
        <f t="shared" si="2"/>
        <v>2</v>
      </c>
      <c r="G32" s="2">
        <f t="shared" si="3"/>
        <v>4</v>
      </c>
      <c r="H32" s="1">
        <f t="shared" si="4"/>
        <v>1.2158054711246201E-3</v>
      </c>
    </row>
    <row r="33" spans="1:8" ht="16" x14ac:dyDescent="0.2">
      <c r="A33" s="46"/>
      <c r="B33" s="11" t="s">
        <v>6</v>
      </c>
      <c r="C33" s="29">
        <v>1656</v>
      </c>
      <c r="D33" s="2">
        <f t="shared" si="0"/>
        <v>1645</v>
      </c>
      <c r="E33" s="2">
        <f t="shared" si="1"/>
        <v>11</v>
      </c>
      <c r="F33" s="2">
        <f t="shared" si="2"/>
        <v>11</v>
      </c>
      <c r="G33" s="2">
        <f t="shared" si="3"/>
        <v>121</v>
      </c>
      <c r="H33" s="1">
        <f t="shared" si="4"/>
        <v>6.642512077294686E-3</v>
      </c>
    </row>
    <row r="34" spans="1:8" ht="16" x14ac:dyDescent="0.2">
      <c r="A34" s="46"/>
      <c r="B34" s="11" t="s">
        <v>5</v>
      </c>
      <c r="C34" s="29">
        <v>1689</v>
      </c>
      <c r="D34" s="2">
        <f t="shared" si="0"/>
        <v>1656</v>
      </c>
      <c r="E34" s="2">
        <f t="shared" si="1"/>
        <v>33</v>
      </c>
      <c r="F34" s="2">
        <f t="shared" si="2"/>
        <v>33</v>
      </c>
      <c r="G34" s="2">
        <f t="shared" si="3"/>
        <v>1089</v>
      </c>
      <c r="H34" s="1">
        <f t="shared" si="4"/>
        <v>1.9538188277087035E-2</v>
      </c>
    </row>
    <row r="35" spans="1:8" ht="16" x14ac:dyDescent="0.2">
      <c r="A35" s="46"/>
      <c r="B35" s="11" t="s">
        <v>4</v>
      </c>
      <c r="C35" s="29">
        <v>1689</v>
      </c>
      <c r="D35" s="2">
        <f t="shared" si="0"/>
        <v>1689</v>
      </c>
      <c r="E35" s="2">
        <f t="shared" si="1"/>
        <v>0</v>
      </c>
      <c r="F35" s="2">
        <f t="shared" si="2"/>
        <v>0</v>
      </c>
      <c r="G35" s="2">
        <f t="shared" si="3"/>
        <v>0</v>
      </c>
      <c r="H35" s="1">
        <f t="shared" si="4"/>
        <v>0</v>
      </c>
    </row>
    <row r="36" spans="1:8" ht="16" x14ac:dyDescent="0.2">
      <c r="A36" s="46"/>
      <c r="B36" s="11" t="s">
        <v>3</v>
      </c>
      <c r="C36" s="29">
        <v>1694</v>
      </c>
      <c r="D36" s="2">
        <f t="shared" si="0"/>
        <v>1689</v>
      </c>
      <c r="E36" s="2">
        <f t="shared" si="1"/>
        <v>5</v>
      </c>
      <c r="F36" s="2">
        <f t="shared" si="2"/>
        <v>5</v>
      </c>
      <c r="G36" s="2">
        <f t="shared" si="3"/>
        <v>25</v>
      </c>
      <c r="H36" s="1">
        <f t="shared" si="4"/>
        <v>2.9515938606847697E-3</v>
      </c>
    </row>
    <row r="37" spans="1:8" ht="16" x14ac:dyDescent="0.2">
      <c r="A37" s="46"/>
      <c r="B37" s="11" t="s">
        <v>2</v>
      </c>
      <c r="C37" s="29">
        <v>1698</v>
      </c>
      <c r="D37" s="2">
        <f t="shared" si="0"/>
        <v>1694</v>
      </c>
      <c r="E37" s="2">
        <f t="shared" si="1"/>
        <v>4</v>
      </c>
      <c r="F37" s="2">
        <f t="shared" si="2"/>
        <v>4</v>
      </c>
      <c r="G37" s="2">
        <f t="shared" si="3"/>
        <v>16</v>
      </c>
      <c r="H37" s="1">
        <f t="shared" si="4"/>
        <v>2.3557126030624262E-3</v>
      </c>
    </row>
    <row r="38" spans="1:8" ht="16" x14ac:dyDescent="0.2">
      <c r="A38" s="46"/>
      <c r="B38" s="11" t="s">
        <v>1</v>
      </c>
      <c r="C38" s="29">
        <v>1689</v>
      </c>
      <c r="D38" s="2">
        <f t="shared" si="0"/>
        <v>1698</v>
      </c>
      <c r="E38" s="2">
        <f t="shared" si="1"/>
        <v>-9</v>
      </c>
      <c r="F38" s="2">
        <f t="shared" si="2"/>
        <v>9</v>
      </c>
      <c r="G38" s="2">
        <f t="shared" si="3"/>
        <v>81</v>
      </c>
      <c r="H38" s="1">
        <f t="shared" si="4"/>
        <v>5.3285968028419185E-3</v>
      </c>
    </row>
    <row r="39" spans="1:8" ht="16" x14ac:dyDescent="0.2">
      <c r="A39" s="46"/>
      <c r="B39" s="11" t="s">
        <v>0</v>
      </c>
      <c r="C39" s="29">
        <v>1680</v>
      </c>
      <c r="D39" s="2">
        <f t="shared" si="0"/>
        <v>1689</v>
      </c>
      <c r="E39" s="2">
        <f t="shared" si="1"/>
        <v>-9</v>
      </c>
      <c r="F39" s="2">
        <f t="shared" si="2"/>
        <v>9</v>
      </c>
      <c r="G39" s="2">
        <f t="shared" si="3"/>
        <v>81</v>
      </c>
      <c r="H39" s="1">
        <f t="shared" si="4"/>
        <v>5.3571428571428572E-3</v>
      </c>
    </row>
    <row r="40" spans="1:8" x14ac:dyDescent="0.15">
      <c r="A40" s="2"/>
      <c r="B40" s="2"/>
      <c r="C40" s="2"/>
      <c r="D40" s="2">
        <f t="shared" si="0"/>
        <v>1680</v>
      </c>
      <c r="E40" s="2">
        <f t="shared" si="1"/>
        <v>-1680</v>
      </c>
      <c r="F40" s="2">
        <f t="shared" si="2"/>
        <v>1680</v>
      </c>
      <c r="G40" s="2">
        <f t="shared" si="3"/>
        <v>2822400</v>
      </c>
      <c r="H40" s="1"/>
    </row>
  </sheetData>
  <mergeCells count="4">
    <mergeCell ref="A4:A15"/>
    <mergeCell ref="A16:A27"/>
    <mergeCell ref="A28:A39"/>
    <mergeCell ref="B1:K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B9769-6C56-1C4E-89A6-634B962CD423}">
  <dimension ref="A1:P56"/>
  <sheetViews>
    <sheetView workbookViewId="0">
      <selection activeCell="A3" sqref="A3:D51"/>
    </sheetView>
  </sheetViews>
  <sheetFormatPr baseColWidth="10" defaultRowHeight="13" x14ac:dyDescent="0.15"/>
  <cols>
    <col min="5" max="5" width="13.33203125" customWidth="1"/>
    <col min="6" max="6" width="13.33203125" bestFit="1" customWidth="1"/>
    <col min="7" max="7" width="14.33203125" customWidth="1"/>
    <col min="8" max="8" width="10" customWidth="1"/>
    <col min="9" max="9" width="12.1640625" customWidth="1"/>
    <col min="11" max="11" width="12.1640625" bestFit="1" customWidth="1"/>
    <col min="12" max="12" width="16.83203125" bestFit="1" customWidth="1"/>
  </cols>
  <sheetData>
    <row r="1" spans="1:16" ht="28" customHeight="1" x14ac:dyDescent="0.15">
      <c r="C1" s="62" t="s">
        <v>44</v>
      </c>
      <c r="D1" s="62"/>
      <c r="E1" s="62"/>
      <c r="F1" s="62"/>
      <c r="G1" s="62"/>
      <c r="H1" s="62"/>
      <c r="I1" s="62"/>
    </row>
    <row r="3" spans="1:16" ht="56" x14ac:dyDescent="0.15">
      <c r="A3" s="23" t="s">
        <v>21</v>
      </c>
      <c r="B3" s="23" t="s">
        <v>20</v>
      </c>
      <c r="C3" s="23" t="s">
        <v>38</v>
      </c>
      <c r="D3" s="38" t="s">
        <v>35</v>
      </c>
      <c r="E3" s="38" t="s">
        <v>39</v>
      </c>
      <c r="F3" s="23" t="s">
        <v>37</v>
      </c>
      <c r="G3" s="38" t="s">
        <v>40</v>
      </c>
      <c r="H3" s="38" t="s">
        <v>41</v>
      </c>
      <c r="I3" s="38" t="s">
        <v>44</v>
      </c>
      <c r="J3" s="5" t="s">
        <v>18</v>
      </c>
      <c r="K3" s="5" t="s">
        <v>17</v>
      </c>
      <c r="L3" s="5" t="s">
        <v>16</v>
      </c>
      <c r="M3" s="4" t="s">
        <v>15</v>
      </c>
    </row>
    <row r="4" spans="1:16" ht="16" x14ac:dyDescent="0.2">
      <c r="A4" s="51">
        <v>2020</v>
      </c>
      <c r="B4" s="26" t="s">
        <v>11</v>
      </c>
      <c r="C4" s="31">
        <v>1</v>
      </c>
      <c r="D4" s="29">
        <v>1689</v>
      </c>
      <c r="E4" s="32">
        <f>AVERAGE(D4,D16,D28)</f>
        <v>1695</v>
      </c>
      <c r="F4" s="30">
        <f>E4/$D$53</f>
        <v>1.0101311084624554</v>
      </c>
      <c r="G4" s="32">
        <f>D4/F4</f>
        <v>1672.0601769911505</v>
      </c>
      <c r="H4" s="33">
        <f>$C$55+$C$56*C4</f>
        <v>1676.8614998871217</v>
      </c>
      <c r="I4" s="33">
        <f>H4*F4</f>
        <v>1693.8499656189936</v>
      </c>
      <c r="J4" s="33">
        <f>D4-I4</f>
        <v>-4.8499656189935649</v>
      </c>
      <c r="K4" s="33">
        <f>ABS(J4)</f>
        <v>4.8499656189935649</v>
      </c>
      <c r="L4" s="32">
        <f>J4^2</f>
        <v>23.522166505419634</v>
      </c>
      <c r="M4" s="37">
        <f>K4/D4</f>
        <v>2.8715012545847038E-3</v>
      </c>
    </row>
    <row r="5" spans="1:16" ht="16" x14ac:dyDescent="0.2">
      <c r="A5" s="51"/>
      <c r="B5" s="26" t="s">
        <v>10</v>
      </c>
      <c r="C5" s="31">
        <v>2</v>
      </c>
      <c r="D5" s="29">
        <v>1692</v>
      </c>
      <c r="E5" s="32">
        <f t="shared" ref="E5:E15" si="0">AVERAGE(D5,D17,D29)</f>
        <v>1689</v>
      </c>
      <c r="F5" s="30">
        <f t="shared" ref="F5:F39" si="1">E5/$D$53</f>
        <v>1.0065554231227651</v>
      </c>
      <c r="G5" s="32">
        <f t="shared" ref="G5:G39" si="2">D5/F5</f>
        <v>1680.980461811723</v>
      </c>
      <c r="H5" s="33">
        <f t="shared" ref="H5:H51" si="3">$C$55+$C$56*C5</f>
        <v>1676.9265570364289</v>
      </c>
      <c r="I5" s="33">
        <f t="shared" ref="I5:I51" si="4">H5*F5</f>
        <v>1687.9195201636044</v>
      </c>
      <c r="J5" s="33">
        <f t="shared" ref="J5:J39" si="5">D5-I5</f>
        <v>4.0804798363956252</v>
      </c>
      <c r="K5" s="33">
        <f t="shared" ref="K5:K39" si="6">ABS(J5)</f>
        <v>4.0804798363956252</v>
      </c>
      <c r="L5" s="32">
        <f t="shared" ref="L5:L39" si="7">J5^2</f>
        <v>16.650315695231267</v>
      </c>
      <c r="M5" s="37">
        <f t="shared" ref="M5:M39" si="8">K5/D5</f>
        <v>2.411631108980866E-3</v>
      </c>
    </row>
    <row r="6" spans="1:16" ht="16" x14ac:dyDescent="0.2">
      <c r="A6" s="51"/>
      <c r="B6" s="26" t="s">
        <v>9</v>
      </c>
      <c r="C6" s="31">
        <v>3</v>
      </c>
      <c r="D6" s="29">
        <v>1694</v>
      </c>
      <c r="E6" s="32">
        <f t="shared" si="0"/>
        <v>1687</v>
      </c>
      <c r="F6" s="30">
        <f t="shared" si="1"/>
        <v>1.0053635280095352</v>
      </c>
      <c r="G6" s="32">
        <f t="shared" si="2"/>
        <v>1684.9626556016597</v>
      </c>
      <c r="H6" s="33">
        <f t="shared" si="3"/>
        <v>1676.9916141857364</v>
      </c>
      <c r="I6" s="33">
        <f t="shared" si="4"/>
        <v>1685.9862056801771</v>
      </c>
      <c r="J6" s="33">
        <f t="shared" si="5"/>
        <v>8.0137943198228641</v>
      </c>
      <c r="K6" s="33">
        <f t="shared" si="6"/>
        <v>8.0137943198228641</v>
      </c>
      <c r="L6" s="32">
        <f t="shared" si="7"/>
        <v>64.220899400425196</v>
      </c>
      <c r="M6" s="37">
        <f t="shared" si="8"/>
        <v>4.7306932230359294E-3</v>
      </c>
    </row>
    <row r="7" spans="1:16" ht="16" x14ac:dyDescent="0.2">
      <c r="A7" s="51"/>
      <c r="B7" s="26" t="s">
        <v>8</v>
      </c>
      <c r="C7" s="31">
        <v>4</v>
      </c>
      <c r="D7" s="29">
        <v>1689</v>
      </c>
      <c r="E7" s="32">
        <f t="shared" si="0"/>
        <v>1672.3333333333333</v>
      </c>
      <c r="F7" s="30">
        <f t="shared" si="1"/>
        <v>0.99662296384584814</v>
      </c>
      <c r="G7" s="32">
        <f t="shared" si="2"/>
        <v>1694.7231413195138</v>
      </c>
      <c r="H7" s="33">
        <f t="shared" si="3"/>
        <v>1677.0566713350438</v>
      </c>
      <c r="I7" s="33">
        <f t="shared" si="4"/>
        <v>1671.3931903233838</v>
      </c>
      <c r="J7" s="33">
        <f t="shared" si="5"/>
        <v>17.606809676616194</v>
      </c>
      <c r="K7" s="33">
        <f t="shared" si="6"/>
        <v>17.606809676616194</v>
      </c>
      <c r="L7" s="32">
        <f t="shared" si="7"/>
        <v>309.99974698858568</v>
      </c>
      <c r="M7" s="37">
        <f t="shared" si="8"/>
        <v>1.0424398861229246E-2</v>
      </c>
    </row>
    <row r="8" spans="1:16" ht="16" x14ac:dyDescent="0.2">
      <c r="A8" s="51"/>
      <c r="B8" s="26" t="s">
        <v>7</v>
      </c>
      <c r="C8" s="31">
        <v>5</v>
      </c>
      <c r="D8" s="29">
        <v>1644</v>
      </c>
      <c r="E8" s="32">
        <f t="shared" si="0"/>
        <v>1652</v>
      </c>
      <c r="F8" s="30">
        <f t="shared" si="1"/>
        <v>0.98450536352800955</v>
      </c>
      <c r="G8" s="32">
        <f t="shared" si="2"/>
        <v>1669.8740920096852</v>
      </c>
      <c r="H8" s="33">
        <f t="shared" si="3"/>
        <v>1677.121728484351</v>
      </c>
      <c r="I8" s="33">
        <f t="shared" si="4"/>
        <v>1651.1353369822098</v>
      </c>
      <c r="J8" s="33">
        <f t="shared" si="5"/>
        <v>-7.1353369822097648</v>
      </c>
      <c r="K8" s="33">
        <f t="shared" si="6"/>
        <v>7.1353369822097648</v>
      </c>
      <c r="L8" s="32">
        <f t="shared" si="7"/>
        <v>50.913033849690351</v>
      </c>
      <c r="M8" s="37">
        <f t="shared" si="8"/>
        <v>4.3402293079134822E-3</v>
      </c>
    </row>
    <row r="9" spans="1:16" ht="16" x14ac:dyDescent="0.2">
      <c r="A9" s="51"/>
      <c r="B9" s="26" t="s">
        <v>6</v>
      </c>
      <c r="C9" s="31">
        <v>6</v>
      </c>
      <c r="D9" s="29">
        <v>1647</v>
      </c>
      <c r="E9" s="32">
        <f t="shared" si="0"/>
        <v>1649.3333333333333</v>
      </c>
      <c r="F9" s="30">
        <f t="shared" si="1"/>
        <v>0.9829161700437028</v>
      </c>
      <c r="G9" s="32">
        <f t="shared" si="2"/>
        <v>1675.6261115602265</v>
      </c>
      <c r="H9" s="33">
        <f t="shared" si="3"/>
        <v>1677.1867856336585</v>
      </c>
      <c r="I9" s="33">
        <f t="shared" si="4"/>
        <v>1648.5340117829444</v>
      </c>
      <c r="J9" s="33">
        <f t="shared" si="5"/>
        <v>-1.5340117829443898</v>
      </c>
      <c r="K9" s="33">
        <f t="shared" si="6"/>
        <v>1.5340117829443898</v>
      </c>
      <c r="L9" s="32">
        <f t="shared" si="7"/>
        <v>2.3531921502122257</v>
      </c>
      <c r="M9" s="37">
        <f t="shared" si="8"/>
        <v>9.3139756098627191E-4</v>
      </c>
    </row>
    <row r="10" spans="1:16" ht="16" x14ac:dyDescent="0.2">
      <c r="A10" s="51"/>
      <c r="B10" s="26" t="s">
        <v>5</v>
      </c>
      <c r="C10" s="31">
        <v>7</v>
      </c>
      <c r="D10" s="29">
        <v>1648</v>
      </c>
      <c r="E10" s="32">
        <f t="shared" si="0"/>
        <v>1661</v>
      </c>
      <c r="F10" s="30">
        <f t="shared" si="1"/>
        <v>0.98986889153754465</v>
      </c>
      <c r="G10" s="32">
        <f t="shared" si="2"/>
        <v>1664.8669476219145</v>
      </c>
      <c r="H10" s="33">
        <f t="shared" si="3"/>
        <v>1677.2518427829659</v>
      </c>
      <c r="I10" s="33">
        <f t="shared" si="4"/>
        <v>1660.2594224448785</v>
      </c>
      <c r="J10" s="33">
        <f t="shared" si="5"/>
        <v>-12.25942244487851</v>
      </c>
      <c r="K10" s="33">
        <f t="shared" si="6"/>
        <v>12.25942244487851</v>
      </c>
      <c r="L10" s="32">
        <f t="shared" si="7"/>
        <v>150.29343868199098</v>
      </c>
      <c r="M10" s="37">
        <f t="shared" si="8"/>
        <v>7.438969930144727E-3</v>
      </c>
    </row>
    <row r="11" spans="1:16" ht="16" x14ac:dyDescent="0.2">
      <c r="A11" s="51"/>
      <c r="B11" s="26" t="s">
        <v>4</v>
      </c>
      <c r="C11" s="31">
        <v>8</v>
      </c>
      <c r="D11" s="29">
        <v>1646</v>
      </c>
      <c r="E11" s="32">
        <f t="shared" si="0"/>
        <v>1660</v>
      </c>
      <c r="F11" s="30">
        <f t="shared" si="1"/>
        <v>0.98927294398092969</v>
      </c>
      <c r="G11" s="32">
        <f t="shared" si="2"/>
        <v>1663.8481927710843</v>
      </c>
      <c r="H11" s="33">
        <f t="shared" si="3"/>
        <v>1677.3168999322731</v>
      </c>
      <c r="I11" s="33">
        <f t="shared" si="4"/>
        <v>1659.3242275849664</v>
      </c>
      <c r="J11" s="33">
        <f t="shared" si="5"/>
        <v>-13.324227584966366</v>
      </c>
      <c r="K11" s="33">
        <f t="shared" si="6"/>
        <v>13.324227584966366</v>
      </c>
      <c r="L11" s="32">
        <f t="shared" si="7"/>
        <v>177.53504073597864</v>
      </c>
      <c r="M11" s="37">
        <f t="shared" si="8"/>
        <v>8.0949134781083624E-3</v>
      </c>
      <c r="O11" s="18" t="s">
        <v>14</v>
      </c>
      <c r="P11" s="19">
        <f>AVERAGE(K4:K39)</f>
        <v>8.1281643914134634</v>
      </c>
    </row>
    <row r="12" spans="1:16" ht="16" x14ac:dyDescent="0.2">
      <c r="A12" s="51"/>
      <c r="B12" s="26" t="s">
        <v>3</v>
      </c>
      <c r="C12" s="31">
        <v>9</v>
      </c>
      <c r="D12" s="29">
        <v>1689</v>
      </c>
      <c r="E12" s="32">
        <f t="shared" si="0"/>
        <v>1690.6666666666667</v>
      </c>
      <c r="F12" s="30">
        <f t="shared" si="1"/>
        <v>1.0075486690504569</v>
      </c>
      <c r="G12" s="32">
        <f t="shared" si="2"/>
        <v>1676.3458201892745</v>
      </c>
      <c r="H12" s="33">
        <f t="shared" si="3"/>
        <v>1677.3819570815806</v>
      </c>
      <c r="I12" s="33">
        <f t="shared" si="4"/>
        <v>1690.0439583467971</v>
      </c>
      <c r="J12" s="33">
        <f t="shared" si="5"/>
        <v>-1.0439583467971261</v>
      </c>
      <c r="K12" s="33">
        <f t="shared" si="6"/>
        <v>1.0439583467971261</v>
      </c>
      <c r="L12" s="32">
        <f t="shared" si="7"/>
        <v>1.0898490298473886</v>
      </c>
      <c r="M12" s="37">
        <f t="shared" si="8"/>
        <v>6.1809256767147785E-4</v>
      </c>
      <c r="O12" s="13" t="s">
        <v>13</v>
      </c>
      <c r="P12" s="20">
        <f>AVERAGE(L4:L39)</f>
        <v>127.19124246810601</v>
      </c>
    </row>
    <row r="13" spans="1:16" ht="16" x14ac:dyDescent="0.2">
      <c r="A13" s="51"/>
      <c r="B13" s="26" t="s">
        <v>2</v>
      </c>
      <c r="C13" s="31">
        <v>10</v>
      </c>
      <c r="D13" s="29">
        <v>1692</v>
      </c>
      <c r="E13" s="32">
        <f t="shared" si="0"/>
        <v>1694.6666666666667</v>
      </c>
      <c r="F13" s="30">
        <f t="shared" si="1"/>
        <v>1.009932459276917</v>
      </c>
      <c r="G13" s="32">
        <f t="shared" si="2"/>
        <v>1675.3595594020455</v>
      </c>
      <c r="H13" s="33">
        <f t="shared" si="3"/>
        <v>1677.4470142308878</v>
      </c>
      <c r="I13" s="33">
        <f t="shared" si="4"/>
        <v>1694.1081883889221</v>
      </c>
      <c r="J13" s="33">
        <f t="shared" si="5"/>
        <v>-2.1081883889221444</v>
      </c>
      <c r="K13" s="33">
        <f t="shared" si="6"/>
        <v>2.1081883889221444</v>
      </c>
      <c r="L13" s="32">
        <f t="shared" si="7"/>
        <v>4.4444582831861466</v>
      </c>
      <c r="M13" s="37">
        <f t="shared" si="8"/>
        <v>1.2459742251312909E-3</v>
      </c>
      <c r="O13" s="16" t="s">
        <v>12</v>
      </c>
      <c r="P13" s="17">
        <f>AVERAGE(M4:M39)</f>
        <v>4.8639127573342957E-3</v>
      </c>
    </row>
    <row r="14" spans="1:16" ht="16" x14ac:dyDescent="0.2">
      <c r="A14" s="51"/>
      <c r="B14" s="26" t="s">
        <v>1</v>
      </c>
      <c r="C14" s="31">
        <v>11</v>
      </c>
      <c r="D14" s="29">
        <v>1698</v>
      </c>
      <c r="E14" s="32">
        <f t="shared" si="0"/>
        <v>1693.6666666666667</v>
      </c>
      <c r="F14" s="30">
        <f t="shared" si="1"/>
        <v>1.0093365117203019</v>
      </c>
      <c r="G14" s="32">
        <f t="shared" si="2"/>
        <v>1682.2932493603621</v>
      </c>
      <c r="H14" s="33">
        <f t="shared" si="3"/>
        <v>1677.5120713801953</v>
      </c>
      <c r="I14" s="33">
        <f t="shared" si="4"/>
        <v>1693.1741824955843</v>
      </c>
      <c r="J14" s="33">
        <f t="shared" si="5"/>
        <v>4.8258175044156815</v>
      </c>
      <c r="K14" s="33">
        <f t="shared" si="6"/>
        <v>4.8258175044156815</v>
      </c>
      <c r="L14" s="32">
        <f t="shared" si="7"/>
        <v>23.288514585924794</v>
      </c>
      <c r="M14" s="37">
        <f t="shared" si="8"/>
        <v>2.8420597788078217E-3</v>
      </c>
    </row>
    <row r="15" spans="1:16" ht="16" x14ac:dyDescent="0.2">
      <c r="A15" s="52"/>
      <c r="B15" s="26" t="s">
        <v>0</v>
      </c>
      <c r="C15" s="31">
        <v>12</v>
      </c>
      <c r="D15" s="29">
        <v>1699</v>
      </c>
      <c r="E15" s="32">
        <f t="shared" si="0"/>
        <v>1691.3333333333333</v>
      </c>
      <c r="F15" s="30">
        <f t="shared" si="1"/>
        <v>1.0079459674215334</v>
      </c>
      <c r="G15" s="32">
        <f t="shared" si="2"/>
        <v>1685.6062278281438</v>
      </c>
      <c r="H15" s="33">
        <f t="shared" si="3"/>
        <v>1677.5771285295027</v>
      </c>
      <c r="I15" s="33">
        <f t="shared" si="4"/>
        <v>1690.9071017399078</v>
      </c>
      <c r="J15" s="33">
        <f t="shared" si="5"/>
        <v>8.0928982600921699</v>
      </c>
      <c r="K15" s="33">
        <f t="shared" si="6"/>
        <v>8.0928982600921699</v>
      </c>
      <c r="L15" s="32">
        <f t="shared" si="7"/>
        <v>65.495002248202866</v>
      </c>
      <c r="M15" s="37">
        <f t="shared" si="8"/>
        <v>4.7633303473173455E-3</v>
      </c>
    </row>
    <row r="16" spans="1:16" ht="16" x14ac:dyDescent="0.2">
      <c r="A16" s="53">
        <v>2021</v>
      </c>
      <c r="B16" s="27" t="s">
        <v>11</v>
      </c>
      <c r="C16" s="31">
        <v>13</v>
      </c>
      <c r="D16" s="29">
        <v>1698</v>
      </c>
      <c r="E16" s="32">
        <v>1695</v>
      </c>
      <c r="F16" s="30">
        <f t="shared" si="1"/>
        <v>1.0101311084624554</v>
      </c>
      <c r="G16" s="32">
        <f t="shared" si="2"/>
        <v>1680.9699115044248</v>
      </c>
      <c r="H16" s="33">
        <f t="shared" si="3"/>
        <v>1677.6421856788099</v>
      </c>
      <c r="I16" s="33">
        <f t="shared" si="4"/>
        <v>1694.6385606231127</v>
      </c>
      <c r="J16" s="33">
        <f t="shared" si="5"/>
        <v>3.361439376887347</v>
      </c>
      <c r="K16" s="33">
        <f t="shared" si="6"/>
        <v>3.361439376887347</v>
      </c>
      <c r="L16" s="32">
        <f t="shared" si="7"/>
        <v>11.299274684488795</v>
      </c>
      <c r="M16" s="37">
        <f t="shared" si="8"/>
        <v>1.979646276140958E-3</v>
      </c>
    </row>
    <row r="17" spans="1:13" ht="16" x14ac:dyDescent="0.2">
      <c r="A17" s="54"/>
      <c r="B17" s="27" t="s">
        <v>10</v>
      </c>
      <c r="C17" s="31">
        <v>14</v>
      </c>
      <c r="D17" s="29">
        <v>1689</v>
      </c>
      <c r="E17" s="32">
        <v>1689</v>
      </c>
      <c r="F17" s="30">
        <f t="shared" si="1"/>
        <v>1.0065554231227651</v>
      </c>
      <c r="G17" s="32">
        <f t="shared" si="2"/>
        <v>1678</v>
      </c>
      <c r="H17" s="33">
        <f t="shared" si="3"/>
        <v>1677.7072428281174</v>
      </c>
      <c r="I17" s="33">
        <f t="shared" si="4"/>
        <v>1688.7053236809834</v>
      </c>
      <c r="J17" s="33">
        <f t="shared" si="5"/>
        <v>0.29467631901661662</v>
      </c>
      <c r="K17" s="33">
        <f t="shared" si="6"/>
        <v>0.29467631901661662</v>
      </c>
      <c r="L17" s="32">
        <f t="shared" si="7"/>
        <v>8.6834132989182813E-2</v>
      </c>
      <c r="M17" s="37">
        <f t="shared" si="8"/>
        <v>1.7446792126501871E-4</v>
      </c>
    </row>
    <row r="18" spans="1:13" ht="16" x14ac:dyDescent="0.2">
      <c r="A18" s="54"/>
      <c r="B18" s="27" t="s">
        <v>9</v>
      </c>
      <c r="C18" s="31">
        <v>15</v>
      </c>
      <c r="D18" s="29">
        <v>1687</v>
      </c>
      <c r="E18" s="32">
        <v>1687</v>
      </c>
      <c r="F18" s="30">
        <f t="shared" si="1"/>
        <v>1.0053635280095352</v>
      </c>
      <c r="G18" s="32">
        <f t="shared" si="2"/>
        <v>1678</v>
      </c>
      <c r="H18" s="33">
        <f t="shared" si="3"/>
        <v>1677.7722999774248</v>
      </c>
      <c r="I18" s="33">
        <f t="shared" si="4"/>
        <v>1686.771078701976</v>
      </c>
      <c r="J18" s="33">
        <f t="shared" si="5"/>
        <v>0.2289212980240336</v>
      </c>
      <c r="K18" s="33">
        <f t="shared" si="6"/>
        <v>0.2289212980240336</v>
      </c>
      <c r="L18" s="32">
        <f t="shared" si="7"/>
        <v>5.2404960689008413E-2</v>
      </c>
      <c r="M18" s="37">
        <f t="shared" si="8"/>
        <v>1.3569727209486283E-4</v>
      </c>
    </row>
    <row r="19" spans="1:13" ht="16" x14ac:dyDescent="0.2">
      <c r="A19" s="54"/>
      <c r="B19" s="27" t="s">
        <v>8</v>
      </c>
      <c r="C19" s="31">
        <v>16</v>
      </c>
      <c r="D19" s="29">
        <v>1685</v>
      </c>
      <c r="E19" s="32">
        <v>1672.3333333333333</v>
      </c>
      <c r="F19" s="30">
        <f t="shared" si="1"/>
        <v>0.99662296384584814</v>
      </c>
      <c r="G19" s="32">
        <f t="shared" si="2"/>
        <v>1690.7095874028305</v>
      </c>
      <c r="H19" s="33">
        <f t="shared" si="3"/>
        <v>1677.8373571267321</v>
      </c>
      <c r="I19" s="33">
        <f t="shared" si="4"/>
        <v>1672.1712397109284</v>
      </c>
      <c r="J19" s="33">
        <f t="shared" si="5"/>
        <v>12.828760289071624</v>
      </c>
      <c r="K19" s="33">
        <f t="shared" si="6"/>
        <v>12.828760289071624</v>
      </c>
      <c r="L19" s="32">
        <f t="shared" si="7"/>
        <v>164.57709055446108</v>
      </c>
      <c r="M19" s="37">
        <f t="shared" si="8"/>
        <v>7.6135075899534865E-3</v>
      </c>
    </row>
    <row r="20" spans="1:13" ht="16" x14ac:dyDescent="0.2">
      <c r="A20" s="54"/>
      <c r="B20" s="27" t="s">
        <v>7</v>
      </c>
      <c r="C20" s="31">
        <v>17</v>
      </c>
      <c r="D20" s="29">
        <v>1667</v>
      </c>
      <c r="E20" s="32">
        <v>1652</v>
      </c>
      <c r="F20" s="30">
        <f t="shared" si="1"/>
        <v>0.98450536352800955</v>
      </c>
      <c r="G20" s="32">
        <f t="shared" si="2"/>
        <v>1693.2360774818401</v>
      </c>
      <c r="H20" s="33">
        <f t="shared" si="3"/>
        <v>1677.9024142760395</v>
      </c>
      <c r="I20" s="33">
        <f t="shared" si="4"/>
        <v>1651.9039263313571</v>
      </c>
      <c r="J20" s="33">
        <f t="shared" si="5"/>
        <v>15.09607366864293</v>
      </c>
      <c r="K20" s="33">
        <f t="shared" si="6"/>
        <v>15.09607366864293</v>
      </c>
      <c r="L20" s="32">
        <f t="shared" si="7"/>
        <v>227.89144020909441</v>
      </c>
      <c r="M20" s="37">
        <f t="shared" si="8"/>
        <v>9.0558330345788425E-3</v>
      </c>
    </row>
    <row r="21" spans="1:13" ht="16" x14ac:dyDescent="0.2">
      <c r="A21" s="54"/>
      <c r="B21" s="27" t="s">
        <v>6</v>
      </c>
      <c r="C21" s="31">
        <v>18</v>
      </c>
      <c r="D21" s="29">
        <v>1645</v>
      </c>
      <c r="E21" s="32">
        <v>1649.3333333333333</v>
      </c>
      <c r="F21" s="30">
        <f t="shared" si="1"/>
        <v>0.9829161700437028</v>
      </c>
      <c r="G21" s="32">
        <f t="shared" si="2"/>
        <v>1673.5913500404204</v>
      </c>
      <c r="H21" s="33">
        <f t="shared" si="3"/>
        <v>1677.967471425347</v>
      </c>
      <c r="I21" s="33">
        <f t="shared" si="4"/>
        <v>1649.3013604713183</v>
      </c>
      <c r="J21" s="33">
        <f t="shared" si="5"/>
        <v>-4.3013604713182758</v>
      </c>
      <c r="K21" s="33">
        <f t="shared" si="6"/>
        <v>4.3013604713182758</v>
      </c>
      <c r="L21" s="32">
        <f t="shared" si="7"/>
        <v>18.501701904219381</v>
      </c>
      <c r="M21" s="37">
        <f t="shared" si="8"/>
        <v>2.6148087971539671E-3</v>
      </c>
    </row>
    <row r="22" spans="1:13" ht="16" x14ac:dyDescent="0.2">
      <c r="A22" s="54"/>
      <c r="B22" s="27" t="s">
        <v>5</v>
      </c>
      <c r="C22" s="31">
        <v>19</v>
      </c>
      <c r="D22" s="29">
        <v>1646</v>
      </c>
      <c r="E22" s="32">
        <v>1661</v>
      </c>
      <c r="F22" s="30">
        <f t="shared" si="1"/>
        <v>0.98986889153754465</v>
      </c>
      <c r="G22" s="32">
        <f t="shared" si="2"/>
        <v>1662.8464780252862</v>
      </c>
      <c r="H22" s="33">
        <f t="shared" si="3"/>
        <v>1678.0325285746542</v>
      </c>
      <c r="I22" s="33">
        <f t="shared" si="4"/>
        <v>1661.0321990241362</v>
      </c>
      <c r="J22" s="33">
        <f t="shared" si="5"/>
        <v>-15.032199024136162</v>
      </c>
      <c r="K22" s="33">
        <f t="shared" si="6"/>
        <v>15.032199024136162</v>
      </c>
      <c r="L22" s="32">
        <f t="shared" si="7"/>
        <v>225.96700750124018</v>
      </c>
      <c r="M22" s="37">
        <f t="shared" si="8"/>
        <v>9.1325631981386164E-3</v>
      </c>
    </row>
    <row r="23" spans="1:13" ht="16" x14ac:dyDescent="0.2">
      <c r="A23" s="54"/>
      <c r="B23" s="27" t="s">
        <v>4</v>
      </c>
      <c r="C23" s="31">
        <v>20</v>
      </c>
      <c r="D23" s="29">
        <v>1645</v>
      </c>
      <c r="E23" s="32">
        <v>1660</v>
      </c>
      <c r="F23" s="30">
        <f t="shared" si="1"/>
        <v>0.98927294398092969</v>
      </c>
      <c r="G23" s="32">
        <f t="shared" si="2"/>
        <v>1662.8373493975903</v>
      </c>
      <c r="H23" s="33">
        <f t="shared" si="3"/>
        <v>1678.0975857239616</v>
      </c>
      <c r="I23" s="33">
        <f t="shared" si="4"/>
        <v>1660.0965389164342</v>
      </c>
      <c r="J23" s="33">
        <f t="shared" si="5"/>
        <v>-15.096538916434156</v>
      </c>
      <c r="K23" s="33">
        <f t="shared" si="6"/>
        <v>15.096538916434156</v>
      </c>
      <c r="L23" s="32">
        <f t="shared" si="7"/>
        <v>227.90548725541095</v>
      </c>
      <c r="M23" s="37">
        <f t="shared" si="8"/>
        <v>9.1772273048231958E-3</v>
      </c>
    </row>
    <row r="24" spans="1:13" ht="16" x14ac:dyDescent="0.2">
      <c r="A24" s="54"/>
      <c r="B24" s="27" t="s">
        <v>3</v>
      </c>
      <c r="C24" s="31">
        <v>21</v>
      </c>
      <c r="D24" s="29">
        <v>1689</v>
      </c>
      <c r="E24" s="32">
        <v>1690.6666666666667</v>
      </c>
      <c r="F24" s="30">
        <f t="shared" si="1"/>
        <v>1.0075486690504569</v>
      </c>
      <c r="G24" s="32">
        <f t="shared" si="2"/>
        <v>1676.3458201892745</v>
      </c>
      <c r="H24" s="33">
        <f t="shared" si="3"/>
        <v>1678.1626428732691</v>
      </c>
      <c r="I24" s="33">
        <f t="shared" si="4"/>
        <v>1690.8305372771595</v>
      </c>
      <c r="J24" s="33">
        <f t="shared" si="5"/>
        <v>-1.8305372771594648</v>
      </c>
      <c r="K24" s="33">
        <f t="shared" si="6"/>
        <v>1.8305372771594648</v>
      </c>
      <c r="L24" s="32">
        <f t="shared" si="7"/>
        <v>3.350866723070387</v>
      </c>
      <c r="M24" s="37">
        <f t="shared" si="8"/>
        <v>1.0837994536172083E-3</v>
      </c>
    </row>
    <row r="25" spans="1:13" ht="16" x14ac:dyDescent="0.2">
      <c r="A25" s="54"/>
      <c r="B25" s="27" t="s">
        <v>2</v>
      </c>
      <c r="C25" s="31">
        <v>22</v>
      </c>
      <c r="D25" s="29">
        <v>1694</v>
      </c>
      <c r="E25" s="32">
        <v>1694.6666666666667</v>
      </c>
      <c r="F25" s="30">
        <f t="shared" si="1"/>
        <v>1.009932459276917</v>
      </c>
      <c r="G25" s="32">
        <f t="shared" si="2"/>
        <v>1677.3398898505113</v>
      </c>
      <c r="H25" s="33">
        <f t="shared" si="3"/>
        <v>1678.2277000225763</v>
      </c>
      <c r="I25" s="33">
        <f t="shared" si="4"/>
        <v>1694.8966283104446</v>
      </c>
      <c r="J25" s="33">
        <f t="shared" si="5"/>
        <v>-0.896628310444612</v>
      </c>
      <c r="K25" s="33">
        <f t="shared" si="6"/>
        <v>0.896628310444612</v>
      </c>
      <c r="L25" s="32">
        <f t="shared" si="7"/>
        <v>0.80394232709075952</v>
      </c>
      <c r="M25" s="37">
        <f t="shared" si="8"/>
        <v>5.2929652328489497E-4</v>
      </c>
    </row>
    <row r="26" spans="1:13" ht="16" x14ac:dyDescent="0.2">
      <c r="A26" s="54"/>
      <c r="B26" s="27" t="s">
        <v>1</v>
      </c>
      <c r="C26" s="31">
        <v>23</v>
      </c>
      <c r="D26" s="29">
        <v>1694</v>
      </c>
      <c r="E26" s="32">
        <v>1693.6666666666667</v>
      </c>
      <c r="F26" s="30">
        <f t="shared" si="1"/>
        <v>1.0093365117203019</v>
      </c>
      <c r="G26" s="32">
        <f t="shared" si="2"/>
        <v>1678.3302499507972</v>
      </c>
      <c r="H26" s="33">
        <f t="shared" si="3"/>
        <v>1678.2927571718837</v>
      </c>
      <c r="I26" s="33">
        <f t="shared" si="4"/>
        <v>1693.9621571693169</v>
      </c>
      <c r="J26" s="33">
        <f t="shared" si="5"/>
        <v>3.784283068307559E-2</v>
      </c>
      <c r="K26" s="33">
        <f t="shared" si="6"/>
        <v>3.784283068307559E-2</v>
      </c>
      <c r="L26" s="32">
        <f t="shared" si="7"/>
        <v>1.4320798341079274E-3</v>
      </c>
      <c r="M26" s="37">
        <f t="shared" si="8"/>
        <v>2.2339333343019827E-5</v>
      </c>
    </row>
    <row r="27" spans="1:13" ht="16" x14ac:dyDescent="0.2">
      <c r="A27" s="55"/>
      <c r="B27" s="27" t="s">
        <v>0</v>
      </c>
      <c r="C27" s="31">
        <v>24</v>
      </c>
      <c r="D27" s="29">
        <v>1695</v>
      </c>
      <c r="E27" s="32">
        <v>1691.3333333333333</v>
      </c>
      <c r="F27" s="30">
        <f t="shared" si="1"/>
        <v>1.0079459674215334</v>
      </c>
      <c r="G27" s="32">
        <f t="shared" si="2"/>
        <v>1681.6377611351993</v>
      </c>
      <c r="H27" s="33">
        <f t="shared" si="3"/>
        <v>1678.357814321191</v>
      </c>
      <c r="I27" s="33">
        <f t="shared" si="4"/>
        <v>1691.6939908354632</v>
      </c>
      <c r="J27" s="33">
        <f t="shared" si="5"/>
        <v>3.3060091645368175</v>
      </c>
      <c r="K27" s="33">
        <f t="shared" si="6"/>
        <v>3.3060091645368175</v>
      </c>
      <c r="L27" s="32">
        <f t="shared" si="7"/>
        <v>10.929696596001426</v>
      </c>
      <c r="M27" s="37">
        <f t="shared" si="8"/>
        <v>1.9504478846824882E-3</v>
      </c>
    </row>
    <row r="28" spans="1:13" ht="16" x14ac:dyDescent="0.2">
      <c r="A28" s="56">
        <v>2022</v>
      </c>
      <c r="B28" s="28" t="s">
        <v>11</v>
      </c>
      <c r="C28" s="31">
        <v>25</v>
      </c>
      <c r="D28" s="29">
        <v>1698</v>
      </c>
      <c r="E28" s="32">
        <v>1695</v>
      </c>
      <c r="F28" s="30">
        <f t="shared" si="1"/>
        <v>1.0101311084624554</v>
      </c>
      <c r="G28" s="32">
        <f t="shared" si="2"/>
        <v>1680.9699115044248</v>
      </c>
      <c r="H28" s="33">
        <f t="shared" si="3"/>
        <v>1678.4228714704984</v>
      </c>
      <c r="I28" s="33">
        <f t="shared" si="4"/>
        <v>1695.4271556272317</v>
      </c>
      <c r="J28" s="33">
        <f t="shared" si="5"/>
        <v>2.5728443727682588</v>
      </c>
      <c r="K28" s="33">
        <f t="shared" si="6"/>
        <v>2.5728443727682588</v>
      </c>
      <c r="L28" s="32">
        <f t="shared" si="7"/>
        <v>6.6195281664852956</v>
      </c>
      <c r="M28" s="37">
        <f t="shared" si="8"/>
        <v>1.5152204786621076E-3</v>
      </c>
    </row>
    <row r="29" spans="1:13" ht="16" x14ac:dyDescent="0.2">
      <c r="A29" s="57"/>
      <c r="B29" s="28" t="s">
        <v>10</v>
      </c>
      <c r="C29" s="31">
        <v>26</v>
      </c>
      <c r="D29" s="29">
        <v>1686</v>
      </c>
      <c r="E29" s="32">
        <v>1689</v>
      </c>
      <c r="F29" s="30">
        <f t="shared" si="1"/>
        <v>1.0065554231227651</v>
      </c>
      <c r="G29" s="32">
        <f t="shared" si="2"/>
        <v>1675.0195381882772</v>
      </c>
      <c r="H29" s="33">
        <f t="shared" si="3"/>
        <v>1678.4879286198059</v>
      </c>
      <c r="I29" s="33">
        <f t="shared" si="4"/>
        <v>1689.4911271983624</v>
      </c>
      <c r="J29" s="33">
        <f t="shared" si="5"/>
        <v>-3.4911271983623919</v>
      </c>
      <c r="K29" s="33">
        <f t="shared" si="6"/>
        <v>3.4911271983623919</v>
      </c>
      <c r="L29" s="32">
        <f t="shared" si="7"/>
        <v>12.187969115145643</v>
      </c>
      <c r="M29" s="37">
        <f>K29/D29</f>
        <v>2.0706567012825573E-3</v>
      </c>
    </row>
    <row r="30" spans="1:13" ht="16" x14ac:dyDescent="0.2">
      <c r="A30" s="57"/>
      <c r="B30" s="28" t="s">
        <v>9</v>
      </c>
      <c r="C30" s="31">
        <v>27</v>
      </c>
      <c r="D30" s="29">
        <v>1680</v>
      </c>
      <c r="E30" s="32">
        <v>1687</v>
      </c>
      <c r="F30" s="30">
        <f t="shared" si="1"/>
        <v>1.0053635280095352</v>
      </c>
      <c r="G30" s="32">
        <f t="shared" si="2"/>
        <v>1671.0373443983401</v>
      </c>
      <c r="H30" s="33">
        <f t="shared" si="3"/>
        <v>1678.5529857691131</v>
      </c>
      <c r="I30" s="33">
        <f t="shared" si="4"/>
        <v>1687.5559517237748</v>
      </c>
      <c r="J30" s="33">
        <f t="shared" si="5"/>
        <v>-7.5559517237747968</v>
      </c>
      <c r="K30" s="33">
        <f t="shared" si="6"/>
        <v>7.5559517237747968</v>
      </c>
      <c r="L30" s="32">
        <f t="shared" si="7"/>
        <v>57.092406452015325</v>
      </c>
      <c r="M30" s="37">
        <f t="shared" si="8"/>
        <v>4.4975903117707126E-3</v>
      </c>
    </row>
    <row r="31" spans="1:13" ht="16" x14ac:dyDescent="0.2">
      <c r="A31" s="57"/>
      <c r="B31" s="28" t="s">
        <v>8</v>
      </c>
      <c r="C31" s="31">
        <v>28</v>
      </c>
      <c r="D31" s="29">
        <v>1643</v>
      </c>
      <c r="E31" s="32">
        <v>1672.3333333333333</v>
      </c>
      <c r="F31" s="30">
        <f t="shared" si="1"/>
        <v>0.99662296384584814</v>
      </c>
      <c r="G31" s="32">
        <f t="shared" si="2"/>
        <v>1648.5672712776561</v>
      </c>
      <c r="H31" s="33">
        <f t="shared" si="3"/>
        <v>1678.6180429184205</v>
      </c>
      <c r="I31" s="33">
        <f t="shared" si="4"/>
        <v>1672.9492890984734</v>
      </c>
      <c r="J31" s="33">
        <f t="shared" si="5"/>
        <v>-29.9492890984734</v>
      </c>
      <c r="K31" s="33">
        <f t="shared" si="6"/>
        <v>29.9492890984734</v>
      </c>
      <c r="L31" s="32">
        <f t="shared" si="7"/>
        <v>896.95991750393762</v>
      </c>
      <c r="M31" s="37">
        <f t="shared" si="8"/>
        <v>1.8228416980202923E-2</v>
      </c>
    </row>
    <row r="32" spans="1:13" ht="16" x14ac:dyDescent="0.2">
      <c r="A32" s="57"/>
      <c r="B32" s="28" t="s">
        <v>7</v>
      </c>
      <c r="C32" s="31">
        <v>29</v>
      </c>
      <c r="D32" s="29">
        <v>1645</v>
      </c>
      <c r="E32" s="32">
        <v>1652</v>
      </c>
      <c r="F32" s="30">
        <f t="shared" si="1"/>
        <v>0.98450536352800955</v>
      </c>
      <c r="G32" s="32">
        <f t="shared" si="2"/>
        <v>1670.8898305084745</v>
      </c>
      <c r="H32" s="33">
        <f t="shared" si="3"/>
        <v>1678.683100067728</v>
      </c>
      <c r="I32" s="33">
        <f t="shared" si="4"/>
        <v>1652.6725156805046</v>
      </c>
      <c r="J32" s="33">
        <f t="shared" si="5"/>
        <v>-7.6725156805046026</v>
      </c>
      <c r="K32" s="33">
        <f t="shared" si="6"/>
        <v>7.6725156805046026</v>
      </c>
      <c r="L32" s="32">
        <f t="shared" si="7"/>
        <v>58.867496867589004</v>
      </c>
      <c r="M32" s="37">
        <f t="shared" si="8"/>
        <v>4.6641432708234669E-3</v>
      </c>
    </row>
    <row r="33" spans="1:13" ht="16" x14ac:dyDescent="0.2">
      <c r="A33" s="57"/>
      <c r="B33" s="28" t="s">
        <v>6</v>
      </c>
      <c r="C33" s="31">
        <v>30</v>
      </c>
      <c r="D33" s="29">
        <v>1656</v>
      </c>
      <c r="E33" s="32">
        <v>1649.3333333333333</v>
      </c>
      <c r="F33" s="30">
        <f t="shared" si="1"/>
        <v>0.9829161700437028</v>
      </c>
      <c r="G33" s="32">
        <f t="shared" si="2"/>
        <v>1684.7825383993534</v>
      </c>
      <c r="H33" s="33">
        <f t="shared" si="3"/>
        <v>1678.7481572170352</v>
      </c>
      <c r="I33" s="33">
        <f t="shared" si="4"/>
        <v>1650.0687091596922</v>
      </c>
      <c r="J33" s="33">
        <f t="shared" si="5"/>
        <v>5.9312908403078382</v>
      </c>
      <c r="K33" s="33">
        <f t="shared" si="6"/>
        <v>5.9312908403078382</v>
      </c>
      <c r="L33" s="32">
        <f t="shared" si="7"/>
        <v>35.180211032319662</v>
      </c>
      <c r="M33" s="37">
        <f t="shared" si="8"/>
        <v>3.5816973673356511E-3</v>
      </c>
    </row>
    <row r="34" spans="1:13" ht="16" x14ac:dyDescent="0.2">
      <c r="A34" s="57"/>
      <c r="B34" s="28" t="s">
        <v>5</v>
      </c>
      <c r="C34" s="31">
        <v>31</v>
      </c>
      <c r="D34" s="29">
        <v>1689</v>
      </c>
      <c r="E34" s="32">
        <v>1661</v>
      </c>
      <c r="F34" s="30">
        <f t="shared" si="1"/>
        <v>0.98986889153754465</v>
      </c>
      <c r="G34" s="32">
        <f t="shared" si="2"/>
        <v>1706.2865743527996</v>
      </c>
      <c r="H34" s="33">
        <f t="shared" si="3"/>
        <v>1678.8132143663427</v>
      </c>
      <c r="I34" s="33">
        <f t="shared" si="4"/>
        <v>1661.804975603394</v>
      </c>
      <c r="J34" s="33">
        <f t="shared" si="5"/>
        <v>27.195024396605959</v>
      </c>
      <c r="K34" s="33">
        <f t="shared" si="6"/>
        <v>27.195024396605959</v>
      </c>
      <c r="L34" s="32">
        <f t="shared" si="7"/>
        <v>739.56935193199331</v>
      </c>
      <c r="M34" s="37">
        <f t="shared" si="8"/>
        <v>1.6101257783662497E-2</v>
      </c>
    </row>
    <row r="35" spans="1:13" ht="16" x14ac:dyDescent="0.2">
      <c r="A35" s="57"/>
      <c r="B35" s="28" t="s">
        <v>4</v>
      </c>
      <c r="C35" s="31">
        <v>32</v>
      </c>
      <c r="D35" s="29">
        <v>1689</v>
      </c>
      <c r="E35" s="32">
        <v>1660</v>
      </c>
      <c r="F35" s="30">
        <f t="shared" si="1"/>
        <v>0.98927294398092969</v>
      </c>
      <c r="G35" s="32">
        <f t="shared" si="2"/>
        <v>1707.3144578313254</v>
      </c>
      <c r="H35" s="33">
        <f t="shared" si="3"/>
        <v>1678.8782715156501</v>
      </c>
      <c r="I35" s="33">
        <f t="shared" si="4"/>
        <v>1660.8688502479017</v>
      </c>
      <c r="J35" s="33">
        <f t="shared" si="5"/>
        <v>28.131149752098281</v>
      </c>
      <c r="K35" s="33">
        <f t="shared" si="6"/>
        <v>28.131149752098281</v>
      </c>
      <c r="L35" s="32">
        <f t="shared" si="7"/>
        <v>791.3615863749792</v>
      </c>
      <c r="M35" s="37">
        <f t="shared" si="8"/>
        <v>1.6655506069922013E-2</v>
      </c>
    </row>
    <row r="36" spans="1:13" ht="16" x14ac:dyDescent="0.2">
      <c r="A36" s="57"/>
      <c r="B36" s="28" t="s">
        <v>3</v>
      </c>
      <c r="C36" s="31">
        <v>33</v>
      </c>
      <c r="D36" s="29">
        <v>1694</v>
      </c>
      <c r="E36" s="32">
        <v>1690.6666666666667</v>
      </c>
      <c r="F36" s="30">
        <f t="shared" si="1"/>
        <v>1.0075486690504569</v>
      </c>
      <c r="G36" s="32">
        <f t="shared" si="2"/>
        <v>1681.308359621451</v>
      </c>
      <c r="H36" s="33">
        <f t="shared" si="3"/>
        <v>1678.9433286649573</v>
      </c>
      <c r="I36" s="33">
        <f t="shared" si="4"/>
        <v>1691.6171162075216</v>
      </c>
      <c r="J36" s="33">
        <f t="shared" si="5"/>
        <v>2.3828837924784239</v>
      </c>
      <c r="K36" s="33">
        <f t="shared" si="6"/>
        <v>2.3828837924784239</v>
      </c>
      <c r="L36" s="32">
        <f t="shared" si="7"/>
        <v>5.6781351684563566</v>
      </c>
      <c r="M36" s="37">
        <f t="shared" si="8"/>
        <v>1.4066610345209113E-3</v>
      </c>
    </row>
    <row r="37" spans="1:13" ht="16" x14ac:dyDescent="0.2">
      <c r="A37" s="57"/>
      <c r="B37" s="28" t="s">
        <v>2</v>
      </c>
      <c r="C37" s="31">
        <v>34</v>
      </c>
      <c r="D37" s="29">
        <v>1698</v>
      </c>
      <c r="E37" s="32">
        <v>1694.6666666666667</v>
      </c>
      <c r="F37" s="30">
        <f t="shared" si="1"/>
        <v>1.009932459276917</v>
      </c>
      <c r="G37" s="32">
        <f t="shared" si="2"/>
        <v>1681.3005507474429</v>
      </c>
      <c r="H37" s="33">
        <f t="shared" si="3"/>
        <v>1679.0083858142648</v>
      </c>
      <c r="I37" s="33">
        <f t="shared" si="4"/>
        <v>1695.6850682319671</v>
      </c>
      <c r="J37" s="33">
        <f t="shared" si="5"/>
        <v>2.3149317680329204</v>
      </c>
      <c r="K37" s="33">
        <f t="shared" si="6"/>
        <v>2.3149317680329204</v>
      </c>
      <c r="L37" s="32">
        <f t="shared" si="7"/>
        <v>5.358909090648023</v>
      </c>
      <c r="M37" s="37">
        <f t="shared" si="8"/>
        <v>1.3633284852961839E-3</v>
      </c>
    </row>
    <row r="38" spans="1:13" ht="16" x14ac:dyDescent="0.2">
      <c r="A38" s="57"/>
      <c r="B38" s="28" t="s">
        <v>1</v>
      </c>
      <c r="C38" s="31">
        <v>35</v>
      </c>
      <c r="D38" s="29">
        <v>1689</v>
      </c>
      <c r="E38" s="32">
        <v>1693.6666666666667</v>
      </c>
      <c r="F38" s="30">
        <f t="shared" si="1"/>
        <v>1.0093365117203019</v>
      </c>
      <c r="G38" s="32">
        <f t="shared" si="2"/>
        <v>1673.3765006888409</v>
      </c>
      <c r="H38" s="33">
        <f t="shared" si="3"/>
        <v>1679.0734429635722</v>
      </c>
      <c r="I38" s="33">
        <f t="shared" si="4"/>
        <v>1694.7501318430493</v>
      </c>
      <c r="J38" s="33">
        <f t="shared" si="5"/>
        <v>-5.7501318430493029</v>
      </c>
      <c r="K38" s="33">
        <f t="shared" si="6"/>
        <v>5.7501318430493029</v>
      </c>
      <c r="L38" s="32">
        <f t="shared" si="7"/>
        <v>33.064016212449573</v>
      </c>
      <c r="M38" s="37">
        <f t="shared" si="8"/>
        <v>3.4044593505324471E-3</v>
      </c>
    </row>
    <row r="39" spans="1:13" ht="16" x14ac:dyDescent="0.2">
      <c r="A39" s="58"/>
      <c r="B39" s="28" t="s">
        <v>0</v>
      </c>
      <c r="C39" s="31">
        <v>36</v>
      </c>
      <c r="D39" s="29">
        <v>1680</v>
      </c>
      <c r="E39" s="32">
        <v>1691.3333333333333</v>
      </c>
      <c r="F39" s="30">
        <f t="shared" si="1"/>
        <v>1.0079459674215334</v>
      </c>
      <c r="G39" s="32">
        <f t="shared" si="2"/>
        <v>1666.7560110366578</v>
      </c>
      <c r="H39" s="33">
        <f t="shared" si="3"/>
        <v>1679.1385001128795</v>
      </c>
      <c r="I39" s="33">
        <f t="shared" si="4"/>
        <v>1692.480879931019</v>
      </c>
      <c r="J39" s="33">
        <f t="shared" si="5"/>
        <v>-12.48087993101899</v>
      </c>
      <c r="K39" s="33">
        <f t="shared" si="6"/>
        <v>12.48087993101899</v>
      </c>
      <c r="L39" s="32">
        <f t="shared" si="7"/>
        <v>155.77236385251257</v>
      </c>
      <c r="M39" s="37">
        <f t="shared" si="8"/>
        <v>7.4290951970351132E-3</v>
      </c>
    </row>
    <row r="40" spans="1:13" ht="16" x14ac:dyDescent="0.2">
      <c r="A40" s="63">
        <v>2023</v>
      </c>
      <c r="B40" s="34" t="s">
        <v>11</v>
      </c>
      <c r="C40" s="31">
        <v>37</v>
      </c>
      <c r="D40" s="29"/>
      <c r="E40" s="32"/>
      <c r="F40" s="30">
        <v>1.0101311084624554</v>
      </c>
      <c r="G40" s="32">
        <v>0</v>
      </c>
      <c r="H40" s="33">
        <f t="shared" si="3"/>
        <v>1679.2035572621869</v>
      </c>
      <c r="I40" s="33">
        <f t="shared" si="4"/>
        <v>1696.2157506313511</v>
      </c>
    </row>
    <row r="41" spans="1:13" x14ac:dyDescent="0.15">
      <c r="A41" s="64"/>
      <c r="B41" s="34" t="s">
        <v>10</v>
      </c>
      <c r="C41" s="31">
        <v>38</v>
      </c>
      <c r="F41" s="30">
        <v>1.0065554231227651</v>
      </c>
      <c r="G41" s="32">
        <v>0</v>
      </c>
      <c r="H41" s="33">
        <f t="shared" si="3"/>
        <v>1679.2686144114944</v>
      </c>
      <c r="I41" s="33">
        <f t="shared" si="4"/>
        <v>1690.2769307157412</v>
      </c>
    </row>
    <row r="42" spans="1:13" x14ac:dyDescent="0.15">
      <c r="A42" s="64"/>
      <c r="B42" s="34" t="s">
        <v>9</v>
      </c>
      <c r="C42" s="31">
        <v>39</v>
      </c>
      <c r="F42" s="30">
        <v>1.0053635280095352</v>
      </c>
      <c r="G42" s="32">
        <v>0</v>
      </c>
      <c r="H42" s="33">
        <f t="shared" si="3"/>
        <v>1679.3336715608016</v>
      </c>
      <c r="I42" s="33">
        <f t="shared" si="4"/>
        <v>1688.3408247455736</v>
      </c>
    </row>
    <row r="43" spans="1:13" x14ac:dyDescent="0.15">
      <c r="A43" s="64"/>
      <c r="B43" s="34" t="s">
        <v>8</v>
      </c>
      <c r="C43" s="31">
        <v>40</v>
      </c>
      <c r="F43" s="30">
        <v>0.99662296384584814</v>
      </c>
      <c r="G43" s="32">
        <v>0</v>
      </c>
      <c r="H43" s="33">
        <f t="shared" si="3"/>
        <v>1679.398728710109</v>
      </c>
      <c r="I43" s="33">
        <f t="shared" si="4"/>
        <v>1673.7273384860184</v>
      </c>
    </row>
    <row r="44" spans="1:13" x14ac:dyDescent="0.15">
      <c r="A44" s="64"/>
      <c r="B44" s="34" t="s">
        <v>7</v>
      </c>
      <c r="C44" s="31">
        <v>41</v>
      </c>
      <c r="F44" s="30">
        <v>0.98450536352800955</v>
      </c>
      <c r="G44" s="32">
        <v>0</v>
      </c>
      <c r="H44" s="33">
        <f t="shared" si="3"/>
        <v>1679.4637858594162</v>
      </c>
      <c r="I44" s="33">
        <f t="shared" si="4"/>
        <v>1653.4411050296517</v>
      </c>
    </row>
    <row r="45" spans="1:13" x14ac:dyDescent="0.15">
      <c r="A45" s="64"/>
      <c r="B45" s="34" t="s">
        <v>6</v>
      </c>
      <c r="C45" s="31">
        <v>42</v>
      </c>
      <c r="F45" s="30">
        <v>0.9829161700437028</v>
      </c>
      <c r="G45" s="32">
        <v>0</v>
      </c>
      <c r="H45" s="33">
        <f t="shared" si="3"/>
        <v>1679.5288430087237</v>
      </c>
      <c r="I45" s="33">
        <f t="shared" si="4"/>
        <v>1650.836057848066</v>
      </c>
    </row>
    <row r="46" spans="1:13" x14ac:dyDescent="0.15">
      <c r="A46" s="64"/>
      <c r="B46" s="34" t="s">
        <v>5</v>
      </c>
      <c r="C46" s="31">
        <v>43</v>
      </c>
      <c r="F46" s="30">
        <v>0.98986889153754465</v>
      </c>
      <c r="G46" s="32">
        <v>0</v>
      </c>
      <c r="H46" s="33">
        <f t="shared" si="3"/>
        <v>1679.5939001580311</v>
      </c>
      <c r="I46" s="33">
        <f t="shared" si="4"/>
        <v>1662.5777521826517</v>
      </c>
    </row>
    <row r="47" spans="1:13" x14ac:dyDescent="0.15">
      <c r="A47" s="64"/>
      <c r="B47" s="34" t="s">
        <v>4</v>
      </c>
      <c r="C47" s="31">
        <v>44</v>
      </c>
      <c r="F47" s="30">
        <v>0.98927294398092969</v>
      </c>
      <c r="G47" s="32">
        <v>0</v>
      </c>
      <c r="H47" s="33">
        <f t="shared" si="3"/>
        <v>1679.6589573073384</v>
      </c>
      <c r="I47" s="33">
        <f t="shared" si="4"/>
        <v>1661.6411615793693</v>
      </c>
    </row>
    <row r="48" spans="1:13" x14ac:dyDescent="0.15">
      <c r="A48" s="64"/>
      <c r="B48" s="34" t="s">
        <v>3</v>
      </c>
      <c r="C48" s="31">
        <v>45</v>
      </c>
      <c r="F48" s="30">
        <v>1.0075486690504569</v>
      </c>
      <c r="G48" s="32">
        <v>0</v>
      </c>
      <c r="H48" s="33">
        <f t="shared" si="3"/>
        <v>1679.7240144566458</v>
      </c>
      <c r="I48" s="33">
        <f t="shared" si="4"/>
        <v>1692.4036951378839</v>
      </c>
    </row>
    <row r="49" spans="1:9" x14ac:dyDescent="0.15">
      <c r="A49" s="64"/>
      <c r="B49" s="34" t="s">
        <v>2</v>
      </c>
      <c r="C49" s="31">
        <v>46</v>
      </c>
      <c r="F49" s="30">
        <v>1.009932459276917</v>
      </c>
      <c r="G49" s="32">
        <v>0</v>
      </c>
      <c r="H49" s="33">
        <f t="shared" si="3"/>
        <v>1679.7890716059533</v>
      </c>
      <c r="I49" s="33">
        <f t="shared" si="4"/>
        <v>1696.4735081534895</v>
      </c>
    </row>
    <row r="50" spans="1:9" x14ac:dyDescent="0.15">
      <c r="A50" s="64"/>
      <c r="B50" s="34" t="s">
        <v>1</v>
      </c>
      <c r="C50" s="31">
        <v>47</v>
      </c>
      <c r="F50" s="30">
        <v>1.0093365117203019</v>
      </c>
      <c r="G50" s="32">
        <v>0</v>
      </c>
      <c r="H50" s="33">
        <f t="shared" si="3"/>
        <v>1679.8541287552605</v>
      </c>
      <c r="I50" s="33">
        <f t="shared" si="4"/>
        <v>1695.5381065167815</v>
      </c>
    </row>
    <row r="51" spans="1:9" x14ac:dyDescent="0.15">
      <c r="A51" s="65"/>
      <c r="B51" s="34" t="s">
        <v>0</v>
      </c>
      <c r="C51" s="31">
        <v>48</v>
      </c>
      <c r="F51" s="30">
        <v>1.0079459674215334</v>
      </c>
      <c r="G51" s="32">
        <v>0</v>
      </c>
      <c r="H51" s="33">
        <f t="shared" si="3"/>
        <v>1679.9191859045679</v>
      </c>
      <c r="I51" s="33">
        <f t="shared" si="4"/>
        <v>1693.2677690265746</v>
      </c>
    </row>
    <row r="53" spans="1:9" x14ac:dyDescent="0.15">
      <c r="B53" s="61" t="s">
        <v>39</v>
      </c>
      <c r="C53" s="61"/>
      <c r="D53" s="35">
        <f>AVERAGE(D4:D39)</f>
        <v>1678</v>
      </c>
    </row>
    <row r="55" spans="1:9" x14ac:dyDescent="0.15">
      <c r="B55" t="s">
        <v>42</v>
      </c>
      <c r="C55" s="36">
        <f>INTERCEPT(G4:G39,C4:C39)</f>
        <v>1676.7964427378142</v>
      </c>
    </row>
    <row r="56" spans="1:9" x14ac:dyDescent="0.15">
      <c r="B56" t="s">
        <v>43</v>
      </c>
      <c r="C56" s="36">
        <f>SLOPE(G4:G39,C4:C39)</f>
        <v>6.5057149307368695E-2</v>
      </c>
    </row>
  </sheetData>
  <mergeCells count="6">
    <mergeCell ref="B53:C53"/>
    <mergeCell ref="C1:I1"/>
    <mergeCell ref="A4:A15"/>
    <mergeCell ref="A16:A27"/>
    <mergeCell ref="A28:A39"/>
    <mergeCell ref="A40:A51"/>
  </mergeCells>
  <pageMargins left="0.7" right="0.7" top="0.75" bottom="0.75" header="0.3" footer="0.3"/>
  <ignoredErrors>
    <ignoredError sqref="C55:C56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58585-BB8D-064E-95F3-07701F285187}">
  <dimension ref="A1:K40"/>
  <sheetViews>
    <sheetView workbookViewId="0">
      <selection activeCell="K11" sqref="K11"/>
    </sheetView>
  </sheetViews>
  <sheetFormatPr baseColWidth="10" defaultRowHeight="13" x14ac:dyDescent="0.15"/>
  <cols>
    <col min="2" max="2" width="14.83203125" bestFit="1" customWidth="1"/>
    <col min="3" max="3" width="14.5" customWidth="1"/>
    <col min="5" max="5" width="8.83203125" customWidth="1"/>
    <col min="6" max="6" width="12.1640625" customWidth="1"/>
    <col min="7" max="7" width="11.33203125" customWidth="1"/>
    <col min="8" max="8" width="9" customWidth="1"/>
    <col min="9" max="9" width="6.6640625" customWidth="1"/>
    <col min="10" max="10" width="7" customWidth="1"/>
    <col min="13" max="13" width="14" customWidth="1"/>
  </cols>
  <sheetData>
    <row r="1" spans="1:11" ht="40" customHeight="1" x14ac:dyDescent="0.15">
      <c r="B1" s="47" t="s">
        <v>36</v>
      </c>
      <c r="C1" s="47"/>
      <c r="D1" s="47"/>
      <c r="E1" s="47"/>
      <c r="F1" s="47"/>
      <c r="G1" s="47"/>
      <c r="H1" s="47"/>
      <c r="I1" s="47"/>
      <c r="J1" s="47"/>
      <c r="K1" s="47"/>
    </row>
    <row r="3" spans="1:11" ht="38" customHeight="1" x14ac:dyDescent="0.15">
      <c r="A3" s="5" t="s">
        <v>21</v>
      </c>
      <c r="B3" s="5" t="s">
        <v>20</v>
      </c>
      <c r="C3" s="4" t="s">
        <v>35</v>
      </c>
      <c r="D3" s="4" t="s">
        <v>27</v>
      </c>
      <c r="E3" s="5" t="s">
        <v>18</v>
      </c>
      <c r="F3" s="5" t="s">
        <v>17</v>
      </c>
      <c r="G3" s="5" t="s">
        <v>16</v>
      </c>
      <c r="H3" s="4" t="s">
        <v>15</v>
      </c>
    </row>
    <row r="4" spans="1:11" ht="16" x14ac:dyDescent="0.2">
      <c r="A4" s="44">
        <v>2020</v>
      </c>
      <c r="B4" s="9" t="s">
        <v>11</v>
      </c>
      <c r="C4" s="29">
        <v>1689</v>
      </c>
      <c r="D4" s="2"/>
      <c r="E4" s="2"/>
      <c r="F4" s="2"/>
      <c r="G4" s="2"/>
      <c r="H4" s="2"/>
    </row>
    <row r="5" spans="1:11" ht="16" x14ac:dyDescent="0.2">
      <c r="A5" s="44"/>
      <c r="B5" s="9" t="s">
        <v>10</v>
      </c>
      <c r="C5" s="29">
        <v>1692</v>
      </c>
      <c r="D5" s="2"/>
      <c r="E5" s="2">
        <f t="shared" ref="E5:E40" si="0">C5-D5</f>
        <v>1692</v>
      </c>
      <c r="F5" s="2">
        <f t="shared" ref="F5:F40" si="1">ABS(E5)</f>
        <v>1692</v>
      </c>
      <c r="G5" s="2">
        <f t="shared" ref="G5:G40" si="2">(E5)^2</f>
        <v>2862864</v>
      </c>
      <c r="H5" s="1">
        <f t="shared" ref="H5:H39" si="3">(F5/C5)</f>
        <v>1</v>
      </c>
    </row>
    <row r="6" spans="1:11" ht="16" x14ac:dyDescent="0.2">
      <c r="A6" s="44"/>
      <c r="B6" s="9" t="s">
        <v>9</v>
      </c>
      <c r="C6" s="29">
        <v>1694</v>
      </c>
      <c r="D6" s="2">
        <f t="shared" ref="D6:D40" si="4">AVERAGE(C4:C5)</f>
        <v>1690.5</v>
      </c>
      <c r="E6" s="2">
        <f t="shared" si="0"/>
        <v>3.5</v>
      </c>
      <c r="F6" s="2">
        <f t="shared" si="1"/>
        <v>3.5</v>
      </c>
      <c r="G6" s="2">
        <f t="shared" si="2"/>
        <v>12.25</v>
      </c>
      <c r="H6" s="1">
        <f t="shared" si="3"/>
        <v>2.0661157024793389E-3</v>
      </c>
    </row>
    <row r="7" spans="1:11" ht="16" x14ac:dyDescent="0.2">
      <c r="A7" s="44"/>
      <c r="B7" s="9" t="s">
        <v>8</v>
      </c>
      <c r="C7" s="29">
        <v>1689</v>
      </c>
      <c r="D7" s="2">
        <f t="shared" si="4"/>
        <v>1693</v>
      </c>
      <c r="E7" s="2">
        <f t="shared" si="0"/>
        <v>-4</v>
      </c>
      <c r="F7" s="2">
        <f t="shared" si="1"/>
        <v>4</v>
      </c>
      <c r="G7" s="2">
        <f t="shared" si="2"/>
        <v>16</v>
      </c>
      <c r="H7" s="1">
        <f t="shared" si="3"/>
        <v>2.368265245707519E-3</v>
      </c>
    </row>
    <row r="8" spans="1:11" ht="16" x14ac:dyDescent="0.2">
      <c r="A8" s="44"/>
      <c r="B8" s="9" t="s">
        <v>7</v>
      </c>
      <c r="C8" s="29">
        <v>1644</v>
      </c>
      <c r="D8" s="2">
        <f t="shared" si="4"/>
        <v>1691.5</v>
      </c>
      <c r="E8" s="2">
        <f t="shared" si="0"/>
        <v>-47.5</v>
      </c>
      <c r="F8" s="2">
        <f t="shared" si="1"/>
        <v>47.5</v>
      </c>
      <c r="G8" s="2">
        <f t="shared" si="2"/>
        <v>2256.25</v>
      </c>
      <c r="H8" s="1">
        <f t="shared" si="3"/>
        <v>2.889294403892944E-2</v>
      </c>
    </row>
    <row r="9" spans="1:11" ht="16" x14ac:dyDescent="0.2">
      <c r="A9" s="44"/>
      <c r="B9" s="9" t="s">
        <v>6</v>
      </c>
      <c r="C9" s="29">
        <v>1647</v>
      </c>
      <c r="D9" s="2">
        <f t="shared" si="4"/>
        <v>1666.5</v>
      </c>
      <c r="E9" s="2">
        <f t="shared" si="0"/>
        <v>-19.5</v>
      </c>
      <c r="F9" s="2">
        <f t="shared" si="1"/>
        <v>19.5</v>
      </c>
      <c r="G9" s="2">
        <f t="shared" si="2"/>
        <v>380.25</v>
      </c>
      <c r="H9" s="1">
        <f t="shared" si="3"/>
        <v>1.1839708561020037E-2</v>
      </c>
      <c r="J9" s="18" t="s">
        <v>14</v>
      </c>
      <c r="K9" s="19">
        <f>AVERAGE(F6:F39)</f>
        <v>14.470588235294118</v>
      </c>
    </row>
    <row r="10" spans="1:11" ht="16" x14ac:dyDescent="0.2">
      <c r="A10" s="44"/>
      <c r="B10" s="9" t="s">
        <v>5</v>
      </c>
      <c r="C10" s="29">
        <v>1648</v>
      </c>
      <c r="D10" s="2">
        <f t="shared" si="4"/>
        <v>1645.5</v>
      </c>
      <c r="E10" s="2">
        <f t="shared" si="0"/>
        <v>2.5</v>
      </c>
      <c r="F10" s="2">
        <f t="shared" si="1"/>
        <v>2.5</v>
      </c>
      <c r="G10" s="2">
        <f t="shared" si="2"/>
        <v>6.25</v>
      </c>
      <c r="H10" s="1">
        <f t="shared" si="3"/>
        <v>1.5169902912621359E-3</v>
      </c>
      <c r="J10" s="13" t="s">
        <v>13</v>
      </c>
      <c r="K10" s="20">
        <f>AVERAGE(G6:G39)</f>
        <v>401.11764705882354</v>
      </c>
    </row>
    <row r="11" spans="1:11" ht="16" x14ac:dyDescent="0.2">
      <c r="A11" s="44"/>
      <c r="B11" s="9" t="s">
        <v>4</v>
      </c>
      <c r="C11" s="29">
        <v>1646</v>
      </c>
      <c r="D11" s="2">
        <f t="shared" si="4"/>
        <v>1647.5</v>
      </c>
      <c r="E11" s="2">
        <f t="shared" si="0"/>
        <v>-1.5</v>
      </c>
      <c r="F11" s="2">
        <f t="shared" si="1"/>
        <v>1.5</v>
      </c>
      <c r="G11" s="2">
        <f t="shared" si="2"/>
        <v>2.25</v>
      </c>
      <c r="H11" s="1">
        <f t="shared" si="3"/>
        <v>9.1130012150668284E-4</v>
      </c>
      <c r="J11" s="16" t="s">
        <v>12</v>
      </c>
      <c r="K11" s="17">
        <f>AVERAGE(H6:H39)</f>
        <v>8.6536720986051027E-3</v>
      </c>
    </row>
    <row r="12" spans="1:11" ht="16" x14ac:dyDescent="0.2">
      <c r="A12" s="44"/>
      <c r="B12" s="9" t="s">
        <v>3</v>
      </c>
      <c r="C12" s="29">
        <v>1689</v>
      </c>
      <c r="D12" s="2">
        <f t="shared" si="4"/>
        <v>1647</v>
      </c>
      <c r="E12" s="2">
        <f t="shared" si="0"/>
        <v>42</v>
      </c>
      <c r="F12" s="2">
        <f t="shared" si="1"/>
        <v>42</v>
      </c>
      <c r="G12" s="2">
        <f t="shared" si="2"/>
        <v>1764</v>
      </c>
      <c r="H12" s="1">
        <f t="shared" si="3"/>
        <v>2.4866785079928951E-2</v>
      </c>
    </row>
    <row r="13" spans="1:11" ht="16" x14ac:dyDescent="0.2">
      <c r="A13" s="44"/>
      <c r="B13" s="9" t="s">
        <v>2</v>
      </c>
      <c r="C13" s="29">
        <v>1692</v>
      </c>
      <c r="D13" s="2">
        <f t="shared" si="4"/>
        <v>1667.5</v>
      </c>
      <c r="E13" s="2">
        <f t="shared" si="0"/>
        <v>24.5</v>
      </c>
      <c r="F13" s="2">
        <f t="shared" si="1"/>
        <v>24.5</v>
      </c>
      <c r="G13" s="2">
        <f t="shared" si="2"/>
        <v>600.25</v>
      </c>
      <c r="H13" s="1">
        <f t="shared" si="3"/>
        <v>1.4479905437352246E-2</v>
      </c>
    </row>
    <row r="14" spans="1:11" ht="16" x14ac:dyDescent="0.2">
      <c r="A14" s="44"/>
      <c r="B14" s="9" t="s">
        <v>1</v>
      </c>
      <c r="C14" s="29">
        <v>1698</v>
      </c>
      <c r="D14" s="2">
        <f t="shared" si="4"/>
        <v>1690.5</v>
      </c>
      <c r="E14" s="2">
        <f t="shared" si="0"/>
        <v>7.5</v>
      </c>
      <c r="F14" s="2">
        <f t="shared" si="1"/>
        <v>7.5</v>
      </c>
      <c r="G14" s="2">
        <f t="shared" si="2"/>
        <v>56.25</v>
      </c>
      <c r="H14" s="1">
        <f t="shared" si="3"/>
        <v>4.4169611307420496E-3</v>
      </c>
    </row>
    <row r="15" spans="1:11" ht="16" x14ac:dyDescent="0.2">
      <c r="A15" s="44"/>
      <c r="B15" s="9" t="s">
        <v>0</v>
      </c>
      <c r="C15" s="29">
        <v>1699</v>
      </c>
      <c r="D15" s="2">
        <f t="shared" si="4"/>
        <v>1695</v>
      </c>
      <c r="E15" s="2">
        <f t="shared" si="0"/>
        <v>4</v>
      </c>
      <c r="F15" s="2">
        <f t="shared" si="1"/>
        <v>4</v>
      </c>
      <c r="G15" s="2">
        <f t="shared" si="2"/>
        <v>16</v>
      </c>
      <c r="H15" s="1">
        <f t="shared" si="3"/>
        <v>2.3543260741612712E-3</v>
      </c>
    </row>
    <row r="16" spans="1:11" ht="16" x14ac:dyDescent="0.2">
      <c r="A16" s="45">
        <v>2021</v>
      </c>
      <c r="B16" s="10" t="s">
        <v>11</v>
      </c>
      <c r="C16" s="29">
        <v>1698</v>
      </c>
      <c r="D16" s="2">
        <f t="shared" si="4"/>
        <v>1698.5</v>
      </c>
      <c r="E16" s="2">
        <f t="shared" si="0"/>
        <v>-0.5</v>
      </c>
      <c r="F16" s="2">
        <f t="shared" si="1"/>
        <v>0.5</v>
      </c>
      <c r="G16" s="2">
        <f t="shared" si="2"/>
        <v>0.25</v>
      </c>
      <c r="H16" s="1">
        <f t="shared" si="3"/>
        <v>2.9446407538280328E-4</v>
      </c>
    </row>
    <row r="17" spans="1:8" ht="16" x14ac:dyDescent="0.2">
      <c r="A17" s="45"/>
      <c r="B17" s="10" t="s">
        <v>10</v>
      </c>
      <c r="C17" s="29">
        <v>1689</v>
      </c>
      <c r="D17" s="2">
        <f t="shared" si="4"/>
        <v>1698.5</v>
      </c>
      <c r="E17" s="2">
        <f t="shared" si="0"/>
        <v>-9.5</v>
      </c>
      <c r="F17" s="2">
        <f t="shared" si="1"/>
        <v>9.5</v>
      </c>
      <c r="G17" s="2">
        <f t="shared" si="2"/>
        <v>90.25</v>
      </c>
      <c r="H17" s="1">
        <f t="shared" si="3"/>
        <v>5.6246299585553583E-3</v>
      </c>
    </row>
    <row r="18" spans="1:8" ht="16" x14ac:dyDescent="0.2">
      <c r="A18" s="45"/>
      <c r="B18" s="10" t="s">
        <v>9</v>
      </c>
      <c r="C18" s="29">
        <v>1687</v>
      </c>
      <c r="D18" s="2">
        <f t="shared" si="4"/>
        <v>1693.5</v>
      </c>
      <c r="E18" s="2">
        <f t="shared" si="0"/>
        <v>-6.5</v>
      </c>
      <c r="F18" s="2">
        <f t="shared" si="1"/>
        <v>6.5</v>
      </c>
      <c r="G18" s="2">
        <f t="shared" si="2"/>
        <v>42.25</v>
      </c>
      <c r="H18" s="1">
        <f t="shared" si="3"/>
        <v>3.8529934795494963E-3</v>
      </c>
    </row>
    <row r="19" spans="1:8" ht="16" x14ac:dyDescent="0.2">
      <c r="A19" s="45"/>
      <c r="B19" s="10" t="s">
        <v>8</v>
      </c>
      <c r="C19" s="29">
        <v>1685</v>
      </c>
      <c r="D19" s="2">
        <f t="shared" si="4"/>
        <v>1688</v>
      </c>
      <c r="E19" s="2">
        <f t="shared" si="0"/>
        <v>-3</v>
      </c>
      <c r="F19" s="2">
        <f t="shared" si="1"/>
        <v>3</v>
      </c>
      <c r="G19" s="2">
        <f t="shared" si="2"/>
        <v>9</v>
      </c>
      <c r="H19" s="1">
        <f t="shared" si="3"/>
        <v>1.7804154302670622E-3</v>
      </c>
    </row>
    <row r="20" spans="1:8" ht="16" x14ac:dyDescent="0.2">
      <c r="A20" s="45"/>
      <c r="B20" s="10" t="s">
        <v>7</v>
      </c>
      <c r="C20" s="29">
        <v>1667</v>
      </c>
      <c r="D20" s="2">
        <f t="shared" si="4"/>
        <v>1686</v>
      </c>
      <c r="E20" s="2">
        <f t="shared" si="0"/>
        <v>-19</v>
      </c>
      <c r="F20" s="2">
        <f t="shared" si="1"/>
        <v>19</v>
      </c>
      <c r="G20" s="2">
        <f t="shared" si="2"/>
        <v>361</v>
      </c>
      <c r="H20" s="1">
        <f t="shared" si="3"/>
        <v>1.1397720455908818E-2</v>
      </c>
    </row>
    <row r="21" spans="1:8" ht="16" x14ac:dyDescent="0.2">
      <c r="A21" s="45"/>
      <c r="B21" s="10" t="s">
        <v>6</v>
      </c>
      <c r="C21" s="29">
        <v>1645</v>
      </c>
      <c r="D21" s="2">
        <f t="shared" si="4"/>
        <v>1676</v>
      </c>
      <c r="E21" s="2">
        <f t="shared" si="0"/>
        <v>-31</v>
      </c>
      <c r="F21" s="2">
        <f t="shared" si="1"/>
        <v>31</v>
      </c>
      <c r="G21" s="2">
        <f t="shared" si="2"/>
        <v>961</v>
      </c>
      <c r="H21" s="1">
        <f t="shared" si="3"/>
        <v>1.8844984802431609E-2</v>
      </c>
    </row>
    <row r="22" spans="1:8" ht="16" x14ac:dyDescent="0.2">
      <c r="A22" s="45"/>
      <c r="B22" s="10" t="s">
        <v>5</v>
      </c>
      <c r="C22" s="29">
        <v>1646</v>
      </c>
      <c r="D22" s="2">
        <f t="shared" si="4"/>
        <v>1656</v>
      </c>
      <c r="E22" s="2">
        <f t="shared" si="0"/>
        <v>-10</v>
      </c>
      <c r="F22" s="2">
        <f t="shared" si="1"/>
        <v>10</v>
      </c>
      <c r="G22" s="2">
        <f t="shared" si="2"/>
        <v>100</v>
      </c>
      <c r="H22" s="1">
        <f t="shared" si="3"/>
        <v>6.0753341433778859E-3</v>
      </c>
    </row>
    <row r="23" spans="1:8" ht="16" x14ac:dyDescent="0.2">
      <c r="A23" s="45"/>
      <c r="B23" s="10" t="s">
        <v>4</v>
      </c>
      <c r="C23" s="29">
        <v>1645</v>
      </c>
      <c r="D23" s="2">
        <f t="shared" si="4"/>
        <v>1645.5</v>
      </c>
      <c r="E23" s="2">
        <f t="shared" si="0"/>
        <v>-0.5</v>
      </c>
      <c r="F23" s="2">
        <f t="shared" si="1"/>
        <v>0.5</v>
      </c>
      <c r="G23" s="2">
        <f t="shared" si="2"/>
        <v>0.25</v>
      </c>
      <c r="H23" s="1">
        <f t="shared" si="3"/>
        <v>3.0395136778115504E-4</v>
      </c>
    </row>
    <row r="24" spans="1:8" ht="16" x14ac:dyDescent="0.2">
      <c r="A24" s="45"/>
      <c r="B24" s="10" t="s">
        <v>3</v>
      </c>
      <c r="C24" s="29">
        <v>1689</v>
      </c>
      <c r="D24" s="2">
        <f t="shared" si="4"/>
        <v>1645.5</v>
      </c>
      <c r="E24" s="2">
        <f t="shared" si="0"/>
        <v>43.5</v>
      </c>
      <c r="F24" s="2">
        <f t="shared" si="1"/>
        <v>43.5</v>
      </c>
      <c r="G24" s="2">
        <f t="shared" si="2"/>
        <v>1892.25</v>
      </c>
      <c r="H24" s="1">
        <f t="shared" si="3"/>
        <v>2.5754884547069271E-2</v>
      </c>
    </row>
    <row r="25" spans="1:8" ht="16" x14ac:dyDescent="0.2">
      <c r="A25" s="45"/>
      <c r="B25" s="10" t="s">
        <v>2</v>
      </c>
      <c r="C25" s="29">
        <v>1694</v>
      </c>
      <c r="D25" s="2">
        <f t="shared" si="4"/>
        <v>1667</v>
      </c>
      <c r="E25" s="2">
        <f t="shared" si="0"/>
        <v>27</v>
      </c>
      <c r="F25" s="2">
        <f t="shared" si="1"/>
        <v>27</v>
      </c>
      <c r="G25" s="2">
        <f t="shared" si="2"/>
        <v>729</v>
      </c>
      <c r="H25" s="1">
        <f t="shared" si="3"/>
        <v>1.5938606847697757E-2</v>
      </c>
    </row>
    <row r="26" spans="1:8" ht="16" x14ac:dyDescent="0.2">
      <c r="A26" s="45"/>
      <c r="B26" s="10" t="s">
        <v>1</v>
      </c>
      <c r="C26" s="29">
        <v>1694</v>
      </c>
      <c r="D26" s="2">
        <f t="shared" si="4"/>
        <v>1691.5</v>
      </c>
      <c r="E26" s="2">
        <f t="shared" si="0"/>
        <v>2.5</v>
      </c>
      <c r="F26" s="2">
        <f t="shared" si="1"/>
        <v>2.5</v>
      </c>
      <c r="G26" s="2">
        <f t="shared" si="2"/>
        <v>6.25</v>
      </c>
      <c r="H26" s="1">
        <f t="shared" si="3"/>
        <v>1.4757969303423849E-3</v>
      </c>
    </row>
    <row r="27" spans="1:8" ht="16" x14ac:dyDescent="0.2">
      <c r="A27" s="45"/>
      <c r="B27" s="10" t="s">
        <v>0</v>
      </c>
      <c r="C27" s="29">
        <v>1695</v>
      </c>
      <c r="D27" s="2">
        <f t="shared" si="4"/>
        <v>1694</v>
      </c>
      <c r="E27" s="2">
        <f t="shared" si="0"/>
        <v>1</v>
      </c>
      <c r="F27" s="2">
        <f t="shared" si="1"/>
        <v>1</v>
      </c>
      <c r="G27" s="2">
        <f t="shared" si="2"/>
        <v>1</v>
      </c>
      <c r="H27" s="1">
        <f t="shared" si="3"/>
        <v>5.8997050147492625E-4</v>
      </c>
    </row>
    <row r="28" spans="1:8" ht="16" x14ac:dyDescent="0.2">
      <c r="A28" s="46">
        <v>2022</v>
      </c>
      <c r="B28" s="11" t="s">
        <v>11</v>
      </c>
      <c r="C28" s="29">
        <v>1698</v>
      </c>
      <c r="D28" s="2">
        <f t="shared" si="4"/>
        <v>1694.5</v>
      </c>
      <c r="E28" s="2">
        <f t="shared" si="0"/>
        <v>3.5</v>
      </c>
      <c r="F28" s="2">
        <f t="shared" si="1"/>
        <v>3.5</v>
      </c>
      <c r="G28" s="2">
        <f t="shared" si="2"/>
        <v>12.25</v>
      </c>
      <c r="H28" s="1">
        <f t="shared" si="3"/>
        <v>2.061248527679623E-3</v>
      </c>
    </row>
    <row r="29" spans="1:8" ht="16" x14ac:dyDescent="0.2">
      <c r="A29" s="46"/>
      <c r="B29" s="11" t="s">
        <v>10</v>
      </c>
      <c r="C29" s="29">
        <v>1686</v>
      </c>
      <c r="D29" s="2">
        <f t="shared" si="4"/>
        <v>1696.5</v>
      </c>
      <c r="E29" s="2">
        <f t="shared" si="0"/>
        <v>-10.5</v>
      </c>
      <c r="F29" s="2">
        <f t="shared" si="1"/>
        <v>10.5</v>
      </c>
      <c r="G29" s="2">
        <f t="shared" si="2"/>
        <v>110.25</v>
      </c>
      <c r="H29" s="1">
        <f t="shared" si="3"/>
        <v>6.2277580071174376E-3</v>
      </c>
    </row>
    <row r="30" spans="1:8" ht="16" x14ac:dyDescent="0.2">
      <c r="A30" s="46"/>
      <c r="B30" s="11" t="s">
        <v>9</v>
      </c>
      <c r="C30" s="29">
        <v>1680</v>
      </c>
      <c r="D30" s="2">
        <f t="shared" si="4"/>
        <v>1692</v>
      </c>
      <c r="E30" s="2">
        <f t="shared" si="0"/>
        <v>-12</v>
      </c>
      <c r="F30" s="2">
        <f t="shared" si="1"/>
        <v>12</v>
      </c>
      <c r="G30" s="2">
        <f t="shared" si="2"/>
        <v>144</v>
      </c>
      <c r="H30" s="1">
        <f t="shared" si="3"/>
        <v>7.1428571428571426E-3</v>
      </c>
    </row>
    <row r="31" spans="1:8" ht="16" x14ac:dyDescent="0.2">
      <c r="A31" s="46"/>
      <c r="B31" s="11" t="s">
        <v>8</v>
      </c>
      <c r="C31" s="29">
        <v>1643</v>
      </c>
      <c r="D31" s="2">
        <f t="shared" si="4"/>
        <v>1683</v>
      </c>
      <c r="E31" s="2">
        <f t="shared" si="0"/>
        <v>-40</v>
      </c>
      <c r="F31" s="2">
        <f t="shared" si="1"/>
        <v>40</v>
      </c>
      <c r="G31" s="2">
        <f t="shared" si="2"/>
        <v>1600</v>
      </c>
      <c r="H31" s="1">
        <f t="shared" si="3"/>
        <v>2.4345709068776627E-2</v>
      </c>
    </row>
    <row r="32" spans="1:8" ht="16" x14ac:dyDescent="0.2">
      <c r="A32" s="46"/>
      <c r="B32" s="11" t="s">
        <v>7</v>
      </c>
      <c r="C32" s="29">
        <v>1645</v>
      </c>
      <c r="D32" s="2">
        <f t="shared" si="4"/>
        <v>1661.5</v>
      </c>
      <c r="E32" s="2">
        <f t="shared" si="0"/>
        <v>-16.5</v>
      </c>
      <c r="F32" s="2">
        <f t="shared" si="1"/>
        <v>16.5</v>
      </c>
      <c r="G32" s="2">
        <f t="shared" si="2"/>
        <v>272.25</v>
      </c>
      <c r="H32" s="1">
        <f t="shared" si="3"/>
        <v>1.0030395136778116E-2</v>
      </c>
    </row>
    <row r="33" spans="1:8" ht="16" x14ac:dyDescent="0.2">
      <c r="A33" s="46"/>
      <c r="B33" s="11" t="s">
        <v>6</v>
      </c>
      <c r="C33" s="29">
        <v>1656</v>
      </c>
      <c r="D33" s="2">
        <f t="shared" si="4"/>
        <v>1644</v>
      </c>
      <c r="E33" s="2">
        <f t="shared" si="0"/>
        <v>12</v>
      </c>
      <c r="F33" s="2">
        <f t="shared" si="1"/>
        <v>12</v>
      </c>
      <c r="G33" s="2">
        <f t="shared" si="2"/>
        <v>144</v>
      </c>
      <c r="H33" s="1">
        <f t="shared" si="3"/>
        <v>7.246376811594203E-3</v>
      </c>
    </row>
    <row r="34" spans="1:8" ht="16" x14ac:dyDescent="0.2">
      <c r="A34" s="46"/>
      <c r="B34" s="11" t="s">
        <v>5</v>
      </c>
      <c r="C34" s="29">
        <v>1689</v>
      </c>
      <c r="D34" s="2">
        <f t="shared" si="4"/>
        <v>1650.5</v>
      </c>
      <c r="E34" s="2">
        <f t="shared" si="0"/>
        <v>38.5</v>
      </c>
      <c r="F34" s="2">
        <f t="shared" si="1"/>
        <v>38.5</v>
      </c>
      <c r="G34" s="2">
        <f t="shared" si="2"/>
        <v>1482.25</v>
      </c>
      <c r="H34" s="1">
        <f t="shared" si="3"/>
        <v>2.2794552989934873E-2</v>
      </c>
    </row>
    <row r="35" spans="1:8" ht="16" x14ac:dyDescent="0.2">
      <c r="A35" s="46"/>
      <c r="B35" s="11" t="s">
        <v>4</v>
      </c>
      <c r="C35" s="29">
        <v>1689</v>
      </c>
      <c r="D35" s="2">
        <f t="shared" si="4"/>
        <v>1672.5</v>
      </c>
      <c r="E35" s="2">
        <f t="shared" si="0"/>
        <v>16.5</v>
      </c>
      <c r="F35" s="2">
        <f t="shared" si="1"/>
        <v>16.5</v>
      </c>
      <c r="G35" s="2">
        <f t="shared" si="2"/>
        <v>272.25</v>
      </c>
      <c r="H35" s="1">
        <f t="shared" si="3"/>
        <v>9.7690941385435177E-3</v>
      </c>
    </row>
    <row r="36" spans="1:8" ht="16" x14ac:dyDescent="0.2">
      <c r="A36" s="46"/>
      <c r="B36" s="11" t="s">
        <v>3</v>
      </c>
      <c r="C36" s="29">
        <v>1694</v>
      </c>
      <c r="D36" s="2">
        <f t="shared" si="4"/>
        <v>1689</v>
      </c>
      <c r="E36" s="2">
        <f t="shared" si="0"/>
        <v>5</v>
      </c>
      <c r="F36" s="2">
        <f t="shared" si="1"/>
        <v>5</v>
      </c>
      <c r="G36" s="2">
        <f t="shared" si="2"/>
        <v>25</v>
      </c>
      <c r="H36" s="1">
        <f t="shared" si="3"/>
        <v>2.9515938606847697E-3</v>
      </c>
    </row>
    <row r="37" spans="1:8" ht="16" x14ac:dyDescent="0.2">
      <c r="A37" s="46"/>
      <c r="B37" s="11" t="s">
        <v>2</v>
      </c>
      <c r="C37" s="29">
        <v>1698</v>
      </c>
      <c r="D37" s="2">
        <f t="shared" si="4"/>
        <v>1691.5</v>
      </c>
      <c r="E37" s="2">
        <f t="shared" si="0"/>
        <v>6.5</v>
      </c>
      <c r="F37" s="2">
        <f t="shared" si="1"/>
        <v>6.5</v>
      </c>
      <c r="G37" s="2">
        <f t="shared" si="2"/>
        <v>42.25</v>
      </c>
      <c r="H37" s="1">
        <f t="shared" si="3"/>
        <v>3.8280329799764428E-3</v>
      </c>
    </row>
    <row r="38" spans="1:8" ht="16" x14ac:dyDescent="0.2">
      <c r="A38" s="46"/>
      <c r="B38" s="11" t="s">
        <v>1</v>
      </c>
      <c r="C38" s="29">
        <v>1689</v>
      </c>
      <c r="D38" s="2">
        <f t="shared" si="4"/>
        <v>1696</v>
      </c>
      <c r="E38" s="2">
        <f t="shared" si="0"/>
        <v>-7</v>
      </c>
      <c r="F38" s="2">
        <f t="shared" si="1"/>
        <v>7</v>
      </c>
      <c r="G38" s="2">
        <f t="shared" si="2"/>
        <v>49</v>
      </c>
      <c r="H38" s="1">
        <f t="shared" si="3"/>
        <v>4.1444641799881585E-3</v>
      </c>
    </row>
    <row r="39" spans="1:8" ht="16" x14ac:dyDescent="0.2">
      <c r="A39" s="46"/>
      <c r="B39" s="11" t="s">
        <v>0</v>
      </c>
      <c r="C39" s="29">
        <v>1680</v>
      </c>
      <c r="D39" s="2">
        <f t="shared" si="4"/>
        <v>1693.5</v>
      </c>
      <c r="E39" s="2">
        <f t="shared" si="0"/>
        <v>-13.5</v>
      </c>
      <c r="F39" s="2">
        <f t="shared" si="1"/>
        <v>13.5</v>
      </c>
      <c r="G39" s="2">
        <f t="shared" si="2"/>
        <v>182.25</v>
      </c>
      <c r="H39" s="1">
        <f t="shared" si="3"/>
        <v>8.0357142857142849E-3</v>
      </c>
    </row>
    <row r="40" spans="1:8" x14ac:dyDescent="0.15">
      <c r="A40" s="2"/>
      <c r="B40" s="2"/>
      <c r="C40" s="2"/>
      <c r="D40" s="2">
        <f t="shared" si="4"/>
        <v>1684.5</v>
      </c>
      <c r="E40" s="2">
        <f t="shared" si="0"/>
        <v>-1684.5</v>
      </c>
      <c r="F40" s="2">
        <f t="shared" si="1"/>
        <v>1684.5</v>
      </c>
      <c r="G40" s="2">
        <f t="shared" si="2"/>
        <v>2837540.25</v>
      </c>
      <c r="H40" s="1"/>
    </row>
  </sheetData>
  <mergeCells count="4">
    <mergeCell ref="A4:A15"/>
    <mergeCell ref="A16:A27"/>
    <mergeCell ref="A28:A39"/>
    <mergeCell ref="B1:K1"/>
  </mergeCells>
  <pageMargins left="0.7" right="0.7" top="0.75" bottom="0.75" header="0.3" footer="0.3"/>
  <ignoredErrors>
    <ignoredError sqref="D6:D40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DA6AC-A871-D14E-BE52-51DE016F562E}">
  <dimension ref="A1:K40"/>
  <sheetViews>
    <sheetView zoomScale="99" workbookViewId="0">
      <selection activeCell="H9" sqref="H9"/>
    </sheetView>
  </sheetViews>
  <sheetFormatPr baseColWidth="10" defaultRowHeight="13" x14ac:dyDescent="0.15"/>
  <cols>
    <col min="2" max="2" width="14.83203125" bestFit="1" customWidth="1"/>
    <col min="3" max="3" width="14.5" customWidth="1"/>
    <col min="5" max="5" width="8.83203125" customWidth="1"/>
    <col min="6" max="6" width="12.1640625" customWidth="1"/>
    <col min="7" max="7" width="11.33203125" customWidth="1"/>
    <col min="8" max="8" width="9" customWidth="1"/>
    <col min="9" max="9" width="6.6640625" customWidth="1"/>
    <col min="10" max="10" width="7" customWidth="1"/>
    <col min="13" max="13" width="14" customWidth="1"/>
  </cols>
  <sheetData>
    <row r="1" spans="1:11" ht="40" customHeight="1" x14ac:dyDescent="0.15">
      <c r="B1" s="47" t="s">
        <v>36</v>
      </c>
      <c r="C1" s="47"/>
      <c r="D1" s="47"/>
      <c r="E1" s="47"/>
      <c r="F1" s="47"/>
      <c r="G1" s="47"/>
      <c r="H1" s="47"/>
      <c r="I1" s="47"/>
      <c r="J1" s="47"/>
      <c r="K1" s="47"/>
    </row>
    <row r="3" spans="1:11" ht="38" customHeight="1" x14ac:dyDescent="0.15">
      <c r="A3" s="5" t="s">
        <v>21</v>
      </c>
      <c r="B3" s="5" t="s">
        <v>20</v>
      </c>
      <c r="C3" s="4" t="s">
        <v>35</v>
      </c>
      <c r="D3" s="4" t="s">
        <v>27</v>
      </c>
      <c r="E3" s="5" t="s">
        <v>18</v>
      </c>
      <c r="F3" s="5" t="s">
        <v>17</v>
      </c>
      <c r="G3" s="5" t="s">
        <v>16</v>
      </c>
      <c r="H3" s="4" t="s">
        <v>15</v>
      </c>
    </row>
    <row r="4" spans="1:11" ht="16" x14ac:dyDescent="0.2">
      <c r="A4" s="44">
        <v>2020</v>
      </c>
      <c r="B4" s="9" t="s">
        <v>11</v>
      </c>
      <c r="C4" s="29">
        <v>1689</v>
      </c>
      <c r="D4" s="2"/>
      <c r="E4" s="2"/>
      <c r="F4" s="2"/>
      <c r="G4" s="2"/>
      <c r="H4" s="2"/>
    </row>
    <row r="5" spans="1:11" ht="16" x14ac:dyDescent="0.2">
      <c r="A5" s="44"/>
      <c r="B5" s="9" t="s">
        <v>10</v>
      </c>
      <c r="C5" s="29">
        <v>1692</v>
      </c>
      <c r="D5" s="2"/>
      <c r="E5" s="2">
        <f t="shared" ref="E5:E40" si="0">C5-D5</f>
        <v>1692</v>
      </c>
      <c r="F5" s="2">
        <f t="shared" ref="F5:F40" si="1">ABS(E5)</f>
        <v>1692</v>
      </c>
      <c r="G5" s="2">
        <f t="shared" ref="G5:G40" si="2">(E5)^2</f>
        <v>2862864</v>
      </c>
      <c r="H5" s="1">
        <f t="shared" ref="H5:H39" si="3">(F5/C5)</f>
        <v>1</v>
      </c>
    </row>
    <row r="6" spans="1:11" ht="16" x14ac:dyDescent="0.2">
      <c r="A6" s="44"/>
      <c r="B6" s="9" t="s">
        <v>9</v>
      </c>
      <c r="C6" s="29">
        <v>1694</v>
      </c>
      <c r="D6" s="2"/>
      <c r="E6" s="2">
        <f t="shared" si="0"/>
        <v>1694</v>
      </c>
      <c r="F6" s="2">
        <f t="shared" si="1"/>
        <v>1694</v>
      </c>
      <c r="G6" s="2">
        <f t="shared" si="2"/>
        <v>2869636</v>
      </c>
      <c r="H6" s="1">
        <f t="shared" si="3"/>
        <v>1</v>
      </c>
    </row>
    <row r="7" spans="1:11" ht="16" x14ac:dyDescent="0.2">
      <c r="A7" s="44"/>
      <c r="B7" s="9" t="s">
        <v>8</v>
      </c>
      <c r="C7" s="29">
        <v>1689</v>
      </c>
      <c r="D7" s="2"/>
      <c r="E7" s="2">
        <f t="shared" si="0"/>
        <v>1689</v>
      </c>
      <c r="F7" s="2">
        <f t="shared" si="1"/>
        <v>1689</v>
      </c>
      <c r="G7" s="2">
        <f t="shared" si="2"/>
        <v>2852721</v>
      </c>
      <c r="H7" s="1">
        <f t="shared" si="3"/>
        <v>1</v>
      </c>
    </row>
    <row r="8" spans="1:11" ht="16" x14ac:dyDescent="0.2">
      <c r="A8" s="44"/>
      <c r="B8" s="9" t="s">
        <v>7</v>
      </c>
      <c r="C8" s="29">
        <v>1644</v>
      </c>
      <c r="D8" s="2"/>
      <c r="E8" s="2">
        <f t="shared" si="0"/>
        <v>1644</v>
      </c>
      <c r="F8" s="2">
        <f t="shared" si="1"/>
        <v>1644</v>
      </c>
      <c r="G8" s="2">
        <f t="shared" si="2"/>
        <v>2702736</v>
      </c>
      <c r="H8" s="1">
        <f t="shared" si="3"/>
        <v>1</v>
      </c>
    </row>
    <row r="9" spans="1:11" ht="16" x14ac:dyDescent="0.2">
      <c r="A9" s="44"/>
      <c r="B9" s="9" t="s">
        <v>6</v>
      </c>
      <c r="C9" s="29">
        <v>1647</v>
      </c>
      <c r="D9" s="2">
        <f t="shared" ref="D9:D40" si="4">AVERAGE(C4:C8)</f>
        <v>1681.6</v>
      </c>
      <c r="E9" s="2">
        <f t="shared" si="0"/>
        <v>-34.599999999999909</v>
      </c>
      <c r="F9" s="2">
        <f t="shared" si="1"/>
        <v>34.599999999999909</v>
      </c>
      <c r="G9" s="2">
        <f t="shared" si="2"/>
        <v>1197.1599999999937</v>
      </c>
      <c r="H9" s="1">
        <v>0.02</v>
      </c>
      <c r="J9" s="18" t="s">
        <v>14</v>
      </c>
      <c r="K9" s="19">
        <f>AVERAGE(F9:F39)</f>
        <v>23.638709677419367</v>
      </c>
    </row>
    <row r="10" spans="1:11" ht="16" x14ac:dyDescent="0.2">
      <c r="A10" s="44"/>
      <c r="B10" s="9" t="s">
        <v>5</v>
      </c>
      <c r="C10" s="29">
        <v>1648</v>
      </c>
      <c r="D10" s="2">
        <f t="shared" si="4"/>
        <v>1673.2</v>
      </c>
      <c r="E10" s="2">
        <f t="shared" si="0"/>
        <v>-25.200000000000045</v>
      </c>
      <c r="F10" s="2">
        <f t="shared" si="1"/>
        <v>25.200000000000045</v>
      </c>
      <c r="G10" s="2">
        <f t="shared" si="2"/>
        <v>635.04000000000224</v>
      </c>
      <c r="H10" s="1">
        <f t="shared" si="3"/>
        <v>1.5291262135922358E-2</v>
      </c>
      <c r="J10" s="13" t="s">
        <v>13</v>
      </c>
      <c r="K10" s="20">
        <f>AVERAGE(G9:G39)</f>
        <v>680.7406451612909</v>
      </c>
    </row>
    <row r="11" spans="1:11" ht="16" x14ac:dyDescent="0.2">
      <c r="A11" s="44"/>
      <c r="B11" s="9" t="s">
        <v>4</v>
      </c>
      <c r="C11" s="29">
        <v>1646</v>
      </c>
      <c r="D11" s="2">
        <f t="shared" si="4"/>
        <v>1664.4</v>
      </c>
      <c r="E11" s="2">
        <f t="shared" si="0"/>
        <v>-18.400000000000091</v>
      </c>
      <c r="F11" s="2">
        <f t="shared" si="1"/>
        <v>18.400000000000091</v>
      </c>
      <c r="G11" s="2">
        <f t="shared" si="2"/>
        <v>338.56000000000336</v>
      </c>
      <c r="H11" s="1">
        <f t="shared" si="3"/>
        <v>1.1178614823815365E-2</v>
      </c>
      <c r="J11" s="16" t="s">
        <v>12</v>
      </c>
      <c r="K11" s="17">
        <f>AVERAGE(H9:H39)</f>
        <v>1.408597018160446E-2</v>
      </c>
    </row>
    <row r="12" spans="1:11" ht="16" x14ac:dyDescent="0.2">
      <c r="A12" s="44"/>
      <c r="B12" s="9" t="s">
        <v>3</v>
      </c>
      <c r="C12" s="29">
        <v>1689</v>
      </c>
      <c r="D12" s="2">
        <f t="shared" si="4"/>
        <v>1654.8</v>
      </c>
      <c r="E12" s="2">
        <f t="shared" si="0"/>
        <v>34.200000000000045</v>
      </c>
      <c r="F12" s="2">
        <f t="shared" si="1"/>
        <v>34.200000000000045</v>
      </c>
      <c r="G12" s="2">
        <f t="shared" si="2"/>
        <v>1169.6400000000031</v>
      </c>
      <c r="H12" s="1">
        <f t="shared" si="3"/>
        <v>2.0248667850799318E-2</v>
      </c>
    </row>
    <row r="13" spans="1:11" ht="16" x14ac:dyDescent="0.2">
      <c r="A13" s="44"/>
      <c r="B13" s="9" t="s">
        <v>2</v>
      </c>
      <c r="C13" s="29">
        <v>1692</v>
      </c>
      <c r="D13" s="2">
        <f t="shared" si="4"/>
        <v>1654.8</v>
      </c>
      <c r="E13" s="2">
        <f t="shared" si="0"/>
        <v>37.200000000000045</v>
      </c>
      <c r="F13" s="2">
        <f t="shared" si="1"/>
        <v>37.200000000000045</v>
      </c>
      <c r="G13" s="2">
        <f t="shared" si="2"/>
        <v>1383.8400000000033</v>
      </c>
      <c r="H13" s="1">
        <f t="shared" si="3"/>
        <v>2.1985815602836908E-2</v>
      </c>
    </row>
    <row r="14" spans="1:11" ht="16" x14ac:dyDescent="0.2">
      <c r="A14" s="44"/>
      <c r="B14" s="9" t="s">
        <v>1</v>
      </c>
      <c r="C14" s="29">
        <v>1698</v>
      </c>
      <c r="D14" s="2">
        <f t="shared" si="4"/>
        <v>1664.4</v>
      </c>
      <c r="E14" s="2">
        <f t="shared" si="0"/>
        <v>33.599999999999909</v>
      </c>
      <c r="F14" s="2">
        <f t="shared" si="1"/>
        <v>33.599999999999909</v>
      </c>
      <c r="G14" s="2">
        <f t="shared" si="2"/>
        <v>1128.9599999999939</v>
      </c>
      <c r="H14" s="1">
        <f t="shared" si="3"/>
        <v>1.9787985865724327E-2</v>
      </c>
    </row>
    <row r="15" spans="1:11" ht="16" x14ac:dyDescent="0.2">
      <c r="A15" s="44"/>
      <c r="B15" s="9" t="s">
        <v>0</v>
      </c>
      <c r="C15" s="29">
        <v>1699</v>
      </c>
      <c r="D15" s="2">
        <f t="shared" si="4"/>
        <v>1674.6</v>
      </c>
      <c r="E15" s="2">
        <f t="shared" si="0"/>
        <v>24.400000000000091</v>
      </c>
      <c r="F15" s="2">
        <f t="shared" si="1"/>
        <v>24.400000000000091</v>
      </c>
      <c r="G15" s="2">
        <f t="shared" si="2"/>
        <v>595.36000000000445</v>
      </c>
      <c r="H15" s="1">
        <f t="shared" si="3"/>
        <v>1.436138905238381E-2</v>
      </c>
    </row>
    <row r="16" spans="1:11" ht="16" x14ac:dyDescent="0.2">
      <c r="A16" s="45">
        <v>2021</v>
      </c>
      <c r="B16" s="10" t="s">
        <v>11</v>
      </c>
      <c r="C16" s="29">
        <v>1698</v>
      </c>
      <c r="D16" s="2">
        <f t="shared" si="4"/>
        <v>1684.8</v>
      </c>
      <c r="E16" s="2">
        <f t="shared" si="0"/>
        <v>13.200000000000045</v>
      </c>
      <c r="F16" s="2">
        <f t="shared" si="1"/>
        <v>13.200000000000045</v>
      </c>
      <c r="G16" s="2">
        <f t="shared" si="2"/>
        <v>174.2400000000012</v>
      </c>
      <c r="H16" s="1">
        <f t="shared" si="3"/>
        <v>7.7738515901060335E-3</v>
      </c>
    </row>
    <row r="17" spans="1:8" ht="16" x14ac:dyDescent="0.2">
      <c r="A17" s="45"/>
      <c r="B17" s="10" t="s">
        <v>10</v>
      </c>
      <c r="C17" s="29">
        <v>1689</v>
      </c>
      <c r="D17" s="2">
        <f t="shared" si="4"/>
        <v>1695.2</v>
      </c>
      <c r="E17" s="2">
        <f t="shared" si="0"/>
        <v>-6.2000000000000455</v>
      </c>
      <c r="F17" s="2">
        <f t="shared" si="1"/>
        <v>6.2000000000000455</v>
      </c>
      <c r="G17" s="2">
        <f t="shared" si="2"/>
        <v>38.440000000000566</v>
      </c>
      <c r="H17" s="1">
        <f t="shared" si="3"/>
        <v>3.670811130846682E-3</v>
      </c>
    </row>
    <row r="18" spans="1:8" ht="16" x14ac:dyDescent="0.2">
      <c r="A18" s="45"/>
      <c r="B18" s="10" t="s">
        <v>9</v>
      </c>
      <c r="C18" s="29">
        <v>1687</v>
      </c>
      <c r="D18" s="2">
        <f t="shared" si="4"/>
        <v>1695.2</v>
      </c>
      <c r="E18" s="2">
        <f t="shared" si="0"/>
        <v>-8.2000000000000455</v>
      </c>
      <c r="F18" s="2">
        <f t="shared" si="1"/>
        <v>8.2000000000000455</v>
      </c>
      <c r="G18" s="2">
        <f t="shared" si="2"/>
        <v>67.240000000000748</v>
      </c>
      <c r="H18" s="1">
        <f t="shared" si="3"/>
        <v>4.8606994665086221E-3</v>
      </c>
    </row>
    <row r="19" spans="1:8" ht="16" x14ac:dyDescent="0.2">
      <c r="A19" s="45"/>
      <c r="B19" s="10" t="s">
        <v>8</v>
      </c>
      <c r="C19" s="29">
        <v>1685</v>
      </c>
      <c r="D19" s="2">
        <f t="shared" si="4"/>
        <v>1694.2</v>
      </c>
      <c r="E19" s="2">
        <f t="shared" si="0"/>
        <v>-9.2000000000000455</v>
      </c>
      <c r="F19" s="2">
        <f t="shared" si="1"/>
        <v>9.2000000000000455</v>
      </c>
      <c r="G19" s="2">
        <f t="shared" si="2"/>
        <v>84.640000000000839</v>
      </c>
      <c r="H19" s="1">
        <f t="shared" si="3"/>
        <v>5.4599406528190184E-3</v>
      </c>
    </row>
    <row r="20" spans="1:8" ht="16" x14ac:dyDescent="0.2">
      <c r="A20" s="45"/>
      <c r="B20" s="10" t="s">
        <v>7</v>
      </c>
      <c r="C20" s="29">
        <v>1667</v>
      </c>
      <c r="D20" s="2">
        <f t="shared" si="4"/>
        <v>1691.6</v>
      </c>
      <c r="E20" s="2">
        <f t="shared" si="0"/>
        <v>-24.599999999999909</v>
      </c>
      <c r="F20" s="2">
        <f t="shared" si="1"/>
        <v>24.599999999999909</v>
      </c>
      <c r="G20" s="2">
        <f t="shared" si="2"/>
        <v>605.15999999999553</v>
      </c>
      <c r="H20" s="1">
        <f t="shared" si="3"/>
        <v>1.4757048590281889E-2</v>
      </c>
    </row>
    <row r="21" spans="1:8" ht="16" x14ac:dyDescent="0.2">
      <c r="A21" s="45"/>
      <c r="B21" s="10" t="s">
        <v>6</v>
      </c>
      <c r="C21" s="29">
        <v>1645</v>
      </c>
      <c r="D21" s="2">
        <f t="shared" si="4"/>
        <v>1685.2</v>
      </c>
      <c r="E21" s="2">
        <f t="shared" si="0"/>
        <v>-40.200000000000045</v>
      </c>
      <c r="F21" s="2">
        <f t="shared" si="1"/>
        <v>40.200000000000045</v>
      </c>
      <c r="G21" s="2">
        <f t="shared" si="2"/>
        <v>1616.0400000000036</v>
      </c>
      <c r="H21" s="1">
        <f t="shared" si="3"/>
        <v>2.4437689969604891E-2</v>
      </c>
    </row>
    <row r="22" spans="1:8" ht="16" x14ac:dyDescent="0.2">
      <c r="A22" s="45"/>
      <c r="B22" s="10" t="s">
        <v>5</v>
      </c>
      <c r="C22" s="29">
        <v>1646</v>
      </c>
      <c r="D22" s="2">
        <f t="shared" si="4"/>
        <v>1674.6</v>
      </c>
      <c r="E22" s="2">
        <f t="shared" si="0"/>
        <v>-28.599999999999909</v>
      </c>
      <c r="F22" s="2">
        <f t="shared" si="1"/>
        <v>28.599999999999909</v>
      </c>
      <c r="G22" s="2">
        <f t="shared" si="2"/>
        <v>817.95999999999481</v>
      </c>
      <c r="H22" s="1">
        <f t="shared" si="3"/>
        <v>1.7375455650060698E-2</v>
      </c>
    </row>
    <row r="23" spans="1:8" ht="16" x14ac:dyDescent="0.2">
      <c r="A23" s="45"/>
      <c r="B23" s="10" t="s">
        <v>4</v>
      </c>
      <c r="C23" s="29">
        <v>1645</v>
      </c>
      <c r="D23" s="2">
        <f t="shared" si="4"/>
        <v>1666</v>
      </c>
      <c r="E23" s="2">
        <f t="shared" si="0"/>
        <v>-21</v>
      </c>
      <c r="F23" s="2">
        <f t="shared" si="1"/>
        <v>21</v>
      </c>
      <c r="G23" s="2">
        <f t="shared" si="2"/>
        <v>441</v>
      </c>
      <c r="H23" s="1">
        <f t="shared" si="3"/>
        <v>1.276595744680851E-2</v>
      </c>
    </row>
    <row r="24" spans="1:8" ht="16" x14ac:dyDescent="0.2">
      <c r="A24" s="45"/>
      <c r="B24" s="10" t="s">
        <v>3</v>
      </c>
      <c r="C24" s="29">
        <v>1689</v>
      </c>
      <c r="D24" s="2">
        <f t="shared" si="4"/>
        <v>1657.6</v>
      </c>
      <c r="E24" s="2">
        <f t="shared" si="0"/>
        <v>31.400000000000091</v>
      </c>
      <c r="F24" s="2">
        <f t="shared" si="1"/>
        <v>31.400000000000091</v>
      </c>
      <c r="G24" s="2">
        <f t="shared" si="2"/>
        <v>985.96000000000572</v>
      </c>
      <c r="H24" s="1">
        <f t="shared" si="3"/>
        <v>1.8590882178804079E-2</v>
      </c>
    </row>
    <row r="25" spans="1:8" ht="16" x14ac:dyDescent="0.2">
      <c r="A25" s="45"/>
      <c r="B25" s="10" t="s">
        <v>2</v>
      </c>
      <c r="C25" s="29">
        <v>1694</v>
      </c>
      <c r="D25" s="2">
        <f t="shared" si="4"/>
        <v>1658.4</v>
      </c>
      <c r="E25" s="2">
        <f t="shared" si="0"/>
        <v>35.599999999999909</v>
      </c>
      <c r="F25" s="2">
        <f t="shared" si="1"/>
        <v>35.599999999999909</v>
      </c>
      <c r="G25" s="2">
        <f t="shared" si="2"/>
        <v>1267.3599999999935</v>
      </c>
      <c r="H25" s="1">
        <f t="shared" si="3"/>
        <v>2.1015348288075508E-2</v>
      </c>
    </row>
    <row r="26" spans="1:8" ht="16" x14ac:dyDescent="0.2">
      <c r="A26" s="45"/>
      <c r="B26" s="10" t="s">
        <v>1</v>
      </c>
      <c r="C26" s="29">
        <v>1694</v>
      </c>
      <c r="D26" s="2">
        <f t="shared" si="4"/>
        <v>1663.8</v>
      </c>
      <c r="E26" s="2">
        <f t="shared" si="0"/>
        <v>30.200000000000045</v>
      </c>
      <c r="F26" s="2">
        <f t="shared" si="1"/>
        <v>30.200000000000045</v>
      </c>
      <c r="G26" s="2">
        <f t="shared" si="2"/>
        <v>912.04000000000269</v>
      </c>
      <c r="H26" s="1">
        <f t="shared" si="3"/>
        <v>1.7827626918536035E-2</v>
      </c>
    </row>
    <row r="27" spans="1:8" ht="16" x14ac:dyDescent="0.2">
      <c r="A27" s="45"/>
      <c r="B27" s="10" t="s">
        <v>0</v>
      </c>
      <c r="C27" s="29">
        <v>1695</v>
      </c>
      <c r="D27" s="2">
        <f t="shared" si="4"/>
        <v>1673.6</v>
      </c>
      <c r="E27" s="2">
        <f t="shared" si="0"/>
        <v>21.400000000000091</v>
      </c>
      <c r="F27" s="2">
        <f t="shared" si="1"/>
        <v>21.400000000000091</v>
      </c>
      <c r="G27" s="2">
        <f t="shared" si="2"/>
        <v>457.9600000000039</v>
      </c>
      <c r="H27" s="1">
        <f t="shared" si="3"/>
        <v>1.2625368731563476E-2</v>
      </c>
    </row>
    <row r="28" spans="1:8" ht="16" x14ac:dyDescent="0.2">
      <c r="A28" s="46">
        <v>2022</v>
      </c>
      <c r="B28" s="11" t="s">
        <v>11</v>
      </c>
      <c r="C28" s="29">
        <v>1698</v>
      </c>
      <c r="D28" s="2">
        <f t="shared" si="4"/>
        <v>1683.4</v>
      </c>
      <c r="E28" s="2">
        <f t="shared" si="0"/>
        <v>14.599999999999909</v>
      </c>
      <c r="F28" s="2">
        <f t="shared" si="1"/>
        <v>14.599999999999909</v>
      </c>
      <c r="G28" s="2">
        <f t="shared" si="2"/>
        <v>213.15999999999735</v>
      </c>
      <c r="H28" s="1">
        <f t="shared" si="3"/>
        <v>8.5983510011778033E-3</v>
      </c>
    </row>
    <row r="29" spans="1:8" ht="16" x14ac:dyDescent="0.2">
      <c r="A29" s="46"/>
      <c r="B29" s="11" t="s">
        <v>10</v>
      </c>
      <c r="C29" s="29">
        <v>1686</v>
      </c>
      <c r="D29" s="2">
        <f t="shared" si="4"/>
        <v>1694</v>
      </c>
      <c r="E29" s="2">
        <f t="shared" si="0"/>
        <v>-8</v>
      </c>
      <c r="F29" s="2">
        <f t="shared" si="1"/>
        <v>8</v>
      </c>
      <c r="G29" s="2">
        <f t="shared" si="2"/>
        <v>64</v>
      </c>
      <c r="H29" s="1">
        <f t="shared" si="3"/>
        <v>4.7449584816132862E-3</v>
      </c>
    </row>
    <row r="30" spans="1:8" ht="16" x14ac:dyDescent="0.2">
      <c r="A30" s="46"/>
      <c r="B30" s="11" t="s">
        <v>9</v>
      </c>
      <c r="C30" s="29">
        <v>1680</v>
      </c>
      <c r="D30" s="2">
        <f t="shared" si="4"/>
        <v>1693.4</v>
      </c>
      <c r="E30" s="2">
        <f t="shared" si="0"/>
        <v>-13.400000000000091</v>
      </c>
      <c r="F30" s="2">
        <f t="shared" si="1"/>
        <v>13.400000000000091</v>
      </c>
      <c r="G30" s="2">
        <f t="shared" si="2"/>
        <v>179.56000000000245</v>
      </c>
      <c r="H30" s="1">
        <f t="shared" si="3"/>
        <v>7.9761904761905308E-3</v>
      </c>
    </row>
    <row r="31" spans="1:8" ht="16" x14ac:dyDescent="0.2">
      <c r="A31" s="46"/>
      <c r="B31" s="11" t="s">
        <v>8</v>
      </c>
      <c r="C31" s="29">
        <v>1643</v>
      </c>
      <c r="D31" s="2">
        <f t="shared" si="4"/>
        <v>1690.6</v>
      </c>
      <c r="E31" s="2">
        <f t="shared" si="0"/>
        <v>-47.599999999999909</v>
      </c>
      <c r="F31" s="2">
        <f t="shared" si="1"/>
        <v>47.599999999999909</v>
      </c>
      <c r="G31" s="2">
        <f t="shared" si="2"/>
        <v>2265.7599999999911</v>
      </c>
      <c r="H31" s="1">
        <f t="shared" si="3"/>
        <v>2.8971393791844133E-2</v>
      </c>
    </row>
    <row r="32" spans="1:8" ht="16" x14ac:dyDescent="0.2">
      <c r="A32" s="46"/>
      <c r="B32" s="11" t="s">
        <v>7</v>
      </c>
      <c r="C32" s="29">
        <v>1645</v>
      </c>
      <c r="D32" s="2">
        <f t="shared" si="4"/>
        <v>1680.4</v>
      </c>
      <c r="E32" s="2">
        <f t="shared" si="0"/>
        <v>-35.400000000000091</v>
      </c>
      <c r="F32" s="2">
        <f t="shared" si="1"/>
        <v>35.400000000000091</v>
      </c>
      <c r="G32" s="2">
        <f t="shared" si="2"/>
        <v>1253.1600000000064</v>
      </c>
      <c r="H32" s="1">
        <f t="shared" si="3"/>
        <v>2.1519756838905831E-2</v>
      </c>
    </row>
    <row r="33" spans="1:8" ht="16" x14ac:dyDescent="0.2">
      <c r="A33" s="46"/>
      <c r="B33" s="11" t="s">
        <v>6</v>
      </c>
      <c r="C33" s="29">
        <v>1656</v>
      </c>
      <c r="D33" s="2">
        <f t="shared" si="4"/>
        <v>1670.4</v>
      </c>
      <c r="E33" s="2">
        <f t="shared" si="0"/>
        <v>-14.400000000000091</v>
      </c>
      <c r="F33" s="2">
        <f t="shared" si="1"/>
        <v>14.400000000000091</v>
      </c>
      <c r="G33" s="2">
        <f t="shared" si="2"/>
        <v>207.36000000000263</v>
      </c>
      <c r="H33" s="1">
        <f t="shared" si="3"/>
        <v>8.6956521739130991E-3</v>
      </c>
    </row>
    <row r="34" spans="1:8" ht="16" x14ac:dyDescent="0.2">
      <c r="A34" s="46"/>
      <c r="B34" s="11" t="s">
        <v>5</v>
      </c>
      <c r="C34" s="29">
        <v>1689</v>
      </c>
      <c r="D34" s="2">
        <f t="shared" si="4"/>
        <v>1662</v>
      </c>
      <c r="E34" s="2">
        <f t="shared" si="0"/>
        <v>27</v>
      </c>
      <c r="F34" s="2">
        <f t="shared" si="1"/>
        <v>27</v>
      </c>
      <c r="G34" s="2">
        <f t="shared" si="2"/>
        <v>729</v>
      </c>
      <c r="H34" s="1">
        <f t="shared" si="3"/>
        <v>1.5985790408525755E-2</v>
      </c>
    </row>
    <row r="35" spans="1:8" ht="16" x14ac:dyDescent="0.2">
      <c r="A35" s="46"/>
      <c r="B35" s="11" t="s">
        <v>4</v>
      </c>
      <c r="C35" s="29">
        <v>1689</v>
      </c>
      <c r="D35" s="2">
        <f t="shared" si="4"/>
        <v>1662.6</v>
      </c>
      <c r="E35" s="2">
        <f t="shared" si="0"/>
        <v>26.400000000000091</v>
      </c>
      <c r="F35" s="2">
        <f t="shared" si="1"/>
        <v>26.400000000000091</v>
      </c>
      <c r="G35" s="2">
        <f t="shared" si="2"/>
        <v>696.96000000000481</v>
      </c>
      <c r="H35" s="1">
        <f t="shared" si="3"/>
        <v>1.5630550621669681E-2</v>
      </c>
    </row>
    <row r="36" spans="1:8" ht="16" x14ac:dyDescent="0.2">
      <c r="A36" s="46"/>
      <c r="B36" s="11" t="s">
        <v>3</v>
      </c>
      <c r="C36" s="29">
        <v>1694</v>
      </c>
      <c r="D36" s="2">
        <f t="shared" si="4"/>
        <v>1664.4</v>
      </c>
      <c r="E36" s="2">
        <f t="shared" si="0"/>
        <v>29.599999999999909</v>
      </c>
      <c r="F36" s="2">
        <f t="shared" si="1"/>
        <v>29.599999999999909</v>
      </c>
      <c r="G36" s="2">
        <f t="shared" si="2"/>
        <v>876.15999999999462</v>
      </c>
      <c r="H36" s="1">
        <f t="shared" si="3"/>
        <v>1.7473435655253784E-2</v>
      </c>
    </row>
    <row r="37" spans="1:8" ht="16" x14ac:dyDescent="0.2">
      <c r="A37" s="46"/>
      <c r="B37" s="11" t="s">
        <v>2</v>
      </c>
      <c r="C37" s="29">
        <v>1698</v>
      </c>
      <c r="D37" s="2">
        <f t="shared" si="4"/>
        <v>1674.6</v>
      </c>
      <c r="E37" s="2">
        <f t="shared" si="0"/>
        <v>23.400000000000091</v>
      </c>
      <c r="F37" s="2">
        <f t="shared" si="1"/>
        <v>23.400000000000091</v>
      </c>
      <c r="G37" s="2">
        <f t="shared" si="2"/>
        <v>547.56000000000427</v>
      </c>
      <c r="H37" s="1">
        <f t="shared" si="3"/>
        <v>1.3780918727915249E-2</v>
      </c>
    </row>
    <row r="38" spans="1:8" ht="16" x14ac:dyDescent="0.2">
      <c r="A38" s="46"/>
      <c r="B38" s="11" t="s">
        <v>1</v>
      </c>
      <c r="C38" s="29">
        <v>1689</v>
      </c>
      <c r="D38" s="2">
        <f t="shared" si="4"/>
        <v>1685.2</v>
      </c>
      <c r="E38" s="2">
        <f t="shared" si="0"/>
        <v>3.7999999999999545</v>
      </c>
      <c r="F38" s="2">
        <f t="shared" si="1"/>
        <v>3.7999999999999545</v>
      </c>
      <c r="G38" s="2">
        <f t="shared" si="2"/>
        <v>14.439999999999655</v>
      </c>
      <c r="H38" s="1">
        <f t="shared" si="3"/>
        <v>2.2498519834221165E-3</v>
      </c>
    </row>
    <row r="39" spans="1:8" ht="16" x14ac:dyDescent="0.2">
      <c r="A39" s="46"/>
      <c r="B39" s="11" t="s">
        <v>0</v>
      </c>
      <c r="C39" s="29">
        <v>1680</v>
      </c>
      <c r="D39" s="2">
        <f t="shared" si="4"/>
        <v>1691.8</v>
      </c>
      <c r="E39" s="2">
        <f t="shared" si="0"/>
        <v>-11.799999999999955</v>
      </c>
      <c r="F39" s="2">
        <f t="shared" si="1"/>
        <v>11.799999999999955</v>
      </c>
      <c r="G39" s="2">
        <f t="shared" si="2"/>
        <v>139.23999999999893</v>
      </c>
      <c r="H39" s="1">
        <f t="shared" si="3"/>
        <v>7.0238095238094964E-3</v>
      </c>
    </row>
    <row r="40" spans="1:8" x14ac:dyDescent="0.15">
      <c r="A40" s="2"/>
      <c r="B40" s="2"/>
      <c r="C40" s="2"/>
      <c r="D40" s="2">
        <f t="shared" si="4"/>
        <v>1690</v>
      </c>
      <c r="E40" s="2">
        <f t="shared" si="0"/>
        <v>-1690</v>
      </c>
      <c r="F40" s="2">
        <f t="shared" si="1"/>
        <v>1690</v>
      </c>
      <c r="G40" s="2">
        <f t="shared" si="2"/>
        <v>2856100</v>
      </c>
      <c r="H40" s="1"/>
    </row>
  </sheetData>
  <mergeCells count="4">
    <mergeCell ref="A4:A15"/>
    <mergeCell ref="A16:A27"/>
    <mergeCell ref="A28:A39"/>
    <mergeCell ref="B1:K1"/>
  </mergeCells>
  <pageMargins left="0.7" right="0.7" top="0.75" bottom="0.75" header="0.3" footer="0.3"/>
  <ignoredErrors>
    <ignoredError sqref="D9:D40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30228-0E95-A241-A7CA-174871589196}">
  <dimension ref="A1:Q40"/>
  <sheetViews>
    <sheetView zoomScale="93" workbookViewId="0">
      <selection activeCell="K12" sqref="K12"/>
    </sheetView>
  </sheetViews>
  <sheetFormatPr baseColWidth="10" defaultRowHeight="13" x14ac:dyDescent="0.15"/>
  <cols>
    <col min="2" max="2" width="14.83203125" bestFit="1" customWidth="1"/>
    <col min="3" max="3" width="14.5" customWidth="1"/>
    <col min="5" max="5" width="8.83203125" customWidth="1"/>
    <col min="6" max="6" width="12.1640625" customWidth="1"/>
    <col min="7" max="7" width="11.33203125" customWidth="1"/>
    <col min="8" max="8" width="9" customWidth="1"/>
    <col min="9" max="9" width="9.1640625" customWidth="1"/>
    <col min="10" max="10" width="7" customWidth="1"/>
    <col min="13" max="13" width="14" customWidth="1"/>
  </cols>
  <sheetData>
    <row r="1" spans="1:17" ht="40" customHeight="1" x14ac:dyDescent="0.15">
      <c r="B1" s="47" t="s">
        <v>36</v>
      </c>
      <c r="C1" s="47"/>
      <c r="D1" s="47"/>
      <c r="E1" s="47"/>
      <c r="F1" s="47"/>
      <c r="G1" s="47"/>
      <c r="H1" s="47"/>
      <c r="I1" s="47"/>
      <c r="J1" s="47"/>
      <c r="K1" s="47"/>
    </row>
    <row r="3" spans="1:17" ht="38" customHeight="1" x14ac:dyDescent="0.15">
      <c r="A3" s="5" t="s">
        <v>21</v>
      </c>
      <c r="B3" s="5" t="s">
        <v>20</v>
      </c>
      <c r="C3" s="4" t="s">
        <v>35</v>
      </c>
      <c r="D3" s="4" t="s">
        <v>22</v>
      </c>
      <c r="E3" s="5" t="s">
        <v>18</v>
      </c>
      <c r="F3" s="5" t="s">
        <v>17</v>
      </c>
      <c r="G3" s="5" t="s">
        <v>16</v>
      </c>
      <c r="H3" s="4" t="s">
        <v>15</v>
      </c>
    </row>
    <row r="4" spans="1:17" ht="19" customHeight="1" x14ac:dyDescent="0.2">
      <c r="A4" s="44">
        <v>2020</v>
      </c>
      <c r="B4" s="9" t="s">
        <v>11</v>
      </c>
      <c r="C4" s="29">
        <v>1689</v>
      </c>
      <c r="D4" s="2"/>
      <c r="E4" s="2"/>
      <c r="F4" s="2"/>
      <c r="G4" s="2"/>
      <c r="H4" s="2"/>
      <c r="M4" s="3" t="s">
        <v>23</v>
      </c>
      <c r="N4" s="6">
        <v>1</v>
      </c>
      <c r="O4" s="6">
        <v>2</v>
      </c>
      <c r="P4" s="6">
        <v>3</v>
      </c>
      <c r="Q4" s="6" t="s">
        <v>25</v>
      </c>
    </row>
    <row r="5" spans="1:17" ht="16" customHeight="1" x14ac:dyDescent="0.2">
      <c r="A5" s="44"/>
      <c r="B5" s="9" t="s">
        <v>10</v>
      </c>
      <c r="C5" s="29">
        <v>1692</v>
      </c>
      <c r="D5" s="2"/>
      <c r="E5" s="2">
        <f t="shared" ref="E5:E40" si="0">C5-D5</f>
        <v>1692</v>
      </c>
      <c r="F5" s="2">
        <f t="shared" ref="F5:F40" si="1">ABS(E5)</f>
        <v>1692</v>
      </c>
      <c r="G5" s="2">
        <f t="shared" ref="G5:G40" si="2">(E5)^2</f>
        <v>2862864</v>
      </c>
      <c r="H5" s="1">
        <f t="shared" ref="H5:H39" si="3">(F5/C5)</f>
        <v>1</v>
      </c>
      <c r="M5" s="7" t="s">
        <v>24</v>
      </c>
      <c r="N5" s="8">
        <v>0.2</v>
      </c>
      <c r="O5" s="8">
        <v>0.3</v>
      </c>
      <c r="P5" s="8">
        <v>0.5</v>
      </c>
      <c r="Q5" s="8">
        <v>1</v>
      </c>
    </row>
    <row r="6" spans="1:17" ht="16" x14ac:dyDescent="0.2">
      <c r="A6" s="44"/>
      <c r="B6" s="9" t="s">
        <v>9</v>
      </c>
      <c r="C6" s="29">
        <v>1694</v>
      </c>
      <c r="D6" s="2"/>
      <c r="E6" s="2">
        <f t="shared" si="0"/>
        <v>1694</v>
      </c>
      <c r="F6" s="2">
        <f t="shared" si="1"/>
        <v>1694</v>
      </c>
      <c r="G6" s="2">
        <f t="shared" si="2"/>
        <v>2869636</v>
      </c>
      <c r="H6" s="1">
        <f t="shared" si="3"/>
        <v>1</v>
      </c>
    </row>
    <row r="7" spans="1:17" ht="16" x14ac:dyDescent="0.2">
      <c r="A7" s="44"/>
      <c r="B7" s="9" t="s">
        <v>8</v>
      </c>
      <c r="C7" s="29">
        <v>1689</v>
      </c>
      <c r="D7" s="2">
        <f>(C6*0.5)+(C5*0.3)+(C4*0.2)</f>
        <v>1692.3999999999999</v>
      </c>
      <c r="E7" s="2">
        <f t="shared" si="0"/>
        <v>-3.3999999999998636</v>
      </c>
      <c r="F7" s="2">
        <f t="shared" si="1"/>
        <v>3.3999999999998636</v>
      </c>
      <c r="G7" s="2">
        <f t="shared" si="2"/>
        <v>11.559999999999071</v>
      </c>
      <c r="H7" s="1">
        <f t="shared" si="3"/>
        <v>2.0130254588513106E-3</v>
      </c>
    </row>
    <row r="8" spans="1:17" ht="16" x14ac:dyDescent="0.2">
      <c r="A8" s="44"/>
      <c r="B8" s="9" t="s">
        <v>7</v>
      </c>
      <c r="C8" s="29">
        <v>1644</v>
      </c>
      <c r="D8" s="2">
        <f t="shared" ref="D8:D40" si="4">(C7*0.5)+(C6*0.3)+(C5*0.2)</f>
        <v>1691.1000000000001</v>
      </c>
      <c r="E8" s="2">
        <f t="shared" si="0"/>
        <v>-47.100000000000136</v>
      </c>
      <c r="F8" s="2">
        <f t="shared" si="1"/>
        <v>47.100000000000136</v>
      </c>
      <c r="G8" s="2">
        <f t="shared" si="2"/>
        <v>2218.410000000013</v>
      </c>
      <c r="H8" s="1">
        <f t="shared" si="3"/>
        <v>2.8649635036496434E-2</v>
      </c>
    </row>
    <row r="9" spans="1:17" ht="16" x14ac:dyDescent="0.2">
      <c r="A9" s="44"/>
      <c r="B9" s="9" t="s">
        <v>6</v>
      </c>
      <c r="C9" s="29">
        <v>1647</v>
      </c>
      <c r="D9" s="2">
        <f t="shared" si="4"/>
        <v>1667.5</v>
      </c>
      <c r="E9" s="2">
        <f t="shared" si="0"/>
        <v>-20.5</v>
      </c>
      <c r="F9" s="2">
        <f t="shared" si="1"/>
        <v>20.5</v>
      </c>
      <c r="G9" s="2">
        <f t="shared" si="2"/>
        <v>420.25</v>
      </c>
      <c r="H9" s="1">
        <f t="shared" si="3"/>
        <v>1.2446873102610808E-2</v>
      </c>
      <c r="J9" s="18" t="s">
        <v>14</v>
      </c>
      <c r="K9" s="19">
        <f>AVERAGE(F7:F39)</f>
        <v>15.887878787878787</v>
      </c>
    </row>
    <row r="10" spans="1:17" ht="16" x14ac:dyDescent="0.2">
      <c r="A10" s="44"/>
      <c r="B10" s="9" t="s">
        <v>5</v>
      </c>
      <c r="C10" s="29">
        <v>1648</v>
      </c>
      <c r="D10" s="2">
        <f t="shared" si="4"/>
        <v>1654.5</v>
      </c>
      <c r="E10" s="2">
        <f t="shared" si="0"/>
        <v>-6.5</v>
      </c>
      <c r="F10" s="2">
        <f t="shared" si="1"/>
        <v>6.5</v>
      </c>
      <c r="G10" s="2">
        <f t="shared" si="2"/>
        <v>42.25</v>
      </c>
      <c r="H10" s="1">
        <f t="shared" si="3"/>
        <v>3.9441747572815534E-3</v>
      </c>
      <c r="J10" s="13" t="s">
        <v>13</v>
      </c>
      <c r="K10" s="20">
        <f>AVERAGE(G7:G39)</f>
        <v>437.53424242424285</v>
      </c>
    </row>
    <row r="11" spans="1:17" ht="16" x14ac:dyDescent="0.2">
      <c r="A11" s="44"/>
      <c r="B11" s="9" t="s">
        <v>4</v>
      </c>
      <c r="C11" s="29">
        <v>1646</v>
      </c>
      <c r="D11" s="2">
        <f t="shared" si="4"/>
        <v>1646.8999999999999</v>
      </c>
      <c r="E11" s="2">
        <f t="shared" si="0"/>
        <v>-0.89999999999986358</v>
      </c>
      <c r="F11" s="2">
        <f t="shared" si="1"/>
        <v>0.89999999999986358</v>
      </c>
      <c r="G11" s="2">
        <f t="shared" si="2"/>
        <v>0.80999999999975447</v>
      </c>
      <c r="H11" s="1">
        <f t="shared" si="3"/>
        <v>5.4678007290392678E-4</v>
      </c>
      <c r="J11" s="16" t="s">
        <v>12</v>
      </c>
      <c r="K11" s="17">
        <f>AVERAGE(H7:H39)</f>
        <v>9.4987678445461465E-3</v>
      </c>
    </row>
    <row r="12" spans="1:17" ht="16" x14ac:dyDescent="0.2">
      <c r="A12" s="44"/>
      <c r="B12" s="9" t="s">
        <v>3</v>
      </c>
      <c r="C12" s="29">
        <v>1689</v>
      </c>
      <c r="D12" s="2">
        <f t="shared" si="4"/>
        <v>1646.8000000000002</v>
      </c>
      <c r="E12" s="2">
        <f t="shared" si="0"/>
        <v>42.199999999999818</v>
      </c>
      <c r="F12" s="2">
        <f t="shared" si="1"/>
        <v>42.199999999999818</v>
      </c>
      <c r="G12" s="2">
        <f t="shared" si="2"/>
        <v>1780.8399999999847</v>
      </c>
      <c r="H12" s="1">
        <f t="shared" si="3"/>
        <v>2.4985198342214219E-2</v>
      </c>
    </row>
    <row r="13" spans="1:17" ht="16" x14ac:dyDescent="0.2">
      <c r="A13" s="44"/>
      <c r="B13" s="9" t="s">
        <v>2</v>
      </c>
      <c r="C13" s="29">
        <v>1692</v>
      </c>
      <c r="D13" s="2">
        <f t="shared" si="4"/>
        <v>1667.9</v>
      </c>
      <c r="E13" s="2">
        <f t="shared" si="0"/>
        <v>24.099999999999909</v>
      </c>
      <c r="F13" s="2">
        <f t="shared" si="1"/>
        <v>24.099999999999909</v>
      </c>
      <c r="G13" s="2">
        <f t="shared" si="2"/>
        <v>580.80999999999563</v>
      </c>
      <c r="H13" s="1">
        <f t="shared" si="3"/>
        <v>1.4243498817966849E-2</v>
      </c>
    </row>
    <row r="14" spans="1:17" ht="16" x14ac:dyDescent="0.2">
      <c r="A14" s="44"/>
      <c r="B14" s="9" t="s">
        <v>1</v>
      </c>
      <c r="C14" s="29">
        <v>1698</v>
      </c>
      <c r="D14" s="2">
        <f t="shared" si="4"/>
        <v>1681.9</v>
      </c>
      <c r="E14" s="2">
        <f t="shared" si="0"/>
        <v>16.099999999999909</v>
      </c>
      <c r="F14" s="2">
        <f t="shared" si="1"/>
        <v>16.099999999999909</v>
      </c>
      <c r="G14" s="2">
        <f t="shared" si="2"/>
        <v>259.20999999999708</v>
      </c>
      <c r="H14" s="1">
        <f t="shared" si="3"/>
        <v>9.4817432273262125E-3</v>
      </c>
    </row>
    <row r="15" spans="1:17" ht="16" x14ac:dyDescent="0.2">
      <c r="A15" s="44"/>
      <c r="B15" s="9" t="s">
        <v>0</v>
      </c>
      <c r="C15" s="29">
        <v>1699</v>
      </c>
      <c r="D15" s="2">
        <f t="shared" si="4"/>
        <v>1694.3999999999999</v>
      </c>
      <c r="E15" s="2">
        <f t="shared" si="0"/>
        <v>4.6000000000001364</v>
      </c>
      <c r="F15" s="2">
        <f t="shared" si="1"/>
        <v>4.6000000000001364</v>
      </c>
      <c r="G15" s="2">
        <f t="shared" si="2"/>
        <v>21.160000000001254</v>
      </c>
      <c r="H15" s="1">
        <f t="shared" si="3"/>
        <v>2.7074749852855425E-3</v>
      </c>
    </row>
    <row r="16" spans="1:17" ht="16" x14ac:dyDescent="0.2">
      <c r="A16" s="45">
        <v>2021</v>
      </c>
      <c r="B16" s="10" t="s">
        <v>11</v>
      </c>
      <c r="C16" s="29">
        <v>1698</v>
      </c>
      <c r="D16" s="2">
        <f t="shared" si="4"/>
        <v>1697.3000000000002</v>
      </c>
      <c r="E16" s="2">
        <f t="shared" si="0"/>
        <v>0.6999999999998181</v>
      </c>
      <c r="F16" s="2">
        <f t="shared" si="1"/>
        <v>0.6999999999998181</v>
      </c>
      <c r="G16" s="2">
        <f t="shared" si="2"/>
        <v>0.48999999999974536</v>
      </c>
      <c r="H16" s="1">
        <f t="shared" si="3"/>
        <v>4.1224970553581749E-4</v>
      </c>
    </row>
    <row r="17" spans="1:8" ht="16" x14ac:dyDescent="0.2">
      <c r="A17" s="45"/>
      <c r="B17" s="10" t="s">
        <v>10</v>
      </c>
      <c r="C17" s="29">
        <v>1689</v>
      </c>
      <c r="D17" s="2">
        <f t="shared" si="4"/>
        <v>1698.3000000000002</v>
      </c>
      <c r="E17" s="2">
        <f t="shared" si="0"/>
        <v>-9.3000000000001819</v>
      </c>
      <c r="F17" s="2">
        <f t="shared" si="1"/>
        <v>9.3000000000001819</v>
      </c>
      <c r="G17" s="2">
        <f t="shared" si="2"/>
        <v>86.490000000003377</v>
      </c>
      <c r="H17" s="1">
        <f t="shared" si="3"/>
        <v>5.5062166962700897E-3</v>
      </c>
    </row>
    <row r="18" spans="1:8" ht="16" x14ac:dyDescent="0.2">
      <c r="A18" s="45"/>
      <c r="B18" s="10" t="s">
        <v>9</v>
      </c>
      <c r="C18" s="29">
        <v>1687</v>
      </c>
      <c r="D18" s="2">
        <f t="shared" si="4"/>
        <v>1693.7</v>
      </c>
      <c r="E18" s="2">
        <f t="shared" si="0"/>
        <v>-6.7000000000000455</v>
      </c>
      <c r="F18" s="2">
        <f t="shared" si="1"/>
        <v>6.7000000000000455</v>
      </c>
      <c r="G18" s="2">
        <f t="shared" si="2"/>
        <v>44.890000000000612</v>
      </c>
      <c r="H18" s="1">
        <f t="shared" si="3"/>
        <v>3.9715471250741227E-3</v>
      </c>
    </row>
    <row r="19" spans="1:8" ht="16" x14ac:dyDescent="0.2">
      <c r="A19" s="45"/>
      <c r="B19" s="10" t="s">
        <v>8</v>
      </c>
      <c r="C19" s="29">
        <v>1685</v>
      </c>
      <c r="D19" s="2">
        <f t="shared" si="4"/>
        <v>1689.8000000000002</v>
      </c>
      <c r="E19" s="2">
        <f t="shared" si="0"/>
        <v>-4.8000000000001819</v>
      </c>
      <c r="F19" s="2">
        <f t="shared" si="1"/>
        <v>4.8000000000001819</v>
      </c>
      <c r="G19" s="2">
        <f t="shared" si="2"/>
        <v>23.040000000001747</v>
      </c>
      <c r="H19" s="1">
        <f t="shared" si="3"/>
        <v>2.8486646884274078E-3</v>
      </c>
    </row>
    <row r="20" spans="1:8" ht="16" x14ac:dyDescent="0.2">
      <c r="A20" s="45"/>
      <c r="B20" s="10" t="s">
        <v>7</v>
      </c>
      <c r="C20" s="29">
        <v>1667</v>
      </c>
      <c r="D20" s="2">
        <f t="shared" si="4"/>
        <v>1686.3999999999999</v>
      </c>
      <c r="E20" s="2">
        <f t="shared" si="0"/>
        <v>-19.399999999999864</v>
      </c>
      <c r="F20" s="2">
        <f t="shared" si="1"/>
        <v>19.399999999999864</v>
      </c>
      <c r="G20" s="2">
        <f t="shared" si="2"/>
        <v>376.35999999999473</v>
      </c>
      <c r="H20" s="1">
        <f t="shared" si="3"/>
        <v>1.1637672465506817E-2</v>
      </c>
    </row>
    <row r="21" spans="1:8" ht="16" x14ac:dyDescent="0.2">
      <c r="A21" s="45"/>
      <c r="B21" s="10" t="s">
        <v>6</v>
      </c>
      <c r="C21" s="29">
        <v>1645</v>
      </c>
      <c r="D21" s="2">
        <f t="shared" si="4"/>
        <v>1676.4</v>
      </c>
      <c r="E21" s="2">
        <f t="shared" si="0"/>
        <v>-31.400000000000091</v>
      </c>
      <c r="F21" s="2">
        <f t="shared" si="1"/>
        <v>31.400000000000091</v>
      </c>
      <c r="G21" s="2">
        <f t="shared" si="2"/>
        <v>985.96000000000572</v>
      </c>
      <c r="H21" s="1">
        <f t="shared" si="3"/>
        <v>1.908814589665659E-2</v>
      </c>
    </row>
    <row r="22" spans="1:8" ht="16" x14ac:dyDescent="0.2">
      <c r="A22" s="45"/>
      <c r="B22" s="10" t="s">
        <v>5</v>
      </c>
      <c r="C22" s="29">
        <v>1646</v>
      </c>
      <c r="D22" s="2">
        <f t="shared" si="4"/>
        <v>1659.6</v>
      </c>
      <c r="E22" s="2">
        <f t="shared" si="0"/>
        <v>-13.599999999999909</v>
      </c>
      <c r="F22" s="2">
        <f t="shared" si="1"/>
        <v>13.599999999999909</v>
      </c>
      <c r="G22" s="2">
        <f t="shared" si="2"/>
        <v>184.95999999999754</v>
      </c>
      <c r="H22" s="1">
        <f t="shared" si="3"/>
        <v>8.2624544349938697E-3</v>
      </c>
    </row>
    <row r="23" spans="1:8" ht="16" x14ac:dyDescent="0.2">
      <c r="A23" s="45"/>
      <c r="B23" s="10" t="s">
        <v>4</v>
      </c>
      <c r="C23" s="29">
        <v>1645</v>
      </c>
      <c r="D23" s="2">
        <f t="shared" si="4"/>
        <v>1649.9</v>
      </c>
      <c r="E23" s="2">
        <f t="shared" si="0"/>
        <v>-4.9000000000000909</v>
      </c>
      <c r="F23" s="2">
        <f t="shared" si="1"/>
        <v>4.9000000000000909</v>
      </c>
      <c r="G23" s="2">
        <f t="shared" si="2"/>
        <v>24.01000000000089</v>
      </c>
      <c r="H23" s="1">
        <f t="shared" si="3"/>
        <v>2.9787234042553744E-3</v>
      </c>
    </row>
    <row r="24" spans="1:8" ht="16" x14ac:dyDescent="0.2">
      <c r="A24" s="45"/>
      <c r="B24" s="10" t="s">
        <v>3</v>
      </c>
      <c r="C24" s="29">
        <v>1689</v>
      </c>
      <c r="D24" s="2">
        <f t="shared" si="4"/>
        <v>1645.3</v>
      </c>
      <c r="E24" s="2">
        <f t="shared" si="0"/>
        <v>43.700000000000045</v>
      </c>
      <c r="F24" s="2">
        <f t="shared" si="1"/>
        <v>43.700000000000045</v>
      </c>
      <c r="G24" s="2">
        <f t="shared" si="2"/>
        <v>1909.6900000000039</v>
      </c>
      <c r="H24" s="1">
        <f t="shared" si="3"/>
        <v>2.5873297809354674E-2</v>
      </c>
    </row>
    <row r="25" spans="1:8" ht="16" x14ac:dyDescent="0.2">
      <c r="A25" s="45"/>
      <c r="B25" s="10" t="s">
        <v>2</v>
      </c>
      <c r="C25" s="29">
        <v>1694</v>
      </c>
      <c r="D25" s="2">
        <f t="shared" si="4"/>
        <v>1667.2</v>
      </c>
      <c r="E25" s="2">
        <f t="shared" si="0"/>
        <v>26.799999999999955</v>
      </c>
      <c r="F25" s="2">
        <f t="shared" si="1"/>
        <v>26.799999999999955</v>
      </c>
      <c r="G25" s="2">
        <f t="shared" si="2"/>
        <v>718.23999999999751</v>
      </c>
      <c r="H25" s="1">
        <f t="shared" si="3"/>
        <v>1.5820543093270339E-2</v>
      </c>
    </row>
    <row r="26" spans="1:8" ht="16" x14ac:dyDescent="0.2">
      <c r="A26" s="45"/>
      <c r="B26" s="10" t="s">
        <v>1</v>
      </c>
      <c r="C26" s="29">
        <v>1694</v>
      </c>
      <c r="D26" s="2">
        <f t="shared" si="4"/>
        <v>1682.7</v>
      </c>
      <c r="E26" s="2">
        <f t="shared" si="0"/>
        <v>11.299999999999955</v>
      </c>
      <c r="F26" s="2">
        <f t="shared" si="1"/>
        <v>11.299999999999955</v>
      </c>
      <c r="G26" s="2">
        <f t="shared" si="2"/>
        <v>127.68999999999897</v>
      </c>
      <c r="H26" s="1">
        <f t="shared" si="3"/>
        <v>6.6706021251475532E-3</v>
      </c>
    </row>
    <row r="27" spans="1:8" ht="16" x14ac:dyDescent="0.2">
      <c r="A27" s="45"/>
      <c r="B27" s="10" t="s">
        <v>0</v>
      </c>
      <c r="C27" s="29">
        <v>1695</v>
      </c>
      <c r="D27" s="2">
        <f t="shared" si="4"/>
        <v>1693</v>
      </c>
      <c r="E27" s="2">
        <f t="shared" si="0"/>
        <v>2</v>
      </c>
      <c r="F27" s="2">
        <f t="shared" si="1"/>
        <v>2</v>
      </c>
      <c r="G27" s="2">
        <f t="shared" si="2"/>
        <v>4</v>
      </c>
      <c r="H27" s="1">
        <f t="shared" si="3"/>
        <v>1.1799410029498525E-3</v>
      </c>
    </row>
    <row r="28" spans="1:8" ht="16" x14ac:dyDescent="0.2">
      <c r="A28" s="46">
        <v>2022</v>
      </c>
      <c r="B28" s="11" t="s">
        <v>11</v>
      </c>
      <c r="C28" s="29">
        <v>1698</v>
      </c>
      <c r="D28" s="2">
        <f t="shared" si="4"/>
        <v>1694.5</v>
      </c>
      <c r="E28" s="2">
        <f t="shared" si="0"/>
        <v>3.5</v>
      </c>
      <c r="F28" s="2">
        <f t="shared" si="1"/>
        <v>3.5</v>
      </c>
      <c r="G28" s="2">
        <f t="shared" si="2"/>
        <v>12.25</v>
      </c>
      <c r="H28" s="1">
        <f t="shared" si="3"/>
        <v>2.061248527679623E-3</v>
      </c>
    </row>
    <row r="29" spans="1:8" ht="16" x14ac:dyDescent="0.2">
      <c r="A29" s="46"/>
      <c r="B29" s="11" t="s">
        <v>10</v>
      </c>
      <c r="C29" s="29">
        <v>1686</v>
      </c>
      <c r="D29" s="2">
        <f t="shared" si="4"/>
        <v>1696.3</v>
      </c>
      <c r="E29" s="2">
        <f t="shared" si="0"/>
        <v>-10.299999999999955</v>
      </c>
      <c r="F29" s="2">
        <f t="shared" si="1"/>
        <v>10.299999999999955</v>
      </c>
      <c r="G29" s="2">
        <f t="shared" si="2"/>
        <v>106.08999999999907</v>
      </c>
      <c r="H29" s="1">
        <f t="shared" si="3"/>
        <v>6.1091340450770788E-3</v>
      </c>
    </row>
    <row r="30" spans="1:8" ht="16" x14ac:dyDescent="0.2">
      <c r="A30" s="46"/>
      <c r="B30" s="11" t="s">
        <v>9</v>
      </c>
      <c r="C30" s="29">
        <v>1680</v>
      </c>
      <c r="D30" s="2">
        <f t="shared" si="4"/>
        <v>1691.4</v>
      </c>
      <c r="E30" s="2">
        <f t="shared" si="0"/>
        <v>-11.400000000000091</v>
      </c>
      <c r="F30" s="2">
        <f t="shared" si="1"/>
        <v>11.400000000000091</v>
      </c>
      <c r="G30" s="2">
        <f t="shared" si="2"/>
        <v>129.96000000000208</v>
      </c>
      <c r="H30" s="1">
        <f t="shared" si="3"/>
        <v>6.7857142857143402E-3</v>
      </c>
    </row>
    <row r="31" spans="1:8" ht="16" x14ac:dyDescent="0.2">
      <c r="A31" s="46"/>
      <c r="B31" s="11" t="s">
        <v>8</v>
      </c>
      <c r="C31" s="29">
        <v>1643</v>
      </c>
      <c r="D31" s="2">
        <f t="shared" si="4"/>
        <v>1685.4</v>
      </c>
      <c r="E31" s="2">
        <f t="shared" si="0"/>
        <v>-42.400000000000091</v>
      </c>
      <c r="F31" s="2">
        <f t="shared" si="1"/>
        <v>42.400000000000091</v>
      </c>
      <c r="G31" s="2">
        <f t="shared" si="2"/>
        <v>1797.7600000000077</v>
      </c>
      <c r="H31" s="1">
        <f t="shared" si="3"/>
        <v>2.5806451612903281E-2</v>
      </c>
    </row>
    <row r="32" spans="1:8" ht="16" x14ac:dyDescent="0.2">
      <c r="A32" s="46"/>
      <c r="B32" s="11" t="s">
        <v>7</v>
      </c>
      <c r="C32" s="29">
        <v>1645</v>
      </c>
      <c r="D32" s="2">
        <f t="shared" si="4"/>
        <v>1662.7</v>
      </c>
      <c r="E32" s="2">
        <f t="shared" si="0"/>
        <v>-17.700000000000045</v>
      </c>
      <c r="F32" s="2">
        <f t="shared" si="1"/>
        <v>17.700000000000045</v>
      </c>
      <c r="G32" s="2">
        <f t="shared" si="2"/>
        <v>313.29000000000161</v>
      </c>
      <c r="H32" s="1">
        <f t="shared" si="3"/>
        <v>1.0759878419452916E-2</v>
      </c>
    </row>
    <row r="33" spans="1:8" ht="16" x14ac:dyDescent="0.2">
      <c r="A33" s="46"/>
      <c r="B33" s="11" t="s">
        <v>6</v>
      </c>
      <c r="C33" s="29">
        <v>1656</v>
      </c>
      <c r="D33" s="2">
        <f t="shared" si="4"/>
        <v>1651.4</v>
      </c>
      <c r="E33" s="2">
        <f t="shared" si="0"/>
        <v>4.5999999999999091</v>
      </c>
      <c r="F33" s="2">
        <f t="shared" si="1"/>
        <v>4.5999999999999091</v>
      </c>
      <c r="G33" s="2">
        <f t="shared" si="2"/>
        <v>21.159999999999162</v>
      </c>
      <c r="H33" s="1">
        <f t="shared" si="3"/>
        <v>2.7777777777777228E-3</v>
      </c>
    </row>
    <row r="34" spans="1:8" ht="16" x14ac:dyDescent="0.2">
      <c r="A34" s="46"/>
      <c r="B34" s="11" t="s">
        <v>5</v>
      </c>
      <c r="C34" s="29">
        <v>1689</v>
      </c>
      <c r="D34" s="2">
        <f t="shared" si="4"/>
        <v>1650.1</v>
      </c>
      <c r="E34" s="2">
        <f t="shared" si="0"/>
        <v>38.900000000000091</v>
      </c>
      <c r="F34" s="2">
        <f t="shared" si="1"/>
        <v>38.900000000000091</v>
      </c>
      <c r="G34" s="2">
        <f t="shared" si="2"/>
        <v>1513.2100000000071</v>
      </c>
      <c r="H34" s="1">
        <f t="shared" si="3"/>
        <v>2.3031379514505679E-2</v>
      </c>
    </row>
    <row r="35" spans="1:8" ht="16" x14ac:dyDescent="0.2">
      <c r="A35" s="46"/>
      <c r="B35" s="11" t="s">
        <v>4</v>
      </c>
      <c r="C35" s="29">
        <v>1689</v>
      </c>
      <c r="D35" s="2">
        <f t="shared" si="4"/>
        <v>1670.3</v>
      </c>
      <c r="E35" s="2">
        <f t="shared" si="0"/>
        <v>18.700000000000045</v>
      </c>
      <c r="F35" s="2">
        <f t="shared" si="1"/>
        <v>18.700000000000045</v>
      </c>
      <c r="G35" s="2">
        <f t="shared" si="2"/>
        <v>349.6900000000017</v>
      </c>
      <c r="H35" s="1">
        <f t="shared" si="3"/>
        <v>1.107164002368268E-2</v>
      </c>
    </row>
    <row r="36" spans="1:8" ht="16" x14ac:dyDescent="0.2">
      <c r="A36" s="46"/>
      <c r="B36" s="11" t="s">
        <v>3</v>
      </c>
      <c r="C36" s="29">
        <v>1694</v>
      </c>
      <c r="D36" s="2">
        <f t="shared" si="4"/>
        <v>1682.4</v>
      </c>
      <c r="E36" s="2">
        <f t="shared" si="0"/>
        <v>11.599999999999909</v>
      </c>
      <c r="F36" s="2">
        <f t="shared" si="1"/>
        <v>11.599999999999909</v>
      </c>
      <c r="G36" s="2">
        <f t="shared" si="2"/>
        <v>134.5599999999979</v>
      </c>
      <c r="H36" s="1">
        <f t="shared" si="3"/>
        <v>6.8476977567886125E-3</v>
      </c>
    </row>
    <row r="37" spans="1:8" ht="16" x14ac:dyDescent="0.2">
      <c r="A37" s="46"/>
      <c r="B37" s="11" t="s">
        <v>2</v>
      </c>
      <c r="C37" s="29">
        <v>1698</v>
      </c>
      <c r="D37" s="2">
        <f t="shared" si="4"/>
        <v>1691.5</v>
      </c>
      <c r="E37" s="2">
        <f t="shared" si="0"/>
        <v>6.5</v>
      </c>
      <c r="F37" s="2">
        <f t="shared" si="1"/>
        <v>6.5</v>
      </c>
      <c r="G37" s="2">
        <f t="shared" si="2"/>
        <v>42.25</v>
      </c>
      <c r="H37" s="1">
        <f t="shared" si="3"/>
        <v>3.8280329799764428E-3</v>
      </c>
    </row>
    <row r="38" spans="1:8" ht="16" x14ac:dyDescent="0.2">
      <c r="A38" s="46"/>
      <c r="B38" s="11" t="s">
        <v>1</v>
      </c>
      <c r="C38" s="29">
        <v>1689</v>
      </c>
      <c r="D38" s="2">
        <f t="shared" si="4"/>
        <v>1695</v>
      </c>
      <c r="E38" s="2">
        <f t="shared" si="0"/>
        <v>-6</v>
      </c>
      <c r="F38" s="2">
        <f t="shared" si="1"/>
        <v>6</v>
      </c>
      <c r="G38" s="2">
        <f t="shared" si="2"/>
        <v>36</v>
      </c>
      <c r="H38" s="1">
        <f t="shared" si="3"/>
        <v>3.552397868561279E-3</v>
      </c>
    </row>
    <row r="39" spans="1:8" ht="16" x14ac:dyDescent="0.2">
      <c r="A39" s="46"/>
      <c r="B39" s="11" t="s">
        <v>0</v>
      </c>
      <c r="C39" s="29">
        <v>1680</v>
      </c>
      <c r="D39" s="2">
        <f t="shared" si="4"/>
        <v>1692.7</v>
      </c>
      <c r="E39" s="2">
        <f t="shared" si="0"/>
        <v>-12.700000000000045</v>
      </c>
      <c r="F39" s="2">
        <f t="shared" si="1"/>
        <v>12.700000000000045</v>
      </c>
      <c r="G39" s="2">
        <f t="shared" si="2"/>
        <v>161.29000000000116</v>
      </c>
      <c r="H39" s="1">
        <f t="shared" si="3"/>
        <v>7.5595238095238363E-3</v>
      </c>
    </row>
    <row r="40" spans="1:8" ht="23" customHeight="1" x14ac:dyDescent="0.15">
      <c r="A40" s="48" t="s">
        <v>26</v>
      </c>
      <c r="B40" s="49"/>
      <c r="C40" s="2"/>
      <c r="D40" s="2">
        <f t="shared" si="4"/>
        <v>1686.3000000000002</v>
      </c>
      <c r="E40" s="2">
        <f t="shared" si="0"/>
        <v>-1686.3000000000002</v>
      </c>
      <c r="F40" s="2">
        <f t="shared" si="1"/>
        <v>1686.3000000000002</v>
      </c>
      <c r="G40" s="2">
        <f t="shared" si="2"/>
        <v>2843607.6900000004</v>
      </c>
      <c r="H40" s="1"/>
    </row>
  </sheetData>
  <mergeCells count="5">
    <mergeCell ref="A40:B40"/>
    <mergeCell ref="A4:A15"/>
    <mergeCell ref="A16:A27"/>
    <mergeCell ref="A28:A39"/>
    <mergeCell ref="B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C8389-BD1E-9E4E-8D0C-C70B67D8D3ED}">
  <dimension ref="A1:K40"/>
  <sheetViews>
    <sheetView workbookViewId="0">
      <selection activeCell="K11" sqref="K11"/>
    </sheetView>
  </sheetViews>
  <sheetFormatPr baseColWidth="10" defaultRowHeight="13" x14ac:dyDescent="0.15"/>
  <cols>
    <col min="2" max="2" width="14.83203125" bestFit="1" customWidth="1"/>
    <col min="3" max="3" width="14.5" customWidth="1"/>
    <col min="4" max="4" width="14.6640625" customWidth="1"/>
    <col min="5" max="5" width="8.83203125" customWidth="1"/>
    <col min="6" max="6" width="12.1640625" customWidth="1"/>
    <col min="7" max="7" width="11.33203125" customWidth="1"/>
    <col min="8" max="8" width="9" customWidth="1"/>
    <col min="9" max="9" width="12.5" customWidth="1"/>
    <col min="10" max="10" width="10.1640625" customWidth="1"/>
    <col min="13" max="13" width="14" customWidth="1"/>
  </cols>
  <sheetData>
    <row r="1" spans="1:11" ht="50" customHeight="1" x14ac:dyDescent="0.15">
      <c r="B1" s="47" t="s">
        <v>36</v>
      </c>
      <c r="C1" s="47"/>
      <c r="D1" s="47"/>
      <c r="E1" s="47"/>
      <c r="F1" s="47"/>
      <c r="G1" s="47"/>
      <c r="H1" s="47"/>
      <c r="I1" s="47"/>
      <c r="J1" s="47"/>
      <c r="K1" s="47"/>
    </row>
    <row r="3" spans="1:11" ht="36" customHeight="1" x14ac:dyDescent="0.15">
      <c r="A3" s="5" t="s">
        <v>21</v>
      </c>
      <c r="B3" s="5" t="s">
        <v>20</v>
      </c>
      <c r="C3" s="4" t="s">
        <v>35</v>
      </c>
      <c r="D3" s="4" t="s">
        <v>28</v>
      </c>
      <c r="E3" s="5" t="s">
        <v>18</v>
      </c>
      <c r="F3" s="5" t="s">
        <v>17</v>
      </c>
      <c r="G3" s="5" t="s">
        <v>16</v>
      </c>
      <c r="H3" s="4" t="s">
        <v>15</v>
      </c>
    </row>
    <row r="4" spans="1:11" ht="19" customHeight="1" x14ac:dyDescent="0.2">
      <c r="A4" s="44">
        <v>2020</v>
      </c>
      <c r="B4" s="9" t="s">
        <v>11</v>
      </c>
      <c r="C4" s="29">
        <v>1689</v>
      </c>
      <c r="D4" s="2"/>
      <c r="E4" s="2"/>
      <c r="F4" s="2"/>
      <c r="G4" s="2"/>
      <c r="H4" s="2"/>
      <c r="J4" s="14" t="s">
        <v>29</v>
      </c>
      <c r="K4" s="15">
        <v>0.1</v>
      </c>
    </row>
    <row r="5" spans="1:11" ht="16" customHeight="1" x14ac:dyDescent="0.2">
      <c r="A5" s="44"/>
      <c r="B5" s="9" t="s">
        <v>10</v>
      </c>
      <c r="C5" s="29">
        <v>1692</v>
      </c>
      <c r="D5" s="2">
        <v>1689</v>
      </c>
      <c r="E5" s="21">
        <f t="shared" ref="E5:E40" si="0">C5-D5</f>
        <v>3</v>
      </c>
      <c r="F5" s="21">
        <f t="shared" ref="F5:F40" si="1">ABS(E5)</f>
        <v>3</v>
      </c>
      <c r="G5" s="21">
        <f t="shared" ref="G5:G40" si="2">(E5)^2</f>
        <v>9</v>
      </c>
      <c r="H5" s="1">
        <f t="shared" ref="H5:H39" si="3">(F5/C5)</f>
        <v>1.7730496453900709E-3</v>
      </c>
    </row>
    <row r="6" spans="1:11" ht="16" x14ac:dyDescent="0.2">
      <c r="A6" s="44"/>
      <c r="B6" s="9" t="s">
        <v>9</v>
      </c>
      <c r="C6" s="29">
        <v>1694</v>
      </c>
      <c r="D6" s="12">
        <f>0.1*C5+(1-0.1)*D5</f>
        <v>1689.3000000000002</v>
      </c>
      <c r="E6" s="21">
        <f t="shared" si="0"/>
        <v>4.6999999999998181</v>
      </c>
      <c r="F6" s="21">
        <f t="shared" si="1"/>
        <v>4.6999999999998181</v>
      </c>
      <c r="G6" s="21">
        <f t="shared" si="2"/>
        <v>22.089999999998291</v>
      </c>
      <c r="H6" s="1">
        <f t="shared" si="3"/>
        <v>2.774498229043576E-3</v>
      </c>
    </row>
    <row r="7" spans="1:11" ht="16" x14ac:dyDescent="0.2">
      <c r="A7" s="44"/>
      <c r="B7" s="9" t="s">
        <v>8</v>
      </c>
      <c r="C7" s="29">
        <v>1689</v>
      </c>
      <c r="D7" s="12">
        <f t="shared" ref="D7:D40" si="4">0.1*C6+(1-0.1)*D6</f>
        <v>1689.7700000000002</v>
      </c>
      <c r="E7" s="21">
        <f t="shared" si="0"/>
        <v>-0.77000000000020918</v>
      </c>
      <c r="F7" s="21">
        <f t="shared" si="1"/>
        <v>0.77000000000020918</v>
      </c>
      <c r="G7" s="21">
        <f t="shared" si="2"/>
        <v>0.59290000000032217</v>
      </c>
      <c r="H7" s="1">
        <f t="shared" si="3"/>
        <v>4.5589105979882132E-4</v>
      </c>
    </row>
    <row r="8" spans="1:11" ht="16" x14ac:dyDescent="0.2">
      <c r="A8" s="44"/>
      <c r="B8" s="9" t="s">
        <v>7</v>
      </c>
      <c r="C8" s="29">
        <v>1644</v>
      </c>
      <c r="D8" s="12">
        <f t="shared" si="4"/>
        <v>1689.6930000000002</v>
      </c>
      <c r="E8" s="21">
        <f t="shared" si="0"/>
        <v>-45.693000000000211</v>
      </c>
      <c r="F8" s="21">
        <f t="shared" si="1"/>
        <v>45.693000000000211</v>
      </c>
      <c r="G8" s="21">
        <f t="shared" si="2"/>
        <v>2087.8502490000192</v>
      </c>
      <c r="H8" s="1">
        <f t="shared" si="3"/>
        <v>2.7793795620438086E-2</v>
      </c>
    </row>
    <row r="9" spans="1:11" ht="16" x14ac:dyDescent="0.2">
      <c r="A9" s="44"/>
      <c r="B9" s="9" t="s">
        <v>6</v>
      </c>
      <c r="C9" s="29">
        <v>1647</v>
      </c>
      <c r="D9" s="12">
        <f t="shared" si="4"/>
        <v>1685.1237000000003</v>
      </c>
      <c r="E9" s="21">
        <f t="shared" si="0"/>
        <v>-38.123700000000326</v>
      </c>
      <c r="F9" s="21">
        <f t="shared" si="1"/>
        <v>38.123700000000326</v>
      </c>
      <c r="G9" s="21">
        <f t="shared" si="2"/>
        <v>1453.4165016900249</v>
      </c>
      <c r="H9" s="1">
        <f t="shared" si="3"/>
        <v>2.3147358834244278E-2</v>
      </c>
      <c r="J9" s="18" t="s">
        <v>14</v>
      </c>
      <c r="K9" s="19">
        <f>AVERAGE(F5:F39)</f>
        <v>18.194413621513792</v>
      </c>
    </row>
    <row r="10" spans="1:11" ht="16" x14ac:dyDescent="0.2">
      <c r="A10" s="44"/>
      <c r="B10" s="9" t="s">
        <v>5</v>
      </c>
      <c r="C10" s="29">
        <v>1648</v>
      </c>
      <c r="D10" s="12">
        <f t="shared" si="4"/>
        <v>1681.3113300000005</v>
      </c>
      <c r="E10" s="21">
        <f t="shared" si="0"/>
        <v>-33.311330000000453</v>
      </c>
      <c r="F10" s="21">
        <f t="shared" si="1"/>
        <v>33.311330000000453</v>
      </c>
      <c r="G10" s="21">
        <f t="shared" si="2"/>
        <v>1109.6447063689302</v>
      </c>
      <c r="H10" s="1">
        <f t="shared" si="3"/>
        <v>2.0213185679611924E-2</v>
      </c>
      <c r="J10" s="13" t="s">
        <v>13</v>
      </c>
      <c r="K10" s="20">
        <f>AVERAGE(G5:G39)</f>
        <v>481.14871298753411</v>
      </c>
    </row>
    <row r="11" spans="1:11" ht="16" x14ac:dyDescent="0.2">
      <c r="A11" s="44"/>
      <c r="B11" s="9" t="s">
        <v>4</v>
      </c>
      <c r="C11" s="29">
        <v>1646</v>
      </c>
      <c r="D11" s="12">
        <f t="shared" si="4"/>
        <v>1677.9801970000003</v>
      </c>
      <c r="E11" s="21">
        <f t="shared" si="0"/>
        <v>-31.980197000000317</v>
      </c>
      <c r="F11" s="21">
        <f t="shared" si="1"/>
        <v>31.980197000000317</v>
      </c>
      <c r="G11" s="21">
        <f t="shared" si="2"/>
        <v>1022.7330001588292</v>
      </c>
      <c r="H11" s="1">
        <f t="shared" si="3"/>
        <v>1.9429038274605296E-2</v>
      </c>
      <c r="J11" s="16" t="s">
        <v>12</v>
      </c>
      <c r="K11" s="17">
        <f>AVERAGE(H5:H39)</f>
        <v>1.0913874024622445E-2</v>
      </c>
    </row>
    <row r="12" spans="1:11" ht="16" x14ac:dyDescent="0.2">
      <c r="A12" s="44"/>
      <c r="B12" s="9" t="s">
        <v>3</v>
      </c>
      <c r="C12" s="29">
        <v>1689</v>
      </c>
      <c r="D12" s="12">
        <f t="shared" si="4"/>
        <v>1674.7821773000005</v>
      </c>
      <c r="E12" s="21">
        <f t="shared" si="0"/>
        <v>14.217822699999488</v>
      </c>
      <c r="F12" s="21">
        <f t="shared" si="1"/>
        <v>14.217822699999488</v>
      </c>
      <c r="G12" s="21">
        <f t="shared" si="2"/>
        <v>202.14648232862072</v>
      </c>
      <c r="H12" s="1">
        <f t="shared" si="3"/>
        <v>8.4178938425100575E-3</v>
      </c>
    </row>
    <row r="13" spans="1:11" ht="16" x14ac:dyDescent="0.2">
      <c r="A13" s="44"/>
      <c r="B13" s="9" t="s">
        <v>2</v>
      </c>
      <c r="C13" s="29">
        <v>1692</v>
      </c>
      <c r="D13" s="12">
        <f t="shared" si="4"/>
        <v>1676.2039595700005</v>
      </c>
      <c r="E13" s="21">
        <f t="shared" si="0"/>
        <v>15.796040429999493</v>
      </c>
      <c r="F13" s="21">
        <f t="shared" si="1"/>
        <v>15.796040429999493</v>
      </c>
      <c r="G13" s="21">
        <f t="shared" si="2"/>
        <v>249.51489326617858</v>
      </c>
      <c r="H13" s="1">
        <f t="shared" si="3"/>
        <v>9.335721294325942E-3</v>
      </c>
    </row>
    <row r="14" spans="1:11" ht="16" x14ac:dyDescent="0.2">
      <c r="A14" s="44"/>
      <c r="B14" s="9" t="s">
        <v>1</v>
      </c>
      <c r="C14" s="29">
        <v>1698</v>
      </c>
      <c r="D14" s="12">
        <f t="shared" si="4"/>
        <v>1677.7835636130005</v>
      </c>
      <c r="E14" s="21">
        <f t="shared" si="0"/>
        <v>20.216436386999476</v>
      </c>
      <c r="F14" s="21">
        <f t="shared" si="1"/>
        <v>20.216436386999476</v>
      </c>
      <c r="G14" s="21">
        <f t="shared" si="2"/>
        <v>408.70430018959644</v>
      </c>
      <c r="H14" s="1">
        <f t="shared" si="3"/>
        <v>1.1906028496466122E-2</v>
      </c>
    </row>
    <row r="15" spans="1:11" ht="16" x14ac:dyDescent="0.2">
      <c r="A15" s="44"/>
      <c r="B15" s="9" t="s">
        <v>0</v>
      </c>
      <c r="C15" s="29">
        <v>1699</v>
      </c>
      <c r="D15" s="12">
        <f t="shared" si="4"/>
        <v>1679.8052072517005</v>
      </c>
      <c r="E15" s="21">
        <f t="shared" si="0"/>
        <v>19.194792748299506</v>
      </c>
      <c r="F15" s="21">
        <f t="shared" si="1"/>
        <v>19.194792748299506</v>
      </c>
      <c r="G15" s="21">
        <f t="shared" si="2"/>
        <v>368.44006865017127</v>
      </c>
      <c r="H15" s="1">
        <f t="shared" si="3"/>
        <v>1.1297700263860804E-2</v>
      </c>
    </row>
    <row r="16" spans="1:11" ht="16" x14ac:dyDescent="0.2">
      <c r="A16" s="45">
        <v>2021</v>
      </c>
      <c r="B16" s="10" t="s">
        <v>11</v>
      </c>
      <c r="C16" s="29">
        <v>1698</v>
      </c>
      <c r="D16" s="12">
        <f t="shared" si="4"/>
        <v>1681.7246865265306</v>
      </c>
      <c r="E16" s="21">
        <f t="shared" si="0"/>
        <v>16.275313473469396</v>
      </c>
      <c r="F16" s="21">
        <f t="shared" si="1"/>
        <v>16.275313473469396</v>
      </c>
      <c r="G16" s="21">
        <f t="shared" si="2"/>
        <v>264.88582865969443</v>
      </c>
      <c r="H16" s="1">
        <f t="shared" si="3"/>
        <v>9.5849902670608923E-3</v>
      </c>
    </row>
    <row r="17" spans="1:8" ht="16" x14ac:dyDescent="0.2">
      <c r="A17" s="45"/>
      <c r="B17" s="10" t="s">
        <v>10</v>
      </c>
      <c r="C17" s="29">
        <v>1689</v>
      </c>
      <c r="D17" s="12">
        <f t="shared" si="4"/>
        <v>1683.3522178738776</v>
      </c>
      <c r="E17" s="21">
        <f t="shared" si="0"/>
        <v>5.6477821261223653</v>
      </c>
      <c r="F17" s="21">
        <f t="shared" si="1"/>
        <v>5.6477821261223653</v>
      </c>
      <c r="G17" s="21">
        <f t="shared" si="2"/>
        <v>31.897442944147265</v>
      </c>
      <c r="H17" s="1">
        <f t="shared" si="3"/>
        <v>3.3438615311559296E-3</v>
      </c>
    </row>
    <row r="18" spans="1:8" ht="16" x14ac:dyDescent="0.2">
      <c r="A18" s="45"/>
      <c r="B18" s="10" t="s">
        <v>9</v>
      </c>
      <c r="C18" s="29">
        <v>1687</v>
      </c>
      <c r="D18" s="12">
        <f t="shared" si="4"/>
        <v>1683.9169960864899</v>
      </c>
      <c r="E18" s="21">
        <f t="shared" si="0"/>
        <v>3.0830039135100833</v>
      </c>
      <c r="F18" s="21">
        <f t="shared" si="1"/>
        <v>3.0830039135100833</v>
      </c>
      <c r="G18" s="21">
        <f t="shared" si="2"/>
        <v>9.5049131307184886</v>
      </c>
      <c r="H18" s="1">
        <f t="shared" si="3"/>
        <v>1.827506765566143E-3</v>
      </c>
    </row>
    <row r="19" spans="1:8" ht="16" x14ac:dyDescent="0.2">
      <c r="A19" s="45"/>
      <c r="B19" s="10" t="s">
        <v>8</v>
      </c>
      <c r="C19" s="29">
        <v>1685</v>
      </c>
      <c r="D19" s="12">
        <f t="shared" si="4"/>
        <v>1684.2252964778411</v>
      </c>
      <c r="E19" s="21">
        <f t="shared" si="0"/>
        <v>0.7747035221589158</v>
      </c>
      <c r="F19" s="21">
        <f t="shared" si="1"/>
        <v>0.7747035221589158</v>
      </c>
      <c r="G19" s="21">
        <f t="shared" si="2"/>
        <v>0.6001655472454297</v>
      </c>
      <c r="H19" s="1">
        <f t="shared" si="3"/>
        <v>4.597647015779916E-4</v>
      </c>
    </row>
    <row r="20" spans="1:8" ht="16" x14ac:dyDescent="0.2">
      <c r="A20" s="45"/>
      <c r="B20" s="10" t="s">
        <v>7</v>
      </c>
      <c r="C20" s="29">
        <v>1667</v>
      </c>
      <c r="D20" s="12">
        <f t="shared" si="4"/>
        <v>1684.302766830057</v>
      </c>
      <c r="E20" s="21">
        <f t="shared" si="0"/>
        <v>-17.302766830056953</v>
      </c>
      <c r="F20" s="21">
        <f t="shared" si="1"/>
        <v>17.302766830056953</v>
      </c>
      <c r="G20" s="21">
        <f t="shared" si="2"/>
        <v>299.38573997531915</v>
      </c>
      <c r="H20" s="1">
        <f t="shared" si="3"/>
        <v>1.0379584181197932E-2</v>
      </c>
    </row>
    <row r="21" spans="1:8" ht="16" x14ac:dyDescent="0.2">
      <c r="A21" s="45"/>
      <c r="B21" s="10" t="s">
        <v>6</v>
      </c>
      <c r="C21" s="29">
        <v>1645</v>
      </c>
      <c r="D21" s="12">
        <f t="shared" si="4"/>
        <v>1682.5724901470514</v>
      </c>
      <c r="E21" s="21">
        <f t="shared" si="0"/>
        <v>-37.57249014705144</v>
      </c>
      <c r="F21" s="21">
        <f t="shared" si="1"/>
        <v>37.57249014705144</v>
      </c>
      <c r="G21" s="21">
        <f t="shared" si="2"/>
        <v>1411.6920158502776</v>
      </c>
      <c r="H21" s="1">
        <f t="shared" si="3"/>
        <v>2.2840419542280509E-2</v>
      </c>
    </row>
    <row r="22" spans="1:8" ht="16" x14ac:dyDescent="0.2">
      <c r="A22" s="45"/>
      <c r="B22" s="10" t="s">
        <v>5</v>
      </c>
      <c r="C22" s="29">
        <v>1646</v>
      </c>
      <c r="D22" s="12">
        <f t="shared" si="4"/>
        <v>1678.8152411323463</v>
      </c>
      <c r="E22" s="21">
        <f t="shared" si="0"/>
        <v>-32.815241132346273</v>
      </c>
      <c r="F22" s="21">
        <f t="shared" si="1"/>
        <v>32.815241132346273</v>
      </c>
      <c r="G22" s="21">
        <f t="shared" si="2"/>
        <v>1076.8400505740308</v>
      </c>
      <c r="H22" s="1">
        <f t="shared" si="3"/>
        <v>1.9936355487452172E-2</v>
      </c>
    </row>
    <row r="23" spans="1:8" ht="16" x14ac:dyDescent="0.2">
      <c r="A23" s="45"/>
      <c r="B23" s="10" t="s">
        <v>4</v>
      </c>
      <c r="C23" s="29">
        <v>1645</v>
      </c>
      <c r="D23" s="12">
        <f t="shared" si="4"/>
        <v>1675.5337170191119</v>
      </c>
      <c r="E23" s="21">
        <f t="shared" si="0"/>
        <v>-30.533717019111918</v>
      </c>
      <c r="F23" s="21">
        <f t="shared" si="1"/>
        <v>30.533717019111918</v>
      </c>
      <c r="G23" s="21">
        <f t="shared" si="2"/>
        <v>932.3078750032048</v>
      </c>
      <c r="H23" s="1">
        <f t="shared" si="3"/>
        <v>1.8561530102803599E-2</v>
      </c>
    </row>
    <row r="24" spans="1:8" ht="16" x14ac:dyDescent="0.2">
      <c r="A24" s="45"/>
      <c r="B24" s="10" t="s">
        <v>3</v>
      </c>
      <c r="C24" s="29">
        <v>1689</v>
      </c>
      <c r="D24" s="12">
        <f t="shared" si="4"/>
        <v>1672.4803453172008</v>
      </c>
      <c r="E24" s="21">
        <f t="shared" si="0"/>
        <v>16.519654682799228</v>
      </c>
      <c r="F24" s="21">
        <f t="shared" si="1"/>
        <v>16.519654682799228</v>
      </c>
      <c r="G24" s="21">
        <f t="shared" si="2"/>
        <v>272.89899083893044</v>
      </c>
      <c r="H24" s="1">
        <f t="shared" si="3"/>
        <v>9.7807310140907208E-3</v>
      </c>
    </row>
    <row r="25" spans="1:8" ht="16" x14ac:dyDescent="0.2">
      <c r="A25" s="45"/>
      <c r="B25" s="10" t="s">
        <v>2</v>
      </c>
      <c r="C25" s="29">
        <v>1694</v>
      </c>
      <c r="D25" s="12">
        <f t="shared" si="4"/>
        <v>1674.1323107854807</v>
      </c>
      <c r="E25" s="21">
        <f t="shared" si="0"/>
        <v>19.86768921451926</v>
      </c>
      <c r="F25" s="21">
        <f t="shared" si="1"/>
        <v>19.86768921451926</v>
      </c>
      <c r="G25" s="21">
        <f t="shared" si="2"/>
        <v>394.72507472472489</v>
      </c>
      <c r="H25" s="1">
        <f t="shared" si="3"/>
        <v>1.1728269902313612E-2</v>
      </c>
    </row>
    <row r="26" spans="1:8" ht="16" x14ac:dyDescent="0.2">
      <c r="A26" s="45"/>
      <c r="B26" s="10" t="s">
        <v>1</v>
      </c>
      <c r="C26" s="29">
        <v>1694</v>
      </c>
      <c r="D26" s="12">
        <f t="shared" si="4"/>
        <v>1676.1190797069328</v>
      </c>
      <c r="E26" s="21">
        <f t="shared" si="0"/>
        <v>17.88092029306722</v>
      </c>
      <c r="F26" s="21">
        <f t="shared" si="1"/>
        <v>17.88092029306722</v>
      </c>
      <c r="G26" s="21">
        <f t="shared" si="2"/>
        <v>319.72731052702312</v>
      </c>
      <c r="H26" s="1">
        <f t="shared" si="3"/>
        <v>1.0555442912082184E-2</v>
      </c>
    </row>
    <row r="27" spans="1:8" ht="16" x14ac:dyDescent="0.2">
      <c r="A27" s="45"/>
      <c r="B27" s="10" t="s">
        <v>0</v>
      </c>
      <c r="C27" s="29">
        <v>1695</v>
      </c>
      <c r="D27" s="12">
        <f t="shared" si="4"/>
        <v>1677.9071717362397</v>
      </c>
      <c r="E27" s="21">
        <f t="shared" si="0"/>
        <v>17.092828263760339</v>
      </c>
      <c r="F27" s="21">
        <f t="shared" si="1"/>
        <v>17.092828263760339</v>
      </c>
      <c r="G27" s="21">
        <f t="shared" si="2"/>
        <v>292.16477805440428</v>
      </c>
      <c r="H27" s="1">
        <f t="shared" si="3"/>
        <v>1.008426446239548E-2</v>
      </c>
    </row>
    <row r="28" spans="1:8" ht="16" x14ac:dyDescent="0.2">
      <c r="A28" s="46">
        <v>2022</v>
      </c>
      <c r="B28" s="11" t="s">
        <v>11</v>
      </c>
      <c r="C28" s="29">
        <v>1698</v>
      </c>
      <c r="D28" s="12">
        <f t="shared" si="4"/>
        <v>1679.6164545626157</v>
      </c>
      <c r="E28" s="21">
        <f t="shared" si="0"/>
        <v>18.383545437384328</v>
      </c>
      <c r="F28" s="21">
        <f t="shared" si="1"/>
        <v>18.383545437384328</v>
      </c>
      <c r="G28" s="21">
        <f t="shared" si="2"/>
        <v>337.95474284837411</v>
      </c>
      <c r="H28" s="1">
        <f t="shared" si="3"/>
        <v>1.0826587418954257E-2</v>
      </c>
    </row>
    <row r="29" spans="1:8" ht="16" x14ac:dyDescent="0.2">
      <c r="A29" s="46"/>
      <c r="B29" s="11" t="s">
        <v>10</v>
      </c>
      <c r="C29" s="29">
        <v>1686</v>
      </c>
      <c r="D29" s="12">
        <f t="shared" si="4"/>
        <v>1681.4548091063541</v>
      </c>
      <c r="E29" s="21">
        <f t="shared" si="0"/>
        <v>4.5451908936458949</v>
      </c>
      <c r="F29" s="21">
        <f t="shared" si="1"/>
        <v>4.5451908936458949</v>
      </c>
      <c r="G29" s="21">
        <f t="shared" si="2"/>
        <v>20.658760259681568</v>
      </c>
      <c r="H29" s="1">
        <f t="shared" si="3"/>
        <v>2.69584276016957E-3</v>
      </c>
    </row>
    <row r="30" spans="1:8" ht="16" x14ac:dyDescent="0.2">
      <c r="A30" s="46"/>
      <c r="B30" s="11" t="s">
        <v>9</v>
      </c>
      <c r="C30" s="29">
        <v>1680</v>
      </c>
      <c r="D30" s="12">
        <f t="shared" si="4"/>
        <v>1681.9093281957189</v>
      </c>
      <c r="E30" s="21">
        <f t="shared" si="0"/>
        <v>-1.9093281957188992</v>
      </c>
      <c r="F30" s="21">
        <f t="shared" si="1"/>
        <v>1.9093281957188992</v>
      </c>
      <c r="G30" s="21">
        <f t="shared" si="2"/>
        <v>3.645534158967187</v>
      </c>
      <c r="H30" s="1">
        <f t="shared" si="3"/>
        <v>1.1365048784041066E-3</v>
      </c>
    </row>
    <row r="31" spans="1:8" ht="16" x14ac:dyDescent="0.2">
      <c r="A31" s="46"/>
      <c r="B31" s="11" t="s">
        <v>8</v>
      </c>
      <c r="C31" s="29">
        <v>1643</v>
      </c>
      <c r="D31" s="12">
        <f t="shared" si="4"/>
        <v>1681.7183953761471</v>
      </c>
      <c r="E31" s="21">
        <f t="shared" si="0"/>
        <v>-38.7183953761471</v>
      </c>
      <c r="F31" s="21">
        <f t="shared" si="1"/>
        <v>38.7183953761471</v>
      </c>
      <c r="G31" s="21">
        <f t="shared" si="2"/>
        <v>1499.1141405036492</v>
      </c>
      <c r="H31" s="1">
        <f t="shared" si="3"/>
        <v>2.3565669735938589E-2</v>
      </c>
    </row>
    <row r="32" spans="1:8" ht="16" x14ac:dyDescent="0.2">
      <c r="A32" s="46"/>
      <c r="B32" s="11" t="s">
        <v>7</v>
      </c>
      <c r="C32" s="29">
        <v>1645</v>
      </c>
      <c r="D32" s="12">
        <f t="shared" si="4"/>
        <v>1677.8465558385324</v>
      </c>
      <c r="E32" s="21">
        <f t="shared" si="0"/>
        <v>-32.846555838532367</v>
      </c>
      <c r="F32" s="21">
        <f t="shared" si="1"/>
        <v>32.846555838532367</v>
      </c>
      <c r="G32" s="21">
        <f t="shared" si="2"/>
        <v>1078.8962304538247</v>
      </c>
      <c r="H32" s="1">
        <f t="shared" si="3"/>
        <v>1.9967511148043994E-2</v>
      </c>
    </row>
    <row r="33" spans="1:8" ht="16" x14ac:dyDescent="0.2">
      <c r="A33" s="46"/>
      <c r="B33" s="11" t="s">
        <v>6</v>
      </c>
      <c r="C33" s="29">
        <v>1656</v>
      </c>
      <c r="D33" s="12">
        <f t="shared" si="4"/>
        <v>1674.5619002546791</v>
      </c>
      <c r="E33" s="21">
        <f t="shared" si="0"/>
        <v>-18.561900254679131</v>
      </c>
      <c r="F33" s="21">
        <f t="shared" si="1"/>
        <v>18.561900254679131</v>
      </c>
      <c r="G33" s="21">
        <f t="shared" si="2"/>
        <v>344.5441410646572</v>
      </c>
      <c r="H33" s="1">
        <f t="shared" si="3"/>
        <v>1.1208876965385948E-2</v>
      </c>
    </row>
    <row r="34" spans="1:8" ht="16" x14ac:dyDescent="0.2">
      <c r="A34" s="46"/>
      <c r="B34" s="11" t="s">
        <v>5</v>
      </c>
      <c r="C34" s="29">
        <v>1689</v>
      </c>
      <c r="D34" s="12">
        <f t="shared" si="4"/>
        <v>1672.7057102292115</v>
      </c>
      <c r="E34" s="21">
        <f t="shared" si="0"/>
        <v>16.294289770788509</v>
      </c>
      <c r="F34" s="21">
        <f t="shared" si="1"/>
        <v>16.294289770788509</v>
      </c>
      <c r="G34" s="21">
        <f t="shared" si="2"/>
        <v>265.50387913442307</v>
      </c>
      <c r="H34" s="1">
        <f t="shared" si="3"/>
        <v>9.6473000419114909E-3</v>
      </c>
    </row>
    <row r="35" spans="1:8" ht="16" x14ac:dyDescent="0.2">
      <c r="A35" s="46"/>
      <c r="B35" s="11" t="s">
        <v>4</v>
      </c>
      <c r="C35" s="29">
        <v>1689</v>
      </c>
      <c r="D35" s="12">
        <f t="shared" si="4"/>
        <v>1674.3351392062905</v>
      </c>
      <c r="E35" s="21">
        <f t="shared" si="0"/>
        <v>14.664860793709522</v>
      </c>
      <c r="F35" s="21">
        <f t="shared" si="1"/>
        <v>14.664860793709522</v>
      </c>
      <c r="G35" s="21">
        <f t="shared" si="2"/>
        <v>215.05814209887868</v>
      </c>
      <c r="H35" s="1">
        <f t="shared" si="3"/>
        <v>8.6825700377202615E-3</v>
      </c>
    </row>
    <row r="36" spans="1:8" ht="16" x14ac:dyDescent="0.2">
      <c r="A36" s="46"/>
      <c r="B36" s="11" t="s">
        <v>3</v>
      </c>
      <c r="C36" s="29">
        <v>1694</v>
      </c>
      <c r="D36" s="12">
        <f t="shared" si="4"/>
        <v>1675.8016252856617</v>
      </c>
      <c r="E36" s="21">
        <f t="shared" si="0"/>
        <v>18.198374714338343</v>
      </c>
      <c r="F36" s="21">
        <f t="shared" si="1"/>
        <v>18.198374714338343</v>
      </c>
      <c r="G36" s="21">
        <f t="shared" si="2"/>
        <v>331.18084224346916</v>
      </c>
      <c r="H36" s="1">
        <f t="shared" si="3"/>
        <v>1.0742842216256401E-2</v>
      </c>
    </row>
    <row r="37" spans="1:8" ht="16" x14ac:dyDescent="0.2">
      <c r="A37" s="46"/>
      <c r="B37" s="11" t="s">
        <v>2</v>
      </c>
      <c r="C37" s="29">
        <v>1698</v>
      </c>
      <c r="D37" s="12">
        <f t="shared" si="4"/>
        <v>1677.6214627570955</v>
      </c>
      <c r="E37" s="21">
        <f t="shared" si="0"/>
        <v>20.378537242904486</v>
      </c>
      <c r="F37" s="21">
        <f t="shared" si="1"/>
        <v>20.378537242904486</v>
      </c>
      <c r="G37" s="21">
        <f t="shared" si="2"/>
        <v>415.28478016044517</v>
      </c>
      <c r="H37" s="1">
        <f t="shared" si="3"/>
        <v>1.2001494253771781E-2</v>
      </c>
    </row>
    <row r="38" spans="1:8" ht="16" x14ac:dyDescent="0.2">
      <c r="A38" s="46"/>
      <c r="B38" s="11" t="s">
        <v>1</v>
      </c>
      <c r="C38" s="29">
        <v>1689</v>
      </c>
      <c r="D38" s="12">
        <f t="shared" si="4"/>
        <v>1679.659316481386</v>
      </c>
      <c r="E38" s="21">
        <f t="shared" si="0"/>
        <v>9.3406835186140142</v>
      </c>
      <c r="F38" s="21">
        <f t="shared" si="1"/>
        <v>9.3406835186140142</v>
      </c>
      <c r="G38" s="21">
        <f t="shared" si="2"/>
        <v>87.248368594907475</v>
      </c>
      <c r="H38" s="1">
        <f t="shared" si="3"/>
        <v>5.5303040370716485E-3</v>
      </c>
    </row>
    <row r="39" spans="1:8" ht="16" x14ac:dyDescent="0.2">
      <c r="A39" s="46"/>
      <c r="B39" s="11" t="s">
        <v>0</v>
      </c>
      <c r="C39" s="29">
        <v>1680</v>
      </c>
      <c r="D39" s="12">
        <f t="shared" si="4"/>
        <v>1680.5933848332475</v>
      </c>
      <c r="E39" s="21">
        <f t="shared" si="0"/>
        <v>-0.59338483324745539</v>
      </c>
      <c r="F39" s="21">
        <f t="shared" si="1"/>
        <v>0.59338483324745539</v>
      </c>
      <c r="G39" s="21">
        <f t="shared" si="2"/>
        <v>0.35210556032811041</v>
      </c>
      <c r="H39" s="1">
        <f t="shared" si="3"/>
        <v>3.5320525788539012E-4</v>
      </c>
    </row>
    <row r="40" spans="1:8" ht="23" customHeight="1" x14ac:dyDescent="0.15">
      <c r="A40" s="48" t="s">
        <v>26</v>
      </c>
      <c r="B40" s="49"/>
      <c r="C40" s="2"/>
      <c r="D40" s="12">
        <f t="shared" si="4"/>
        <v>1680.5340463499228</v>
      </c>
      <c r="E40" s="2">
        <f t="shared" si="0"/>
        <v>-1680.5340463499228</v>
      </c>
      <c r="F40" s="2">
        <f t="shared" si="1"/>
        <v>1680.5340463499228</v>
      </c>
      <c r="G40" s="2">
        <f t="shared" si="2"/>
        <v>2824194.6809412446</v>
      </c>
      <c r="H40" s="1"/>
    </row>
  </sheetData>
  <mergeCells count="5">
    <mergeCell ref="A40:B40"/>
    <mergeCell ref="A4:A15"/>
    <mergeCell ref="A16:A27"/>
    <mergeCell ref="A28:A39"/>
    <mergeCell ref="B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FF08-BD54-884C-BC59-863B0725AD9D}">
  <dimension ref="A1:K40"/>
  <sheetViews>
    <sheetView workbookViewId="0">
      <selection activeCell="K11" sqref="K11"/>
    </sheetView>
  </sheetViews>
  <sheetFormatPr baseColWidth="10" defaultRowHeight="13" x14ac:dyDescent="0.15"/>
  <cols>
    <col min="2" max="2" width="14.83203125" bestFit="1" customWidth="1"/>
    <col min="3" max="3" width="14.5" customWidth="1"/>
    <col min="4" max="4" width="14.6640625" customWidth="1"/>
    <col min="5" max="5" width="8.83203125" customWidth="1"/>
    <col min="6" max="6" width="12.1640625" customWidth="1"/>
    <col min="7" max="7" width="11.33203125" customWidth="1"/>
    <col min="8" max="8" width="9" customWidth="1"/>
    <col min="9" max="9" width="12.5" customWidth="1"/>
    <col min="10" max="10" width="10.1640625" customWidth="1"/>
    <col min="13" max="13" width="14" customWidth="1"/>
  </cols>
  <sheetData>
    <row r="1" spans="1:11" ht="50" customHeight="1" x14ac:dyDescent="0.15">
      <c r="B1" s="47" t="s">
        <v>36</v>
      </c>
      <c r="C1" s="47"/>
      <c r="D1" s="47"/>
      <c r="E1" s="47"/>
      <c r="F1" s="47"/>
      <c r="G1" s="47"/>
      <c r="H1" s="47"/>
      <c r="I1" s="47"/>
      <c r="J1" s="47"/>
      <c r="K1" s="47"/>
    </row>
    <row r="3" spans="1:11" ht="36" customHeight="1" x14ac:dyDescent="0.15">
      <c r="A3" s="5" t="s">
        <v>21</v>
      </c>
      <c r="B3" s="5" t="s">
        <v>20</v>
      </c>
      <c r="C3" s="4" t="s">
        <v>35</v>
      </c>
      <c r="D3" s="4" t="s">
        <v>30</v>
      </c>
      <c r="E3" s="5" t="s">
        <v>18</v>
      </c>
      <c r="F3" s="5" t="s">
        <v>17</v>
      </c>
      <c r="G3" s="5" t="s">
        <v>16</v>
      </c>
      <c r="H3" s="4" t="s">
        <v>15</v>
      </c>
    </row>
    <row r="4" spans="1:11" ht="19" customHeight="1" x14ac:dyDescent="0.2">
      <c r="A4" s="44">
        <v>2020</v>
      </c>
      <c r="B4" s="9" t="s">
        <v>11</v>
      </c>
      <c r="C4" s="29">
        <v>1689</v>
      </c>
      <c r="D4" s="2"/>
      <c r="E4" s="2"/>
      <c r="F4" s="2"/>
      <c r="G4" s="2"/>
      <c r="H4" s="2"/>
      <c r="J4" s="14" t="s">
        <v>29</v>
      </c>
      <c r="K4" s="15">
        <v>0.5</v>
      </c>
    </row>
    <row r="5" spans="1:11" ht="16" customHeight="1" x14ac:dyDescent="0.2">
      <c r="A5" s="44"/>
      <c r="B5" s="9" t="s">
        <v>10</v>
      </c>
      <c r="C5" s="29">
        <v>1692</v>
      </c>
      <c r="D5" s="2">
        <v>1689</v>
      </c>
      <c r="E5" s="21">
        <f t="shared" ref="E5:E40" si="0">C5-D5</f>
        <v>3</v>
      </c>
      <c r="F5" s="21">
        <f t="shared" ref="F5:F40" si="1">ABS(E5)</f>
        <v>3</v>
      </c>
      <c r="G5" s="21">
        <f t="shared" ref="G5:G40" si="2">(E5)^2</f>
        <v>9</v>
      </c>
      <c r="H5" s="1">
        <f t="shared" ref="H5:H39" si="3">(F5/C5)</f>
        <v>1.7730496453900709E-3</v>
      </c>
    </row>
    <row r="6" spans="1:11" ht="16" x14ac:dyDescent="0.2">
      <c r="A6" s="44"/>
      <c r="B6" s="9" t="s">
        <v>9</v>
      </c>
      <c r="C6" s="29">
        <v>1694</v>
      </c>
      <c r="D6" s="12">
        <f>C5*0.5+(1-0.5)*D5</f>
        <v>1690.5</v>
      </c>
      <c r="E6" s="21">
        <f t="shared" si="0"/>
        <v>3.5</v>
      </c>
      <c r="F6" s="21">
        <f t="shared" si="1"/>
        <v>3.5</v>
      </c>
      <c r="G6" s="21">
        <f t="shared" si="2"/>
        <v>12.25</v>
      </c>
      <c r="H6" s="1">
        <f t="shared" si="3"/>
        <v>2.0661157024793389E-3</v>
      </c>
    </row>
    <row r="7" spans="1:11" ht="16" x14ac:dyDescent="0.2">
      <c r="A7" s="44"/>
      <c r="B7" s="9" t="s">
        <v>8</v>
      </c>
      <c r="C7" s="29">
        <v>1689</v>
      </c>
      <c r="D7" s="12">
        <f t="shared" ref="D7:D40" si="4">C6*0.5+(1-0.5)*D6</f>
        <v>1692.25</v>
      </c>
      <c r="E7" s="21">
        <f t="shared" si="0"/>
        <v>-3.25</v>
      </c>
      <c r="F7" s="21">
        <f t="shared" si="1"/>
        <v>3.25</v>
      </c>
      <c r="G7" s="21">
        <f t="shared" si="2"/>
        <v>10.5625</v>
      </c>
      <c r="H7" s="1">
        <f t="shared" si="3"/>
        <v>1.9242155121373594E-3</v>
      </c>
    </row>
    <row r="8" spans="1:11" ht="16" x14ac:dyDescent="0.2">
      <c r="A8" s="44"/>
      <c r="B8" s="9" t="s">
        <v>7</v>
      </c>
      <c r="C8" s="29">
        <v>1644</v>
      </c>
      <c r="D8" s="12">
        <f t="shared" si="4"/>
        <v>1690.625</v>
      </c>
      <c r="E8" s="21">
        <f t="shared" si="0"/>
        <v>-46.625</v>
      </c>
      <c r="F8" s="21">
        <f t="shared" si="1"/>
        <v>46.625</v>
      </c>
      <c r="G8" s="21">
        <f t="shared" si="2"/>
        <v>2173.890625</v>
      </c>
      <c r="H8" s="1">
        <f t="shared" si="3"/>
        <v>2.8360705596107056E-2</v>
      </c>
    </row>
    <row r="9" spans="1:11" ht="16" x14ac:dyDescent="0.2">
      <c r="A9" s="44"/>
      <c r="B9" s="9" t="s">
        <v>6</v>
      </c>
      <c r="C9" s="29">
        <v>1647</v>
      </c>
      <c r="D9" s="12">
        <f t="shared" si="4"/>
        <v>1667.3125</v>
      </c>
      <c r="E9" s="21">
        <f t="shared" si="0"/>
        <v>-20.3125</v>
      </c>
      <c r="F9" s="21">
        <f t="shared" si="1"/>
        <v>20.3125</v>
      </c>
      <c r="G9" s="21">
        <f t="shared" si="2"/>
        <v>412.59765625</v>
      </c>
      <c r="H9" s="1">
        <f t="shared" si="3"/>
        <v>1.2333029751062537E-2</v>
      </c>
      <c r="J9" s="18" t="s">
        <v>14</v>
      </c>
      <c r="K9" s="19">
        <f>AVERAGE(F5:F39)</f>
        <v>15.468316488185831</v>
      </c>
    </row>
    <row r="10" spans="1:11" ht="16" x14ac:dyDescent="0.2">
      <c r="A10" s="44"/>
      <c r="B10" s="9" t="s">
        <v>5</v>
      </c>
      <c r="C10" s="29">
        <v>1648</v>
      </c>
      <c r="D10" s="12">
        <f t="shared" si="4"/>
        <v>1657.15625</v>
      </c>
      <c r="E10" s="21">
        <f t="shared" si="0"/>
        <v>-9.15625</v>
      </c>
      <c r="F10" s="21">
        <f t="shared" si="1"/>
        <v>9.15625</v>
      </c>
      <c r="G10" s="21">
        <f t="shared" si="2"/>
        <v>83.8369140625</v>
      </c>
      <c r="H10" s="1">
        <f t="shared" si="3"/>
        <v>5.555976941747573E-3</v>
      </c>
      <c r="J10" s="13" t="s">
        <v>13</v>
      </c>
      <c r="K10" s="20">
        <f>AVERAGE(G5:G39)</f>
        <v>392.4531160974704</v>
      </c>
    </row>
    <row r="11" spans="1:11" ht="16" x14ac:dyDescent="0.2">
      <c r="A11" s="44"/>
      <c r="B11" s="9" t="s">
        <v>4</v>
      </c>
      <c r="C11" s="29">
        <v>1646</v>
      </c>
      <c r="D11" s="12">
        <f t="shared" si="4"/>
        <v>1652.578125</v>
      </c>
      <c r="E11" s="21">
        <f t="shared" si="0"/>
        <v>-6.578125</v>
      </c>
      <c r="F11" s="21">
        <f t="shared" si="1"/>
        <v>6.578125</v>
      </c>
      <c r="G11" s="21">
        <f t="shared" si="2"/>
        <v>43.271728515625</v>
      </c>
      <c r="H11" s="1">
        <f t="shared" si="3"/>
        <v>3.9964307411907655E-3</v>
      </c>
      <c r="J11" s="16" t="s">
        <v>12</v>
      </c>
      <c r="K11" s="17">
        <f>AVERAGE(H5:H39)</f>
        <v>9.2482763165999213E-3</v>
      </c>
    </row>
    <row r="12" spans="1:11" ht="16" x14ac:dyDescent="0.2">
      <c r="A12" s="44"/>
      <c r="B12" s="9" t="s">
        <v>3</v>
      </c>
      <c r="C12" s="29">
        <v>1689</v>
      </c>
      <c r="D12" s="12">
        <f t="shared" si="4"/>
        <v>1649.2890625</v>
      </c>
      <c r="E12" s="21">
        <f t="shared" si="0"/>
        <v>39.7109375</v>
      </c>
      <c r="F12" s="21">
        <f t="shared" si="1"/>
        <v>39.7109375</v>
      </c>
      <c r="G12" s="21">
        <f t="shared" si="2"/>
        <v>1576.9585571289062</v>
      </c>
      <c r="H12" s="1">
        <f t="shared" si="3"/>
        <v>2.3511508288928361E-2</v>
      </c>
    </row>
    <row r="13" spans="1:11" ht="16" x14ac:dyDescent="0.2">
      <c r="A13" s="44"/>
      <c r="B13" s="9" t="s">
        <v>2</v>
      </c>
      <c r="C13" s="29">
        <v>1692</v>
      </c>
      <c r="D13" s="12">
        <f t="shared" si="4"/>
        <v>1669.14453125</v>
      </c>
      <c r="E13" s="21">
        <f t="shared" si="0"/>
        <v>22.85546875</v>
      </c>
      <c r="F13" s="21">
        <f t="shared" si="1"/>
        <v>22.85546875</v>
      </c>
      <c r="G13" s="21">
        <f t="shared" si="2"/>
        <v>522.37245178222656</v>
      </c>
      <c r="H13" s="1">
        <f t="shared" si="3"/>
        <v>1.3507960254137115E-2</v>
      </c>
    </row>
    <row r="14" spans="1:11" ht="16" x14ac:dyDescent="0.2">
      <c r="A14" s="44"/>
      <c r="B14" s="9" t="s">
        <v>1</v>
      </c>
      <c r="C14" s="29">
        <v>1698</v>
      </c>
      <c r="D14" s="12">
        <f t="shared" si="4"/>
        <v>1680.572265625</v>
      </c>
      <c r="E14" s="21">
        <f t="shared" si="0"/>
        <v>17.427734375</v>
      </c>
      <c r="F14" s="21">
        <f t="shared" si="1"/>
        <v>17.427734375</v>
      </c>
      <c r="G14" s="21">
        <f t="shared" si="2"/>
        <v>303.72592544555664</v>
      </c>
      <c r="H14" s="1">
        <f t="shared" si="3"/>
        <v>1.0263683377502945E-2</v>
      </c>
    </row>
    <row r="15" spans="1:11" ht="16" x14ac:dyDescent="0.2">
      <c r="A15" s="44"/>
      <c r="B15" s="9" t="s">
        <v>0</v>
      </c>
      <c r="C15" s="29">
        <v>1699</v>
      </c>
      <c r="D15" s="12">
        <f t="shared" si="4"/>
        <v>1689.2861328125</v>
      </c>
      <c r="E15" s="21">
        <f t="shared" si="0"/>
        <v>9.7138671875</v>
      </c>
      <c r="F15" s="21">
        <f t="shared" si="1"/>
        <v>9.7138671875</v>
      </c>
      <c r="G15" s="21">
        <f t="shared" si="2"/>
        <v>94.35921573638916</v>
      </c>
      <c r="H15" s="1">
        <f t="shared" si="3"/>
        <v>5.7174027001177163E-3</v>
      </c>
    </row>
    <row r="16" spans="1:11" ht="16" x14ac:dyDescent="0.2">
      <c r="A16" s="45">
        <v>2021</v>
      </c>
      <c r="B16" s="10" t="s">
        <v>11</v>
      </c>
      <c r="C16" s="29">
        <v>1698</v>
      </c>
      <c r="D16" s="12">
        <f t="shared" si="4"/>
        <v>1694.14306640625</v>
      </c>
      <c r="E16" s="21">
        <f t="shared" si="0"/>
        <v>3.85693359375</v>
      </c>
      <c r="F16" s="21">
        <f t="shared" si="1"/>
        <v>3.85693359375</v>
      </c>
      <c r="G16" s="21">
        <f t="shared" si="2"/>
        <v>14.87593674659729</v>
      </c>
      <c r="H16" s="1">
        <f t="shared" si="3"/>
        <v>2.271456768992933E-3</v>
      </c>
    </row>
    <row r="17" spans="1:8" ht="16" x14ac:dyDescent="0.2">
      <c r="A17" s="45"/>
      <c r="B17" s="10" t="s">
        <v>10</v>
      </c>
      <c r="C17" s="29">
        <v>1689</v>
      </c>
      <c r="D17" s="12">
        <f t="shared" si="4"/>
        <v>1696.071533203125</v>
      </c>
      <c r="E17" s="21">
        <f t="shared" si="0"/>
        <v>-7.071533203125</v>
      </c>
      <c r="F17" s="21">
        <f t="shared" si="1"/>
        <v>7.071533203125</v>
      </c>
      <c r="G17" s="21">
        <f t="shared" si="2"/>
        <v>50.006581842899323</v>
      </c>
      <c r="H17" s="1">
        <f t="shared" si="3"/>
        <v>4.1868165797069269E-3</v>
      </c>
    </row>
    <row r="18" spans="1:8" ht="16" x14ac:dyDescent="0.2">
      <c r="A18" s="45"/>
      <c r="B18" s="10" t="s">
        <v>9</v>
      </c>
      <c r="C18" s="29">
        <v>1687</v>
      </c>
      <c r="D18" s="12">
        <f t="shared" si="4"/>
        <v>1692.5357666015625</v>
      </c>
      <c r="E18" s="21">
        <f t="shared" si="0"/>
        <v>-5.5357666015625</v>
      </c>
      <c r="F18" s="21">
        <f t="shared" si="1"/>
        <v>5.5357666015625</v>
      </c>
      <c r="G18" s="21">
        <f t="shared" si="2"/>
        <v>30.644711866974831</v>
      </c>
      <c r="H18" s="1">
        <f t="shared" si="3"/>
        <v>3.2814265569427979E-3</v>
      </c>
    </row>
    <row r="19" spans="1:8" ht="16" x14ac:dyDescent="0.2">
      <c r="A19" s="45"/>
      <c r="B19" s="10" t="s">
        <v>8</v>
      </c>
      <c r="C19" s="29">
        <v>1685</v>
      </c>
      <c r="D19" s="12">
        <f t="shared" si="4"/>
        <v>1689.7678833007812</v>
      </c>
      <c r="E19" s="21">
        <f t="shared" si="0"/>
        <v>-4.76788330078125</v>
      </c>
      <c r="F19" s="21">
        <f t="shared" si="1"/>
        <v>4.76788330078125</v>
      </c>
      <c r="G19" s="21">
        <f t="shared" si="2"/>
        <v>22.732711169868708</v>
      </c>
      <c r="H19" s="1">
        <f t="shared" si="3"/>
        <v>2.8296043328078636E-3</v>
      </c>
    </row>
    <row r="20" spans="1:8" ht="16" x14ac:dyDescent="0.2">
      <c r="A20" s="45"/>
      <c r="B20" s="10" t="s">
        <v>7</v>
      </c>
      <c r="C20" s="29">
        <v>1667</v>
      </c>
      <c r="D20" s="12">
        <f t="shared" si="4"/>
        <v>1687.3839416503906</v>
      </c>
      <c r="E20" s="21">
        <f t="shared" si="0"/>
        <v>-20.383941650390625</v>
      </c>
      <c r="F20" s="21">
        <f t="shared" si="1"/>
        <v>20.383941650390625</v>
      </c>
      <c r="G20" s="21">
        <f t="shared" si="2"/>
        <v>415.50507720652968</v>
      </c>
      <c r="H20" s="1">
        <f t="shared" si="3"/>
        <v>1.2227919406353104E-2</v>
      </c>
    </row>
    <row r="21" spans="1:8" ht="16" x14ac:dyDescent="0.2">
      <c r="A21" s="45"/>
      <c r="B21" s="10" t="s">
        <v>6</v>
      </c>
      <c r="C21" s="29">
        <v>1645</v>
      </c>
      <c r="D21" s="12">
        <f t="shared" si="4"/>
        <v>1677.1919708251953</v>
      </c>
      <c r="E21" s="21">
        <f t="shared" si="0"/>
        <v>-32.191970825195312</v>
      </c>
      <c r="F21" s="21">
        <f t="shared" si="1"/>
        <v>32.191970825195312</v>
      </c>
      <c r="G21" s="21">
        <f t="shared" si="2"/>
        <v>1036.3229856102262</v>
      </c>
      <c r="H21" s="1">
        <f t="shared" si="3"/>
        <v>1.9569587127778305E-2</v>
      </c>
    </row>
    <row r="22" spans="1:8" ht="16" x14ac:dyDescent="0.2">
      <c r="A22" s="45"/>
      <c r="B22" s="10" t="s">
        <v>5</v>
      </c>
      <c r="C22" s="29">
        <v>1646</v>
      </c>
      <c r="D22" s="12">
        <f t="shared" si="4"/>
        <v>1661.0959854125977</v>
      </c>
      <c r="E22" s="21">
        <f t="shared" si="0"/>
        <v>-15.095985412597656</v>
      </c>
      <c r="F22" s="21">
        <f t="shared" si="1"/>
        <v>15.095985412597656</v>
      </c>
      <c r="G22" s="21">
        <f t="shared" si="2"/>
        <v>227.88877557736123</v>
      </c>
      <c r="H22" s="1">
        <f t="shared" si="3"/>
        <v>9.1713155605089042E-3</v>
      </c>
    </row>
    <row r="23" spans="1:8" ht="16" x14ac:dyDescent="0.2">
      <c r="A23" s="45"/>
      <c r="B23" s="10" t="s">
        <v>4</v>
      </c>
      <c r="C23" s="29">
        <v>1645</v>
      </c>
      <c r="D23" s="12">
        <f t="shared" si="4"/>
        <v>1653.5479927062988</v>
      </c>
      <c r="E23" s="21">
        <f t="shared" si="0"/>
        <v>-8.5479927062988281</v>
      </c>
      <c r="F23" s="21">
        <f t="shared" si="1"/>
        <v>8.5479927062988281</v>
      </c>
      <c r="G23" s="21">
        <f t="shared" si="2"/>
        <v>73.068179306937964</v>
      </c>
      <c r="H23" s="1">
        <f t="shared" si="3"/>
        <v>5.1963481497257318E-3</v>
      </c>
    </row>
    <row r="24" spans="1:8" ht="16" x14ac:dyDescent="0.2">
      <c r="A24" s="45"/>
      <c r="B24" s="10" t="s">
        <v>3</v>
      </c>
      <c r="C24" s="29">
        <v>1689</v>
      </c>
      <c r="D24" s="12">
        <f t="shared" si="4"/>
        <v>1649.2739963531494</v>
      </c>
      <c r="E24" s="21">
        <f t="shared" si="0"/>
        <v>39.726003646850586</v>
      </c>
      <c r="F24" s="21">
        <f t="shared" si="1"/>
        <v>39.726003646850586</v>
      </c>
      <c r="G24" s="21">
        <f t="shared" si="2"/>
        <v>1578.1553657495861</v>
      </c>
      <c r="H24" s="1">
        <f t="shared" si="3"/>
        <v>2.3520428446921603E-2</v>
      </c>
    </row>
    <row r="25" spans="1:8" ht="16" x14ac:dyDescent="0.2">
      <c r="A25" s="45"/>
      <c r="B25" s="10" t="s">
        <v>2</v>
      </c>
      <c r="C25" s="29">
        <v>1694</v>
      </c>
      <c r="D25" s="12">
        <f t="shared" si="4"/>
        <v>1669.1369981765747</v>
      </c>
      <c r="E25" s="21">
        <f t="shared" si="0"/>
        <v>24.863001823425293</v>
      </c>
      <c r="F25" s="21">
        <f t="shared" si="1"/>
        <v>24.863001823425293</v>
      </c>
      <c r="G25" s="21">
        <f t="shared" si="2"/>
        <v>618.16885967164944</v>
      </c>
      <c r="H25" s="1">
        <f t="shared" si="3"/>
        <v>1.4677096708043267E-2</v>
      </c>
    </row>
    <row r="26" spans="1:8" ht="16" x14ac:dyDescent="0.2">
      <c r="A26" s="45"/>
      <c r="B26" s="10" t="s">
        <v>1</v>
      </c>
      <c r="C26" s="29">
        <v>1694</v>
      </c>
      <c r="D26" s="12">
        <f t="shared" si="4"/>
        <v>1681.5684990882874</v>
      </c>
      <c r="E26" s="21">
        <f t="shared" si="0"/>
        <v>12.431500911712646</v>
      </c>
      <c r="F26" s="21">
        <f t="shared" si="1"/>
        <v>12.431500911712646</v>
      </c>
      <c r="G26" s="21">
        <f t="shared" si="2"/>
        <v>154.54221491791236</v>
      </c>
      <c r="H26" s="1">
        <f t="shared" si="3"/>
        <v>7.3385483540216335E-3</v>
      </c>
    </row>
    <row r="27" spans="1:8" ht="16" x14ac:dyDescent="0.2">
      <c r="A27" s="45"/>
      <c r="B27" s="10" t="s">
        <v>0</v>
      </c>
      <c r="C27" s="29">
        <v>1695</v>
      </c>
      <c r="D27" s="12">
        <f t="shared" si="4"/>
        <v>1687.7842495441437</v>
      </c>
      <c r="E27" s="21">
        <f t="shared" si="0"/>
        <v>7.2157504558563232</v>
      </c>
      <c r="F27" s="21">
        <f t="shared" si="1"/>
        <v>7.2157504558563232</v>
      </c>
      <c r="G27" s="21">
        <f t="shared" si="2"/>
        <v>52.067054641190737</v>
      </c>
      <c r="H27" s="1">
        <f t="shared" si="3"/>
        <v>4.2570799149594827E-3</v>
      </c>
    </row>
    <row r="28" spans="1:8" ht="16" x14ac:dyDescent="0.2">
      <c r="A28" s="46">
        <v>2022</v>
      </c>
      <c r="B28" s="11" t="s">
        <v>11</v>
      </c>
      <c r="C28" s="29">
        <v>1698</v>
      </c>
      <c r="D28" s="12">
        <f t="shared" si="4"/>
        <v>1691.3921247720718</v>
      </c>
      <c r="E28" s="21">
        <f t="shared" si="0"/>
        <v>6.6078752279281616</v>
      </c>
      <c r="F28" s="21">
        <f t="shared" si="1"/>
        <v>6.6078752279281616</v>
      </c>
      <c r="G28" s="21">
        <f t="shared" si="2"/>
        <v>43.664015027866654</v>
      </c>
      <c r="H28" s="1">
        <f t="shared" si="3"/>
        <v>3.8915637384735933E-3</v>
      </c>
    </row>
    <row r="29" spans="1:8" ht="16" x14ac:dyDescent="0.2">
      <c r="A29" s="46"/>
      <c r="B29" s="11" t="s">
        <v>10</v>
      </c>
      <c r="C29" s="29">
        <v>1686</v>
      </c>
      <c r="D29" s="12">
        <f t="shared" si="4"/>
        <v>1694.6960623860359</v>
      </c>
      <c r="E29" s="21">
        <f t="shared" si="0"/>
        <v>-8.6960623860359192</v>
      </c>
      <c r="F29" s="21">
        <f t="shared" si="1"/>
        <v>8.6960623860359192</v>
      </c>
      <c r="G29" s="21">
        <f t="shared" si="2"/>
        <v>75.62150102182872</v>
      </c>
      <c r="H29" s="1">
        <f t="shared" si="3"/>
        <v>5.1578068719074256E-3</v>
      </c>
    </row>
    <row r="30" spans="1:8" ht="16" x14ac:dyDescent="0.2">
      <c r="A30" s="46"/>
      <c r="B30" s="11" t="s">
        <v>9</v>
      </c>
      <c r="C30" s="29">
        <v>1680</v>
      </c>
      <c r="D30" s="12">
        <f t="shared" si="4"/>
        <v>1690.348031193018</v>
      </c>
      <c r="E30" s="21">
        <f t="shared" si="0"/>
        <v>-10.34803119301796</v>
      </c>
      <c r="F30" s="21">
        <f t="shared" si="1"/>
        <v>10.34803119301796</v>
      </c>
      <c r="G30" s="21">
        <f t="shared" si="2"/>
        <v>107.0817495716727</v>
      </c>
      <c r="H30" s="1">
        <f t="shared" si="3"/>
        <v>6.1595423767964045E-3</v>
      </c>
    </row>
    <row r="31" spans="1:8" ht="16" x14ac:dyDescent="0.2">
      <c r="A31" s="46"/>
      <c r="B31" s="11" t="s">
        <v>8</v>
      </c>
      <c r="C31" s="29">
        <v>1643</v>
      </c>
      <c r="D31" s="12">
        <f t="shared" si="4"/>
        <v>1685.174015596509</v>
      </c>
      <c r="E31" s="21">
        <f t="shared" si="0"/>
        <v>-42.17401559650898</v>
      </c>
      <c r="F31" s="21">
        <f t="shared" si="1"/>
        <v>42.17401559650898</v>
      </c>
      <c r="G31" s="21">
        <f t="shared" si="2"/>
        <v>1778.6475915345827</v>
      </c>
      <c r="H31" s="1">
        <f t="shared" si="3"/>
        <v>2.5668907849366391E-2</v>
      </c>
    </row>
    <row r="32" spans="1:8" ht="16" x14ac:dyDescent="0.2">
      <c r="A32" s="46"/>
      <c r="B32" s="11" t="s">
        <v>7</v>
      </c>
      <c r="C32" s="29">
        <v>1645</v>
      </c>
      <c r="D32" s="12">
        <f t="shared" si="4"/>
        <v>1664.0870077982545</v>
      </c>
      <c r="E32" s="21">
        <f t="shared" si="0"/>
        <v>-19.08700779825449</v>
      </c>
      <c r="F32" s="21">
        <f t="shared" si="1"/>
        <v>19.08700779825449</v>
      </c>
      <c r="G32" s="21">
        <f t="shared" si="2"/>
        <v>364.31386669062772</v>
      </c>
      <c r="H32" s="1">
        <f t="shared" si="3"/>
        <v>1.1603044254258049E-2</v>
      </c>
    </row>
    <row r="33" spans="1:8" ht="16" x14ac:dyDescent="0.2">
      <c r="A33" s="46"/>
      <c r="B33" s="11" t="s">
        <v>6</v>
      </c>
      <c r="C33" s="29">
        <v>1656</v>
      </c>
      <c r="D33" s="12">
        <f t="shared" si="4"/>
        <v>1654.5435038991272</v>
      </c>
      <c r="E33" s="21">
        <f t="shared" si="0"/>
        <v>1.4564961008727551</v>
      </c>
      <c r="F33" s="21">
        <f t="shared" si="1"/>
        <v>1.4564961008727551</v>
      </c>
      <c r="G33" s="21">
        <f t="shared" si="2"/>
        <v>2.1213808918575388</v>
      </c>
      <c r="H33" s="1">
        <f t="shared" si="3"/>
        <v>8.7952663096180857E-4</v>
      </c>
    </row>
    <row r="34" spans="1:8" ht="16" x14ac:dyDescent="0.2">
      <c r="A34" s="46"/>
      <c r="B34" s="11" t="s">
        <v>5</v>
      </c>
      <c r="C34" s="29">
        <v>1689</v>
      </c>
      <c r="D34" s="12">
        <f t="shared" si="4"/>
        <v>1655.2717519495636</v>
      </c>
      <c r="E34" s="21">
        <f t="shared" si="0"/>
        <v>33.728248050436378</v>
      </c>
      <c r="F34" s="21">
        <f t="shared" si="1"/>
        <v>33.728248050436378</v>
      </c>
      <c r="G34" s="21">
        <f t="shared" si="2"/>
        <v>1137.5947165517653</v>
      </c>
      <c r="H34" s="1">
        <f t="shared" si="3"/>
        <v>1.9969359414112715E-2</v>
      </c>
    </row>
    <row r="35" spans="1:8" ht="16" x14ac:dyDescent="0.2">
      <c r="A35" s="46"/>
      <c r="B35" s="11" t="s">
        <v>4</v>
      </c>
      <c r="C35" s="29">
        <v>1689</v>
      </c>
      <c r="D35" s="12">
        <f t="shared" si="4"/>
        <v>1672.1358759747818</v>
      </c>
      <c r="E35" s="21">
        <f t="shared" si="0"/>
        <v>16.864124025218189</v>
      </c>
      <c r="F35" s="21">
        <f t="shared" si="1"/>
        <v>16.864124025218189</v>
      </c>
      <c r="G35" s="21">
        <f t="shared" si="2"/>
        <v>284.39867913794131</v>
      </c>
      <c r="H35" s="1">
        <f t="shared" si="3"/>
        <v>9.9846797070563577E-3</v>
      </c>
    </row>
    <row r="36" spans="1:8" ht="16" x14ac:dyDescent="0.2">
      <c r="A36" s="46"/>
      <c r="B36" s="11" t="s">
        <v>3</v>
      </c>
      <c r="C36" s="29">
        <v>1694</v>
      </c>
      <c r="D36" s="12">
        <f t="shared" si="4"/>
        <v>1680.5679379873909</v>
      </c>
      <c r="E36" s="21">
        <f t="shared" si="0"/>
        <v>13.432062012609094</v>
      </c>
      <c r="F36" s="21">
        <f t="shared" si="1"/>
        <v>13.432062012609094</v>
      </c>
      <c r="G36" s="21">
        <f t="shared" si="2"/>
        <v>180.42028991057629</v>
      </c>
      <c r="H36" s="1">
        <f t="shared" si="3"/>
        <v>7.9291983545508229E-3</v>
      </c>
    </row>
    <row r="37" spans="1:8" ht="16" x14ac:dyDescent="0.2">
      <c r="A37" s="46"/>
      <c r="B37" s="11" t="s">
        <v>2</v>
      </c>
      <c r="C37" s="29">
        <v>1698</v>
      </c>
      <c r="D37" s="12">
        <f t="shared" si="4"/>
        <v>1687.2839689936955</v>
      </c>
      <c r="E37" s="21">
        <f t="shared" si="0"/>
        <v>10.716031006304547</v>
      </c>
      <c r="F37" s="21">
        <f t="shared" si="1"/>
        <v>10.716031006304547</v>
      </c>
      <c r="G37" s="21">
        <f t="shared" si="2"/>
        <v>114.83332052808045</v>
      </c>
      <c r="H37" s="1">
        <f t="shared" si="3"/>
        <v>6.3109723240898389E-3</v>
      </c>
    </row>
    <row r="38" spans="1:8" ht="16" x14ac:dyDescent="0.2">
      <c r="A38" s="46"/>
      <c r="B38" s="11" t="s">
        <v>1</v>
      </c>
      <c r="C38" s="29">
        <v>1689</v>
      </c>
      <c r="D38" s="12">
        <f t="shared" si="4"/>
        <v>1692.6419844968477</v>
      </c>
      <c r="E38" s="21">
        <f t="shared" si="0"/>
        <v>-3.6419844968477264</v>
      </c>
      <c r="F38" s="21">
        <f t="shared" si="1"/>
        <v>3.6419844968477264</v>
      </c>
      <c r="G38" s="21">
        <f t="shared" si="2"/>
        <v>13.264051075279188</v>
      </c>
      <c r="H38" s="1">
        <f t="shared" si="3"/>
        <v>2.156296327322514E-3</v>
      </c>
    </row>
    <row r="39" spans="1:8" ht="16" x14ac:dyDescent="0.2">
      <c r="A39" s="46"/>
      <c r="B39" s="11" t="s">
        <v>0</v>
      </c>
      <c r="C39" s="29">
        <v>1680</v>
      </c>
      <c r="D39" s="12">
        <f t="shared" si="4"/>
        <v>1690.8209922484239</v>
      </c>
      <c r="E39" s="21">
        <f t="shared" si="0"/>
        <v>-10.820992248423863</v>
      </c>
      <c r="F39" s="21">
        <f t="shared" si="1"/>
        <v>10.820992248423863</v>
      </c>
      <c r="G39" s="21">
        <f t="shared" si="2"/>
        <v>117.09387324044934</v>
      </c>
      <c r="H39" s="1">
        <f t="shared" si="3"/>
        <v>6.4410668145380139E-3</v>
      </c>
    </row>
    <row r="40" spans="1:8" ht="23" customHeight="1" x14ac:dyDescent="0.15">
      <c r="A40" s="48" t="s">
        <v>26</v>
      </c>
      <c r="B40" s="49"/>
      <c r="C40" s="2"/>
      <c r="D40" s="12">
        <f t="shared" si="4"/>
        <v>1685.4104961242119</v>
      </c>
      <c r="E40" s="2">
        <f t="shared" si="0"/>
        <v>-1685.4104961242119</v>
      </c>
      <c r="F40" s="2">
        <f t="shared" si="1"/>
        <v>1685.4104961242119</v>
      </c>
      <c r="G40" s="2">
        <f t="shared" si="2"/>
        <v>2840608.5404456621</v>
      </c>
      <c r="H40" s="1"/>
    </row>
  </sheetData>
  <mergeCells count="5">
    <mergeCell ref="A40:B40"/>
    <mergeCell ref="A4:A15"/>
    <mergeCell ref="A16:A27"/>
    <mergeCell ref="A28:A39"/>
    <mergeCell ref="B1:K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E3FCF-8769-B345-865C-5BEC7BF722C7}">
  <dimension ref="A1:M40"/>
  <sheetViews>
    <sheetView workbookViewId="0">
      <selection activeCell="M11" sqref="M11"/>
    </sheetView>
  </sheetViews>
  <sheetFormatPr baseColWidth="10" defaultRowHeight="13" x14ac:dyDescent="0.15"/>
  <cols>
    <col min="2" max="2" width="14.83203125" bestFit="1" customWidth="1"/>
    <col min="3" max="3" width="14.5" customWidth="1"/>
    <col min="4" max="6" width="14.6640625" customWidth="1"/>
    <col min="7" max="7" width="8.83203125" customWidth="1"/>
    <col min="8" max="8" width="12.1640625" customWidth="1"/>
    <col min="9" max="9" width="11.33203125" customWidth="1"/>
    <col min="10" max="10" width="9" customWidth="1"/>
    <col min="11" max="11" width="12.5" customWidth="1"/>
    <col min="12" max="12" width="10.1640625" customWidth="1"/>
    <col min="15" max="15" width="14" customWidth="1"/>
  </cols>
  <sheetData>
    <row r="1" spans="1:13" ht="50" customHeight="1" x14ac:dyDescent="0.15">
      <c r="B1" s="47" t="s">
        <v>36</v>
      </c>
      <c r="C1" s="47"/>
      <c r="D1" s="47"/>
      <c r="E1" s="47"/>
      <c r="F1" s="47"/>
      <c r="G1" s="47"/>
      <c r="H1" s="47"/>
      <c r="I1" s="47"/>
      <c r="J1" s="47"/>
      <c r="K1" s="47"/>
    </row>
    <row r="3" spans="1:13" ht="36" customHeight="1" x14ac:dyDescent="0.15">
      <c r="A3" s="23" t="s">
        <v>21</v>
      </c>
      <c r="B3" s="24" t="s">
        <v>20</v>
      </c>
      <c r="C3" s="25" t="s">
        <v>35</v>
      </c>
      <c r="D3" s="4" t="s">
        <v>45</v>
      </c>
      <c r="E3" s="4" t="s">
        <v>31</v>
      </c>
      <c r="F3" s="22" t="s">
        <v>33</v>
      </c>
      <c r="G3" s="5" t="s">
        <v>18</v>
      </c>
      <c r="H3" s="5" t="s">
        <v>17</v>
      </c>
      <c r="I3" s="5" t="s">
        <v>16</v>
      </c>
      <c r="J3" s="4" t="s">
        <v>15</v>
      </c>
    </row>
    <row r="4" spans="1:13" ht="19" customHeight="1" x14ac:dyDescent="0.2">
      <c r="A4" s="50">
        <v>2020</v>
      </c>
      <c r="B4" s="26" t="s">
        <v>11</v>
      </c>
      <c r="C4" s="29">
        <v>1689</v>
      </c>
      <c r="D4" s="2"/>
      <c r="E4" s="2"/>
      <c r="F4" s="2"/>
      <c r="G4" s="2"/>
      <c r="H4" s="2"/>
      <c r="I4" s="2"/>
      <c r="J4" s="2"/>
      <c r="L4" s="14" t="s">
        <v>29</v>
      </c>
      <c r="M4" s="15">
        <v>0.3</v>
      </c>
    </row>
    <row r="5" spans="1:13" ht="16" customHeight="1" x14ac:dyDescent="0.2">
      <c r="A5" s="51"/>
      <c r="B5" s="26" t="s">
        <v>10</v>
      </c>
      <c r="C5" s="29">
        <v>1692</v>
      </c>
      <c r="D5" s="2">
        <v>1689</v>
      </c>
      <c r="E5" s="2"/>
      <c r="F5" s="2"/>
      <c r="G5" s="21">
        <f>C5-F5</f>
        <v>1692</v>
      </c>
      <c r="H5" s="21">
        <f t="shared" ref="H5:H40" si="0">ABS(G5)</f>
        <v>1692</v>
      </c>
      <c r="I5" s="21">
        <f t="shared" ref="I5:I40" si="1">(G5)^2</f>
        <v>2862864</v>
      </c>
      <c r="J5" s="1">
        <f t="shared" ref="J5:J39" si="2">(H5/C5)</f>
        <v>1</v>
      </c>
      <c r="L5" s="14" t="s">
        <v>32</v>
      </c>
      <c r="M5" s="15">
        <v>0.3</v>
      </c>
    </row>
    <row r="6" spans="1:13" ht="16" x14ac:dyDescent="0.2">
      <c r="A6" s="51"/>
      <c r="B6" s="26" t="s">
        <v>9</v>
      </c>
      <c r="C6" s="29">
        <v>1694</v>
      </c>
      <c r="D6" s="12">
        <f>C5*0.3+(1-0.3)*D5</f>
        <v>1689.8999999999999</v>
      </c>
      <c r="E6" s="12">
        <f>0.3*(D6-D5)+(1-0.3)*1</f>
        <v>0.96999999999995901</v>
      </c>
      <c r="F6" s="12">
        <f>D6+E6</f>
        <v>1690.87</v>
      </c>
      <c r="G6" s="21">
        <f t="shared" ref="G6:G40" si="3">C6-F6</f>
        <v>3.1300000000001091</v>
      </c>
      <c r="H6" s="21">
        <f t="shared" si="0"/>
        <v>3.1300000000001091</v>
      </c>
      <c r="I6" s="21">
        <f t="shared" si="1"/>
        <v>9.796900000000683</v>
      </c>
      <c r="J6" s="1">
        <f t="shared" si="2"/>
        <v>1.8476977567887303E-3</v>
      </c>
    </row>
    <row r="7" spans="1:13" ht="16" x14ac:dyDescent="0.2">
      <c r="A7" s="51"/>
      <c r="B7" s="26" t="s">
        <v>8</v>
      </c>
      <c r="C7" s="29">
        <v>1689</v>
      </c>
      <c r="D7" s="12">
        <f t="shared" ref="D7:D40" si="4">C6*0.3+(1-0.3)*D6</f>
        <v>1691.1299999999999</v>
      </c>
      <c r="E7" s="12">
        <f t="shared" ref="E7:E40" si="5">0.3*(D7-D6)+(1-0.3)*1</f>
        <v>1.0690000000000053</v>
      </c>
      <c r="F7" s="12">
        <f t="shared" ref="F7:F39" si="6">D7+E7</f>
        <v>1692.1989999999998</v>
      </c>
      <c r="G7" s="21">
        <f t="shared" si="3"/>
        <v>-3.1989999999998417</v>
      </c>
      <c r="H7" s="21">
        <f t="shared" si="0"/>
        <v>3.1989999999998417</v>
      </c>
      <c r="I7" s="21">
        <f t="shared" si="1"/>
        <v>10.233600999998988</v>
      </c>
      <c r="J7" s="1">
        <f t="shared" si="2"/>
        <v>1.8940201302544949E-3</v>
      </c>
    </row>
    <row r="8" spans="1:13" ht="16" x14ac:dyDescent="0.2">
      <c r="A8" s="51"/>
      <c r="B8" s="26" t="s">
        <v>7</v>
      </c>
      <c r="C8" s="29">
        <v>1644</v>
      </c>
      <c r="D8" s="12">
        <f t="shared" si="4"/>
        <v>1690.491</v>
      </c>
      <c r="E8" s="12">
        <f t="shared" si="5"/>
        <v>0.50830000000003106</v>
      </c>
      <c r="F8" s="12">
        <f t="shared" si="6"/>
        <v>1690.9992999999999</v>
      </c>
      <c r="G8" s="21">
        <f t="shared" si="3"/>
        <v>-46.999299999999948</v>
      </c>
      <c r="H8" s="21">
        <f t="shared" si="0"/>
        <v>46.999299999999948</v>
      </c>
      <c r="I8" s="21">
        <f t="shared" si="1"/>
        <v>2208.934200489995</v>
      </c>
      <c r="J8" s="1">
        <f t="shared" si="2"/>
        <v>2.8588381995133787E-2</v>
      </c>
    </row>
    <row r="9" spans="1:13" ht="16" x14ac:dyDescent="0.2">
      <c r="A9" s="51"/>
      <c r="B9" s="26" t="s">
        <v>6</v>
      </c>
      <c r="C9" s="29">
        <v>1647</v>
      </c>
      <c r="D9" s="12">
        <f t="shared" si="4"/>
        <v>1676.5436999999999</v>
      </c>
      <c r="E9" s="12">
        <f t="shared" si="5"/>
        <v>-3.4841900000000123</v>
      </c>
      <c r="F9" s="12">
        <f t="shared" si="6"/>
        <v>1673.05951</v>
      </c>
      <c r="G9" s="21">
        <f t="shared" si="3"/>
        <v>-26.059510000000046</v>
      </c>
      <c r="H9" s="21">
        <f t="shared" si="0"/>
        <v>26.059510000000046</v>
      </c>
      <c r="I9" s="21">
        <f t="shared" si="1"/>
        <v>679.09806144010236</v>
      </c>
      <c r="J9" s="1">
        <f t="shared" si="2"/>
        <v>1.5822410443230142E-2</v>
      </c>
      <c r="L9" s="18" t="s">
        <v>14</v>
      </c>
      <c r="M9" s="19">
        <f>AVERAGE(H6:H39)</f>
        <v>17.047831236483603</v>
      </c>
    </row>
    <row r="10" spans="1:13" ht="16" x14ac:dyDescent="0.2">
      <c r="A10" s="51"/>
      <c r="B10" s="26" t="s">
        <v>5</v>
      </c>
      <c r="C10" s="29">
        <v>1648</v>
      </c>
      <c r="D10" s="12">
        <f t="shared" si="4"/>
        <v>1667.6805899999997</v>
      </c>
      <c r="E10" s="12">
        <f t="shared" si="5"/>
        <v>-1.95893300000007</v>
      </c>
      <c r="F10" s="12">
        <f t="shared" si="6"/>
        <v>1665.7216569999996</v>
      </c>
      <c r="G10" s="21">
        <f t="shared" si="3"/>
        <v>-17.721656999999595</v>
      </c>
      <c r="H10" s="21">
        <f t="shared" si="0"/>
        <v>17.721656999999595</v>
      </c>
      <c r="I10" s="21">
        <f t="shared" si="1"/>
        <v>314.05712682563467</v>
      </c>
      <c r="J10" s="1">
        <f t="shared" si="2"/>
        <v>1.0753432645630822E-2</v>
      </c>
      <c r="L10" s="13" t="s">
        <v>13</v>
      </c>
      <c r="M10" s="20">
        <f>AVERAGE(I6:I39)</f>
        <v>422.73156569643641</v>
      </c>
    </row>
    <row r="11" spans="1:13" ht="16" x14ac:dyDescent="0.2">
      <c r="A11" s="51"/>
      <c r="B11" s="26" t="s">
        <v>4</v>
      </c>
      <c r="C11" s="29">
        <v>1646</v>
      </c>
      <c r="D11" s="12">
        <f t="shared" si="4"/>
        <v>1661.7764129999996</v>
      </c>
      <c r="E11" s="12">
        <f t="shared" si="5"/>
        <v>-1.0712531000000354</v>
      </c>
      <c r="F11" s="12">
        <f t="shared" si="6"/>
        <v>1660.7051598999997</v>
      </c>
      <c r="G11" s="21">
        <f t="shared" si="3"/>
        <v>-14.705159899999671</v>
      </c>
      <c r="H11" s="21">
        <f t="shared" si="0"/>
        <v>14.705159899999671</v>
      </c>
      <c r="I11" s="21">
        <f t="shared" si="1"/>
        <v>216.24172768455836</v>
      </c>
      <c r="J11" s="1">
        <f t="shared" si="2"/>
        <v>8.9338760024299333E-3</v>
      </c>
      <c r="L11" s="16" t="s">
        <v>12</v>
      </c>
      <c r="M11" s="17">
        <f>AVERAGE(J6:J39)</f>
        <v>1.0206430911646072E-2</v>
      </c>
    </row>
    <row r="12" spans="1:13" ht="16" x14ac:dyDescent="0.2">
      <c r="A12" s="51"/>
      <c r="B12" s="26" t="s">
        <v>3</v>
      </c>
      <c r="C12" s="29">
        <v>1689</v>
      </c>
      <c r="D12" s="12">
        <f t="shared" si="4"/>
        <v>1657.0434890999995</v>
      </c>
      <c r="E12" s="12">
        <f t="shared" si="5"/>
        <v>-0.71987717000001794</v>
      </c>
      <c r="F12" s="12">
        <f t="shared" si="6"/>
        <v>1656.3236119299995</v>
      </c>
      <c r="G12" s="21">
        <f t="shared" si="3"/>
        <v>32.676388070000485</v>
      </c>
      <c r="H12" s="21">
        <f t="shared" si="0"/>
        <v>32.676388070000485</v>
      </c>
      <c r="I12" s="21">
        <f t="shared" si="1"/>
        <v>1067.7463373012699</v>
      </c>
      <c r="J12" s="1">
        <f t="shared" si="2"/>
        <v>1.9346588555358486E-2</v>
      </c>
      <c r="M12">
        <v>1</v>
      </c>
    </row>
    <row r="13" spans="1:13" ht="16" x14ac:dyDescent="0.2">
      <c r="A13" s="51"/>
      <c r="B13" s="26" t="s">
        <v>2</v>
      </c>
      <c r="C13" s="29">
        <v>1692</v>
      </c>
      <c r="D13" s="12">
        <f t="shared" si="4"/>
        <v>1666.6304423699996</v>
      </c>
      <c r="E13" s="12">
        <f t="shared" si="5"/>
        <v>3.5760859810000278</v>
      </c>
      <c r="F13" s="12">
        <f t="shared" si="6"/>
        <v>1670.2065283509996</v>
      </c>
      <c r="G13" s="21">
        <f t="shared" si="3"/>
        <v>21.793471649000367</v>
      </c>
      <c r="H13" s="21">
        <f t="shared" si="0"/>
        <v>21.793471649000367</v>
      </c>
      <c r="I13" s="21">
        <f t="shared" si="1"/>
        <v>474.95540651578278</v>
      </c>
      <c r="J13" s="1">
        <f t="shared" si="2"/>
        <v>1.2880302393026221E-2</v>
      </c>
    </row>
    <row r="14" spans="1:13" ht="16" x14ac:dyDescent="0.2">
      <c r="A14" s="51"/>
      <c r="B14" s="26" t="s">
        <v>1</v>
      </c>
      <c r="C14" s="29">
        <v>1698</v>
      </c>
      <c r="D14" s="12">
        <f t="shared" si="4"/>
        <v>1674.2413096589996</v>
      </c>
      <c r="E14" s="12">
        <f t="shared" si="5"/>
        <v>2.983260186699999</v>
      </c>
      <c r="F14" s="12">
        <f t="shared" si="6"/>
        <v>1677.2245698456995</v>
      </c>
      <c r="G14" s="21">
        <f t="shared" si="3"/>
        <v>20.775430154300466</v>
      </c>
      <c r="H14" s="21">
        <f t="shared" si="0"/>
        <v>20.775430154300466</v>
      </c>
      <c r="I14" s="21">
        <f t="shared" si="1"/>
        <v>431.61849809621708</v>
      </c>
      <c r="J14" s="1">
        <f t="shared" si="2"/>
        <v>1.2235235662132193E-2</v>
      </c>
    </row>
    <row r="15" spans="1:13" ht="16" x14ac:dyDescent="0.2">
      <c r="A15" s="52"/>
      <c r="B15" s="26" t="s">
        <v>0</v>
      </c>
      <c r="C15" s="29">
        <v>1699</v>
      </c>
      <c r="D15" s="12">
        <f t="shared" si="4"/>
        <v>1681.3689167612997</v>
      </c>
      <c r="E15" s="12">
        <f t="shared" si="5"/>
        <v>2.8382821306900263</v>
      </c>
      <c r="F15" s="12">
        <f t="shared" si="6"/>
        <v>1684.2071988919897</v>
      </c>
      <c r="G15" s="21">
        <f t="shared" si="3"/>
        <v>14.792801108010281</v>
      </c>
      <c r="H15" s="21">
        <f t="shared" si="0"/>
        <v>14.792801108010281</v>
      </c>
      <c r="I15" s="21">
        <f t="shared" si="1"/>
        <v>218.82696462115018</v>
      </c>
      <c r="J15" s="1">
        <f t="shared" si="2"/>
        <v>8.7067693396175871E-3</v>
      </c>
    </row>
    <row r="16" spans="1:13" ht="16" x14ac:dyDescent="0.2">
      <c r="A16" s="53">
        <v>2021</v>
      </c>
      <c r="B16" s="27" t="s">
        <v>11</v>
      </c>
      <c r="C16" s="29">
        <v>1698</v>
      </c>
      <c r="D16" s="12">
        <f t="shared" si="4"/>
        <v>1686.6582417329098</v>
      </c>
      <c r="E16" s="12">
        <f t="shared" si="5"/>
        <v>2.2867974914830258</v>
      </c>
      <c r="F16" s="12">
        <f t="shared" si="6"/>
        <v>1688.9450392243928</v>
      </c>
      <c r="G16" s="21">
        <f t="shared" si="3"/>
        <v>9.0549607756072419</v>
      </c>
      <c r="H16" s="21">
        <f t="shared" si="0"/>
        <v>9.0549607756072419</v>
      </c>
      <c r="I16" s="21">
        <f t="shared" si="1"/>
        <v>81.992314647785705</v>
      </c>
      <c r="J16" s="1">
        <f t="shared" si="2"/>
        <v>5.3327213048334756E-3</v>
      </c>
    </row>
    <row r="17" spans="1:10" ht="16" x14ac:dyDescent="0.2">
      <c r="A17" s="54"/>
      <c r="B17" s="27" t="s">
        <v>10</v>
      </c>
      <c r="C17" s="29">
        <v>1689</v>
      </c>
      <c r="D17" s="12">
        <f t="shared" si="4"/>
        <v>1690.0607692130366</v>
      </c>
      <c r="E17" s="12">
        <f t="shared" si="5"/>
        <v>1.7207582440380291</v>
      </c>
      <c r="F17" s="12">
        <f t="shared" si="6"/>
        <v>1691.7815274570746</v>
      </c>
      <c r="G17" s="21">
        <f t="shared" si="3"/>
        <v>-2.7815274570746169</v>
      </c>
      <c r="H17" s="21">
        <f t="shared" si="0"/>
        <v>2.7815274570746169</v>
      </c>
      <c r="I17" s="21">
        <f t="shared" si="1"/>
        <v>7.736894994459985</v>
      </c>
      <c r="J17" s="1">
        <f t="shared" si="2"/>
        <v>1.6468487016427572E-3</v>
      </c>
    </row>
    <row r="18" spans="1:10" ht="16" x14ac:dyDescent="0.2">
      <c r="A18" s="54"/>
      <c r="B18" s="27" t="s">
        <v>9</v>
      </c>
      <c r="C18" s="29">
        <v>1687</v>
      </c>
      <c r="D18" s="12">
        <f t="shared" si="4"/>
        <v>1689.7425384491255</v>
      </c>
      <c r="E18" s="12">
        <f t="shared" si="5"/>
        <v>0.60453077082668183</v>
      </c>
      <c r="F18" s="12">
        <f t="shared" si="6"/>
        <v>1690.3470692199521</v>
      </c>
      <c r="G18" s="21">
        <f t="shared" si="3"/>
        <v>-3.3470692199521181</v>
      </c>
      <c r="H18" s="21">
        <f t="shared" si="0"/>
        <v>3.3470692199521181</v>
      </c>
      <c r="I18" s="21">
        <f t="shared" si="1"/>
        <v>11.202872363150881</v>
      </c>
      <c r="J18" s="1">
        <f t="shared" si="2"/>
        <v>1.9840362892425121E-3</v>
      </c>
    </row>
    <row r="19" spans="1:10" ht="16" x14ac:dyDescent="0.2">
      <c r="A19" s="54"/>
      <c r="B19" s="27" t="s">
        <v>8</v>
      </c>
      <c r="C19" s="29">
        <v>1685</v>
      </c>
      <c r="D19" s="12">
        <f t="shared" si="4"/>
        <v>1688.9197769143877</v>
      </c>
      <c r="E19" s="12">
        <f t="shared" si="5"/>
        <v>0.45317153957867046</v>
      </c>
      <c r="F19" s="12">
        <f t="shared" si="6"/>
        <v>1689.3729484539665</v>
      </c>
      <c r="G19" s="21">
        <f t="shared" si="3"/>
        <v>-4.3729484539665009</v>
      </c>
      <c r="H19" s="21">
        <f t="shared" si="0"/>
        <v>4.3729484539665009</v>
      </c>
      <c r="I19" s="21">
        <f t="shared" si="1"/>
        <v>19.122678181048009</v>
      </c>
      <c r="J19" s="1">
        <f t="shared" si="2"/>
        <v>2.595221634401484E-3</v>
      </c>
    </row>
    <row r="20" spans="1:10" ht="16" x14ac:dyDescent="0.2">
      <c r="A20" s="54"/>
      <c r="B20" s="27" t="s">
        <v>7</v>
      </c>
      <c r="C20" s="29">
        <v>1667</v>
      </c>
      <c r="D20" s="12">
        <f t="shared" si="4"/>
        <v>1687.7438438400713</v>
      </c>
      <c r="E20" s="12">
        <f t="shared" si="5"/>
        <v>0.34722007770508295</v>
      </c>
      <c r="F20" s="12">
        <f t="shared" si="6"/>
        <v>1688.0910639177764</v>
      </c>
      <c r="G20" s="21">
        <f t="shared" si="3"/>
        <v>-21.09106391777641</v>
      </c>
      <c r="H20" s="21">
        <f t="shared" si="0"/>
        <v>21.09106391777641</v>
      </c>
      <c r="I20" s="21">
        <f t="shared" si="1"/>
        <v>444.83297718373001</v>
      </c>
      <c r="J20" s="1">
        <f t="shared" si="2"/>
        <v>1.2652107929080029E-2</v>
      </c>
    </row>
    <row r="21" spans="1:10" ht="16" x14ac:dyDescent="0.2">
      <c r="A21" s="54"/>
      <c r="B21" s="27" t="s">
        <v>6</v>
      </c>
      <c r="C21" s="29">
        <v>1645</v>
      </c>
      <c r="D21" s="12">
        <f t="shared" si="4"/>
        <v>1681.5206906880499</v>
      </c>
      <c r="E21" s="12">
        <f t="shared" si="5"/>
        <v>-1.1669459456064486</v>
      </c>
      <c r="F21" s="12">
        <f t="shared" si="6"/>
        <v>1680.3537447424435</v>
      </c>
      <c r="G21" s="21">
        <f t="shared" si="3"/>
        <v>-35.353744742443496</v>
      </c>
      <c r="H21" s="21">
        <f t="shared" si="0"/>
        <v>35.353744742443496</v>
      </c>
      <c r="I21" s="21">
        <f t="shared" si="1"/>
        <v>1249.8872673138512</v>
      </c>
      <c r="J21" s="1">
        <f t="shared" si="2"/>
        <v>2.1491638141303036E-2</v>
      </c>
    </row>
    <row r="22" spans="1:10" ht="16" x14ac:dyDescent="0.2">
      <c r="A22" s="54"/>
      <c r="B22" s="27" t="s">
        <v>5</v>
      </c>
      <c r="C22" s="29">
        <v>1646</v>
      </c>
      <c r="D22" s="12">
        <f t="shared" si="4"/>
        <v>1670.5644834816349</v>
      </c>
      <c r="E22" s="12">
        <f t="shared" si="5"/>
        <v>-2.5868621619245005</v>
      </c>
      <c r="F22" s="12">
        <f t="shared" si="6"/>
        <v>1667.9776213197104</v>
      </c>
      <c r="G22" s="21">
        <f t="shared" si="3"/>
        <v>-21.977621319710352</v>
      </c>
      <c r="H22" s="21">
        <f t="shared" si="0"/>
        <v>21.977621319710352</v>
      </c>
      <c r="I22" s="21">
        <f t="shared" si="1"/>
        <v>483.01583887258698</v>
      </c>
      <c r="J22" s="1">
        <f t="shared" si="2"/>
        <v>1.3352139319386605E-2</v>
      </c>
    </row>
    <row r="23" spans="1:10" ht="16" x14ac:dyDescent="0.2">
      <c r="A23" s="54"/>
      <c r="B23" s="27" t="s">
        <v>4</v>
      </c>
      <c r="C23" s="29">
        <v>1645</v>
      </c>
      <c r="D23" s="12">
        <f t="shared" si="4"/>
        <v>1663.1951384371444</v>
      </c>
      <c r="E23" s="12">
        <f t="shared" si="5"/>
        <v>-1.5108035133471505</v>
      </c>
      <c r="F23" s="12">
        <f t="shared" si="6"/>
        <v>1661.6843349237972</v>
      </c>
      <c r="G23" s="21">
        <f t="shared" si="3"/>
        <v>-16.684334923797223</v>
      </c>
      <c r="H23" s="21">
        <f t="shared" si="0"/>
        <v>16.684334923797223</v>
      </c>
      <c r="I23" s="21">
        <f t="shared" si="1"/>
        <v>278.36703184943968</v>
      </c>
      <c r="J23" s="1">
        <f t="shared" si="2"/>
        <v>1.0142452841214117E-2</v>
      </c>
    </row>
    <row r="24" spans="1:10" ht="16" x14ac:dyDescent="0.2">
      <c r="A24" s="54"/>
      <c r="B24" s="27" t="s">
        <v>3</v>
      </c>
      <c r="C24" s="29">
        <v>1689</v>
      </c>
      <c r="D24" s="12">
        <f t="shared" si="4"/>
        <v>1657.7365969060011</v>
      </c>
      <c r="E24" s="12">
        <f t="shared" si="5"/>
        <v>-0.93756245934298477</v>
      </c>
      <c r="F24" s="12">
        <f t="shared" si="6"/>
        <v>1656.799034446658</v>
      </c>
      <c r="G24" s="21">
        <f t="shared" si="3"/>
        <v>32.20096555334203</v>
      </c>
      <c r="H24" s="21">
        <f t="shared" si="0"/>
        <v>32.20096555334203</v>
      </c>
      <c r="I24" s="21">
        <f t="shared" si="1"/>
        <v>1036.90218256752</v>
      </c>
      <c r="J24" s="1">
        <f t="shared" si="2"/>
        <v>1.906510689955123E-2</v>
      </c>
    </row>
    <row r="25" spans="1:10" ht="16" x14ac:dyDescent="0.2">
      <c r="A25" s="54"/>
      <c r="B25" s="27" t="s">
        <v>2</v>
      </c>
      <c r="C25" s="29">
        <v>1694</v>
      </c>
      <c r="D25" s="12">
        <f t="shared" si="4"/>
        <v>1667.1156178342007</v>
      </c>
      <c r="E25" s="12">
        <f t="shared" si="5"/>
        <v>3.513706278459904</v>
      </c>
      <c r="F25" s="12">
        <f t="shared" si="6"/>
        <v>1670.6293241126607</v>
      </c>
      <c r="G25" s="21">
        <f t="shared" si="3"/>
        <v>23.370675887339303</v>
      </c>
      <c r="H25" s="21">
        <f t="shared" si="0"/>
        <v>23.370675887339303</v>
      </c>
      <c r="I25" s="21">
        <f t="shared" si="1"/>
        <v>546.18849143106274</v>
      </c>
      <c r="J25" s="1">
        <f t="shared" si="2"/>
        <v>1.3796148693824855E-2</v>
      </c>
    </row>
    <row r="26" spans="1:10" ht="16" x14ac:dyDescent="0.2">
      <c r="A26" s="54"/>
      <c r="B26" s="27" t="s">
        <v>1</v>
      </c>
      <c r="C26" s="29">
        <v>1694</v>
      </c>
      <c r="D26" s="12">
        <f t="shared" si="4"/>
        <v>1675.1809324839405</v>
      </c>
      <c r="E26" s="12">
        <f t="shared" si="5"/>
        <v>3.1195943949219327</v>
      </c>
      <c r="F26" s="12">
        <f t="shared" si="6"/>
        <v>1678.3005268788625</v>
      </c>
      <c r="G26" s="21">
        <f t="shared" si="3"/>
        <v>15.699473121137544</v>
      </c>
      <c r="H26" s="21">
        <f t="shared" si="0"/>
        <v>15.699473121137544</v>
      </c>
      <c r="I26" s="21">
        <f t="shared" si="1"/>
        <v>246.47345628132021</v>
      </c>
      <c r="J26" s="1">
        <f t="shared" si="2"/>
        <v>9.2676936960670274E-3</v>
      </c>
    </row>
    <row r="27" spans="1:10" ht="16" x14ac:dyDescent="0.2">
      <c r="A27" s="55"/>
      <c r="B27" s="27" t="s">
        <v>0</v>
      </c>
      <c r="C27" s="29">
        <v>1695</v>
      </c>
      <c r="D27" s="12">
        <f t="shared" si="4"/>
        <v>1680.8266527387584</v>
      </c>
      <c r="E27" s="12">
        <f t="shared" si="5"/>
        <v>2.3937160764453664</v>
      </c>
      <c r="F27" s="12">
        <f t="shared" si="6"/>
        <v>1683.2203688152038</v>
      </c>
      <c r="G27" s="21">
        <f t="shared" si="3"/>
        <v>11.779631184796244</v>
      </c>
      <c r="H27" s="21">
        <f t="shared" si="0"/>
        <v>11.779631184796244</v>
      </c>
      <c r="I27" s="21">
        <f t="shared" si="1"/>
        <v>138.75971084982416</v>
      </c>
      <c r="J27" s="1">
        <f t="shared" si="2"/>
        <v>6.9496349172839195E-3</v>
      </c>
    </row>
    <row r="28" spans="1:10" ht="16" x14ac:dyDescent="0.2">
      <c r="A28" s="56">
        <v>2022</v>
      </c>
      <c r="B28" s="28" t="s">
        <v>11</v>
      </c>
      <c r="C28" s="29">
        <v>1698</v>
      </c>
      <c r="D28" s="12">
        <f t="shared" si="4"/>
        <v>1685.0786569171307</v>
      </c>
      <c r="E28" s="12">
        <f t="shared" si="5"/>
        <v>1.9756012535116951</v>
      </c>
      <c r="F28" s="12">
        <f t="shared" si="6"/>
        <v>1687.0542581706425</v>
      </c>
      <c r="G28" s="21">
        <f t="shared" si="3"/>
        <v>10.94574182935753</v>
      </c>
      <c r="H28" s="21">
        <f t="shared" si="0"/>
        <v>10.94574182935753</v>
      </c>
      <c r="I28" s="21">
        <f t="shared" si="1"/>
        <v>119.80926419494713</v>
      </c>
      <c r="J28" s="1">
        <f t="shared" si="2"/>
        <v>6.446255494321278E-3</v>
      </c>
    </row>
    <row r="29" spans="1:10" ht="16" x14ac:dyDescent="0.2">
      <c r="A29" s="57"/>
      <c r="B29" s="28" t="s">
        <v>10</v>
      </c>
      <c r="C29" s="29">
        <v>1686</v>
      </c>
      <c r="D29" s="12">
        <f t="shared" si="4"/>
        <v>1688.9550598419914</v>
      </c>
      <c r="E29" s="12">
        <f t="shared" si="5"/>
        <v>1.8629208774582138</v>
      </c>
      <c r="F29" s="12">
        <f t="shared" si="6"/>
        <v>1690.8179807194497</v>
      </c>
      <c r="G29" s="21">
        <f t="shared" si="3"/>
        <v>-4.8179807194496789</v>
      </c>
      <c r="H29" s="21">
        <f t="shared" si="0"/>
        <v>4.8179807194496789</v>
      </c>
      <c r="I29" s="21">
        <f t="shared" si="1"/>
        <v>23.212938212988846</v>
      </c>
      <c r="J29" s="1">
        <f t="shared" si="2"/>
        <v>2.8576398098752545E-3</v>
      </c>
    </row>
    <row r="30" spans="1:10" ht="16" x14ac:dyDescent="0.2">
      <c r="A30" s="57"/>
      <c r="B30" s="28" t="s">
        <v>9</v>
      </c>
      <c r="C30" s="29">
        <v>1680</v>
      </c>
      <c r="D30" s="12">
        <f t="shared" si="4"/>
        <v>1688.0685418893938</v>
      </c>
      <c r="E30" s="12">
        <f t="shared" si="5"/>
        <v>0.43404461422071561</v>
      </c>
      <c r="F30" s="12">
        <f t="shared" si="6"/>
        <v>1688.5025865036146</v>
      </c>
      <c r="G30" s="21">
        <f t="shared" si="3"/>
        <v>-8.502586503614566</v>
      </c>
      <c r="H30" s="21">
        <f t="shared" si="0"/>
        <v>8.502586503614566</v>
      </c>
      <c r="I30" s="21">
        <f t="shared" si="1"/>
        <v>72.293977251448567</v>
      </c>
      <c r="J30" s="1">
        <f t="shared" si="2"/>
        <v>5.0610633950086701E-3</v>
      </c>
    </row>
    <row r="31" spans="1:10" ht="16" x14ac:dyDescent="0.2">
      <c r="A31" s="57"/>
      <c r="B31" s="28" t="s">
        <v>8</v>
      </c>
      <c r="C31" s="29">
        <v>1643</v>
      </c>
      <c r="D31" s="12">
        <f t="shared" si="4"/>
        <v>1685.6479793225756</v>
      </c>
      <c r="E31" s="12">
        <f t="shared" si="5"/>
        <v>-2.6168770045478573E-2</v>
      </c>
      <c r="F31" s="12">
        <f t="shared" si="6"/>
        <v>1685.6218105525302</v>
      </c>
      <c r="G31" s="21">
        <f t="shared" si="3"/>
        <v>-42.621810552530178</v>
      </c>
      <c r="H31" s="21">
        <f t="shared" si="0"/>
        <v>42.621810552530178</v>
      </c>
      <c r="I31" s="21">
        <f t="shared" si="1"/>
        <v>1816.6187347757727</v>
      </c>
      <c r="J31" s="1">
        <f t="shared" si="2"/>
        <v>2.5941454992410334E-2</v>
      </c>
    </row>
    <row r="32" spans="1:10" ht="16" x14ac:dyDescent="0.2">
      <c r="A32" s="57"/>
      <c r="B32" s="28" t="s">
        <v>7</v>
      </c>
      <c r="C32" s="29">
        <v>1645</v>
      </c>
      <c r="D32" s="12">
        <f t="shared" si="4"/>
        <v>1672.8535855258028</v>
      </c>
      <c r="E32" s="12">
        <f t="shared" si="5"/>
        <v>-3.1383181390318216</v>
      </c>
      <c r="F32" s="12">
        <f t="shared" si="6"/>
        <v>1669.7152673867711</v>
      </c>
      <c r="G32" s="21">
        <f t="shared" si="3"/>
        <v>-24.715267386771075</v>
      </c>
      <c r="H32" s="21">
        <f t="shared" si="0"/>
        <v>24.715267386771075</v>
      </c>
      <c r="I32" s="21">
        <f t="shared" si="1"/>
        <v>610.84444199958989</v>
      </c>
      <c r="J32" s="1">
        <f t="shared" si="2"/>
        <v>1.5024478654572081E-2</v>
      </c>
    </row>
    <row r="33" spans="1:10" ht="16" x14ac:dyDescent="0.2">
      <c r="A33" s="57"/>
      <c r="B33" s="28" t="s">
        <v>6</v>
      </c>
      <c r="C33" s="29">
        <v>1656</v>
      </c>
      <c r="D33" s="12">
        <f t="shared" si="4"/>
        <v>1664.4975098680618</v>
      </c>
      <c r="E33" s="12">
        <f t="shared" si="5"/>
        <v>-1.8068226973223089</v>
      </c>
      <c r="F33" s="12">
        <f t="shared" si="6"/>
        <v>1662.6906871707395</v>
      </c>
      <c r="G33" s="21">
        <f t="shared" si="3"/>
        <v>-6.6906871707394657</v>
      </c>
      <c r="H33" s="21">
        <f t="shared" si="0"/>
        <v>6.6906871707394657</v>
      </c>
      <c r="I33" s="21">
        <f t="shared" si="1"/>
        <v>44.765294816697676</v>
      </c>
      <c r="J33" s="1">
        <f t="shared" si="2"/>
        <v>4.040270030639774E-3</v>
      </c>
    </row>
    <row r="34" spans="1:10" ht="16" x14ac:dyDescent="0.2">
      <c r="A34" s="57"/>
      <c r="B34" s="28" t="s">
        <v>5</v>
      </c>
      <c r="C34" s="29">
        <v>1689</v>
      </c>
      <c r="D34" s="12">
        <f t="shared" si="4"/>
        <v>1661.9482569076431</v>
      </c>
      <c r="E34" s="12">
        <f t="shared" si="5"/>
        <v>-6.4775888125609526E-2</v>
      </c>
      <c r="F34" s="12">
        <f t="shared" si="6"/>
        <v>1661.8834810195176</v>
      </c>
      <c r="G34" s="21">
        <f t="shared" si="3"/>
        <v>27.116518980482397</v>
      </c>
      <c r="H34" s="21">
        <f t="shared" si="0"/>
        <v>27.116518980482397</v>
      </c>
      <c r="I34" s="21">
        <f t="shared" si="1"/>
        <v>735.30560161886206</v>
      </c>
      <c r="J34" s="1">
        <f t="shared" si="2"/>
        <v>1.6054777371511189E-2</v>
      </c>
    </row>
    <row r="35" spans="1:10" ht="16" x14ac:dyDescent="0.2">
      <c r="A35" s="57"/>
      <c r="B35" s="28" t="s">
        <v>4</v>
      </c>
      <c r="C35" s="29">
        <v>1689</v>
      </c>
      <c r="D35" s="12">
        <f t="shared" si="4"/>
        <v>1670.06377983535</v>
      </c>
      <c r="E35" s="12">
        <f t="shared" si="5"/>
        <v>3.1346568783120796</v>
      </c>
      <c r="F35" s="12">
        <f t="shared" si="6"/>
        <v>1673.1984367136622</v>
      </c>
      <c r="G35" s="21">
        <f t="shared" si="3"/>
        <v>15.801563286337796</v>
      </c>
      <c r="H35" s="21">
        <f t="shared" si="0"/>
        <v>15.801563286337796</v>
      </c>
      <c r="I35" s="21">
        <f t="shared" si="1"/>
        <v>249.68940229213854</v>
      </c>
      <c r="J35" s="1">
        <f t="shared" si="2"/>
        <v>9.3555732897204237E-3</v>
      </c>
    </row>
    <row r="36" spans="1:10" ht="16" x14ac:dyDescent="0.2">
      <c r="A36" s="57"/>
      <c r="B36" s="28" t="s">
        <v>3</v>
      </c>
      <c r="C36" s="29">
        <v>1694</v>
      </c>
      <c r="D36" s="12">
        <f t="shared" si="4"/>
        <v>1675.7446458847451</v>
      </c>
      <c r="E36" s="12">
        <f t="shared" si="5"/>
        <v>2.4042598148185106</v>
      </c>
      <c r="F36" s="12">
        <f t="shared" si="6"/>
        <v>1678.1489056995636</v>
      </c>
      <c r="G36" s="21">
        <f t="shared" si="3"/>
        <v>15.851094300436444</v>
      </c>
      <c r="H36" s="21">
        <f t="shared" si="0"/>
        <v>15.851094300436444</v>
      </c>
      <c r="I36" s="21">
        <f t="shared" si="1"/>
        <v>251.25719052132871</v>
      </c>
      <c r="J36" s="1">
        <f t="shared" si="2"/>
        <v>9.3571985244607098E-3</v>
      </c>
    </row>
    <row r="37" spans="1:10" ht="16" x14ac:dyDescent="0.2">
      <c r="A37" s="57"/>
      <c r="B37" s="28" t="s">
        <v>2</v>
      </c>
      <c r="C37" s="29">
        <v>1698</v>
      </c>
      <c r="D37" s="12">
        <f t="shared" si="4"/>
        <v>1681.2212521193214</v>
      </c>
      <c r="E37" s="12">
        <f t="shared" si="5"/>
        <v>2.3429818703729097</v>
      </c>
      <c r="F37" s="12">
        <f t="shared" si="6"/>
        <v>1683.5642339896945</v>
      </c>
      <c r="G37" s="21">
        <f t="shared" si="3"/>
        <v>14.435766010305542</v>
      </c>
      <c r="H37" s="21">
        <f t="shared" si="0"/>
        <v>14.435766010305542</v>
      </c>
      <c r="I37" s="21">
        <f t="shared" si="1"/>
        <v>208.39134030429278</v>
      </c>
      <c r="J37" s="1">
        <f t="shared" si="2"/>
        <v>8.501628981334242E-3</v>
      </c>
    </row>
    <row r="38" spans="1:10" ht="16" x14ac:dyDescent="0.2">
      <c r="A38" s="57"/>
      <c r="B38" s="28" t="s">
        <v>1</v>
      </c>
      <c r="C38" s="29">
        <v>1689</v>
      </c>
      <c r="D38" s="12">
        <f t="shared" si="4"/>
        <v>1686.2548764835251</v>
      </c>
      <c r="E38" s="12">
        <f t="shared" si="5"/>
        <v>2.2100873092610982</v>
      </c>
      <c r="F38" s="12">
        <f t="shared" si="6"/>
        <v>1688.4649637927862</v>
      </c>
      <c r="G38" s="21">
        <f t="shared" si="3"/>
        <v>0.53503620721380685</v>
      </c>
      <c r="H38" s="21">
        <f t="shared" si="0"/>
        <v>0.53503620721380685</v>
      </c>
      <c r="I38" s="21">
        <f t="shared" si="1"/>
        <v>0.28626374302973567</v>
      </c>
      <c r="J38" s="1">
        <f t="shared" si="2"/>
        <v>3.1677691368490638E-4</v>
      </c>
    </row>
    <row r="39" spans="1:10" ht="16" x14ac:dyDescent="0.2">
      <c r="A39" s="58"/>
      <c r="B39" s="28" t="s">
        <v>0</v>
      </c>
      <c r="C39" s="29">
        <v>1680</v>
      </c>
      <c r="D39" s="12">
        <f t="shared" si="4"/>
        <v>1687.0784135384674</v>
      </c>
      <c r="E39" s="12">
        <f t="shared" si="5"/>
        <v>0.94706111648270053</v>
      </c>
      <c r="F39" s="12">
        <f t="shared" si="6"/>
        <v>1688.0254746549501</v>
      </c>
      <c r="G39" s="21">
        <f t="shared" si="3"/>
        <v>-8.0254746549501306</v>
      </c>
      <c r="H39" s="21">
        <f t="shared" si="0"/>
        <v>8.0254746549501306</v>
      </c>
      <c r="I39" s="21">
        <f t="shared" si="1"/>
        <v>64.408243437246924</v>
      </c>
      <c r="J39" s="1">
        <f t="shared" si="2"/>
        <v>4.7770682469941254E-3</v>
      </c>
    </row>
    <row r="40" spans="1:10" ht="23" customHeight="1" x14ac:dyDescent="0.15">
      <c r="A40" s="48" t="s">
        <v>26</v>
      </c>
      <c r="B40" s="49"/>
      <c r="C40" s="2"/>
      <c r="D40" s="12">
        <f t="shared" si="4"/>
        <v>1684.9548894769271</v>
      </c>
      <c r="E40" s="12">
        <f t="shared" si="5"/>
        <v>6.2942781537890347E-2</v>
      </c>
      <c r="F40" s="12"/>
      <c r="G40" s="21">
        <f t="shared" si="3"/>
        <v>0</v>
      </c>
      <c r="H40" s="2">
        <f t="shared" si="0"/>
        <v>0</v>
      </c>
      <c r="I40" s="2">
        <f t="shared" si="1"/>
        <v>0</v>
      </c>
      <c r="J40" s="1"/>
    </row>
  </sheetData>
  <mergeCells count="5">
    <mergeCell ref="A40:B40"/>
    <mergeCell ref="A4:A15"/>
    <mergeCell ref="A16:A27"/>
    <mergeCell ref="A28:A39"/>
    <mergeCell ref="B1:K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4DC9D-F88D-D046-B4EE-91B964E9F228}">
  <dimension ref="A1:M40"/>
  <sheetViews>
    <sheetView workbookViewId="0">
      <selection activeCell="A3" sqref="A3:C39"/>
    </sheetView>
  </sheetViews>
  <sheetFormatPr baseColWidth="10" defaultRowHeight="13" x14ac:dyDescent="0.15"/>
  <cols>
    <col min="2" max="2" width="14.83203125" bestFit="1" customWidth="1"/>
    <col min="3" max="3" width="14.5" customWidth="1"/>
    <col min="4" max="6" width="14.6640625" customWidth="1"/>
    <col min="7" max="7" width="8.83203125" customWidth="1"/>
    <col min="8" max="8" width="12.1640625" customWidth="1"/>
    <col min="9" max="9" width="11.33203125" customWidth="1"/>
    <col min="10" max="10" width="9" customWidth="1"/>
    <col min="11" max="11" width="12.5" customWidth="1"/>
    <col min="12" max="12" width="10.1640625" customWidth="1"/>
    <col min="15" max="15" width="14" customWidth="1"/>
  </cols>
  <sheetData>
    <row r="1" spans="1:13" ht="50" customHeight="1" x14ac:dyDescent="0.15">
      <c r="B1" s="47" t="s">
        <v>36</v>
      </c>
      <c r="C1" s="47"/>
      <c r="D1" s="47"/>
      <c r="E1" s="47"/>
      <c r="F1" s="47"/>
      <c r="G1" s="47"/>
      <c r="H1" s="47"/>
      <c r="I1" s="47"/>
      <c r="J1" s="47"/>
      <c r="K1" s="47"/>
    </row>
    <row r="3" spans="1:13" ht="36" customHeight="1" x14ac:dyDescent="0.15">
      <c r="A3" s="23" t="s">
        <v>21</v>
      </c>
      <c r="B3" s="24" t="s">
        <v>20</v>
      </c>
      <c r="C3" s="25" t="s">
        <v>35</v>
      </c>
      <c r="D3" s="4" t="s">
        <v>45</v>
      </c>
      <c r="E3" s="4" t="s">
        <v>31</v>
      </c>
      <c r="F3" s="22" t="s">
        <v>34</v>
      </c>
      <c r="G3" s="5" t="s">
        <v>18</v>
      </c>
      <c r="H3" s="5" t="s">
        <v>17</v>
      </c>
      <c r="I3" s="5" t="s">
        <v>16</v>
      </c>
      <c r="J3" s="4" t="s">
        <v>15</v>
      </c>
    </row>
    <row r="4" spans="1:13" ht="19" customHeight="1" x14ac:dyDescent="0.2">
      <c r="A4" s="50">
        <v>2020</v>
      </c>
      <c r="B4" s="26" t="s">
        <v>11</v>
      </c>
      <c r="C4" s="29">
        <v>1689</v>
      </c>
      <c r="D4" s="2"/>
      <c r="E4" s="2"/>
      <c r="F4" s="2"/>
      <c r="G4" s="2"/>
      <c r="H4" s="2"/>
      <c r="I4" s="2"/>
      <c r="J4" s="2"/>
      <c r="L4" s="14" t="s">
        <v>29</v>
      </c>
      <c r="M4" s="15">
        <v>0.7</v>
      </c>
    </row>
    <row r="5" spans="1:13" ht="16" customHeight="1" x14ac:dyDescent="0.2">
      <c r="A5" s="51"/>
      <c r="B5" s="26" t="s">
        <v>10</v>
      </c>
      <c r="C5" s="29">
        <v>1692</v>
      </c>
      <c r="D5" s="2">
        <v>1689</v>
      </c>
      <c r="E5" s="2"/>
      <c r="F5" s="2"/>
      <c r="G5" s="21">
        <f>C5-F5</f>
        <v>1692</v>
      </c>
      <c r="H5" s="21">
        <f t="shared" ref="H5:H40" si="0">ABS(G5)</f>
        <v>1692</v>
      </c>
      <c r="I5" s="21">
        <f t="shared" ref="I5:I40" si="1">(G5)^2</f>
        <v>2862864</v>
      </c>
      <c r="J5" s="1">
        <f t="shared" ref="J5:J39" si="2">(H5/C5)</f>
        <v>1</v>
      </c>
      <c r="L5" s="14" t="s">
        <v>32</v>
      </c>
      <c r="M5" s="15">
        <v>0.7</v>
      </c>
    </row>
    <row r="6" spans="1:13" ht="16" x14ac:dyDescent="0.2">
      <c r="A6" s="51"/>
      <c r="B6" s="26" t="s">
        <v>9</v>
      </c>
      <c r="C6" s="29">
        <v>1694</v>
      </c>
      <c r="D6" s="12">
        <f>C5*0.7+(1-0.7)*D5</f>
        <v>1691.1</v>
      </c>
      <c r="E6" s="12">
        <f>0.7*(D6-D5)+(1-0.7)*1</f>
        <v>1.7699999999999363</v>
      </c>
      <c r="F6" s="12">
        <f>D6+E6</f>
        <v>1692.87</v>
      </c>
      <c r="G6" s="21">
        <f t="shared" ref="G6:G40" si="3">C6-F6</f>
        <v>1.1300000000001091</v>
      </c>
      <c r="H6" s="21">
        <f t="shared" si="0"/>
        <v>1.1300000000001091</v>
      </c>
      <c r="I6" s="21">
        <f>(G6)^2</f>
        <v>1.2769000000002466</v>
      </c>
      <c r="J6" s="1">
        <f>(H6/C6)</f>
        <v>6.6706021251482239E-4</v>
      </c>
    </row>
    <row r="7" spans="1:13" ht="16" x14ac:dyDescent="0.2">
      <c r="A7" s="51"/>
      <c r="B7" s="26" t="s">
        <v>8</v>
      </c>
      <c r="C7" s="29">
        <v>1689</v>
      </c>
      <c r="D7" s="12">
        <f t="shared" ref="D7:D40" si="4">C6*0.7+(1-0.7)*D6</f>
        <v>1693.13</v>
      </c>
      <c r="E7" s="12">
        <f t="shared" ref="E7:E40" si="5">0.7*(D7-D6)+(1-0.7)*1</f>
        <v>1.72100000000014</v>
      </c>
      <c r="F7" s="12">
        <f t="shared" ref="F7:F39" si="6">D7+E7</f>
        <v>1694.8510000000003</v>
      </c>
      <c r="G7" s="21">
        <f t="shared" si="3"/>
        <v>-5.8510000000003402</v>
      </c>
      <c r="H7" s="21">
        <f t="shared" si="0"/>
        <v>5.8510000000003402</v>
      </c>
      <c r="I7" s="21">
        <f t="shared" si="1"/>
        <v>34.234201000003978</v>
      </c>
      <c r="J7" s="1">
        <f t="shared" si="2"/>
        <v>3.464179988158875E-3</v>
      </c>
    </row>
    <row r="8" spans="1:13" ht="16" x14ac:dyDescent="0.2">
      <c r="A8" s="51"/>
      <c r="B8" s="26" t="s">
        <v>7</v>
      </c>
      <c r="C8" s="29">
        <v>1644</v>
      </c>
      <c r="D8" s="12">
        <f t="shared" si="4"/>
        <v>1690.239</v>
      </c>
      <c r="E8" s="12">
        <f t="shared" si="5"/>
        <v>-1.7237000000000535</v>
      </c>
      <c r="F8" s="12">
        <f t="shared" si="6"/>
        <v>1688.5153</v>
      </c>
      <c r="G8" s="21">
        <f t="shared" si="3"/>
        <v>-44.515300000000025</v>
      </c>
      <c r="H8" s="21">
        <f t="shared" si="0"/>
        <v>44.515300000000025</v>
      </c>
      <c r="I8" s="21">
        <f t="shared" si="1"/>
        <v>1981.6119340900023</v>
      </c>
      <c r="J8" s="1">
        <f t="shared" si="2"/>
        <v>2.7077433090024347E-2</v>
      </c>
    </row>
    <row r="9" spans="1:13" ht="16" x14ac:dyDescent="0.2">
      <c r="A9" s="51"/>
      <c r="B9" s="26" t="s">
        <v>6</v>
      </c>
      <c r="C9" s="29">
        <v>1647</v>
      </c>
      <c r="D9" s="12">
        <f t="shared" si="4"/>
        <v>1657.8717000000001</v>
      </c>
      <c r="E9" s="12">
        <f t="shared" si="5"/>
        <v>-22.357109999999917</v>
      </c>
      <c r="F9" s="12">
        <f t="shared" si="6"/>
        <v>1635.5145900000002</v>
      </c>
      <c r="G9" s="21">
        <f t="shared" si="3"/>
        <v>11.485409999999774</v>
      </c>
      <c r="H9" s="21">
        <f t="shared" si="0"/>
        <v>11.485409999999774</v>
      </c>
      <c r="I9" s="21">
        <f t="shared" si="1"/>
        <v>131.9146428680948</v>
      </c>
      <c r="J9" s="1">
        <f t="shared" si="2"/>
        <v>6.9735336976319215E-3</v>
      </c>
      <c r="L9" s="18" t="s">
        <v>14</v>
      </c>
      <c r="M9" s="19">
        <f>AVERAGE(H6:H39)</f>
        <v>10.771410369831228</v>
      </c>
    </row>
    <row r="10" spans="1:13" ht="16" x14ac:dyDescent="0.2">
      <c r="A10" s="51"/>
      <c r="B10" s="26" t="s">
        <v>5</v>
      </c>
      <c r="C10" s="29">
        <v>1648</v>
      </c>
      <c r="D10" s="12">
        <f t="shared" si="4"/>
        <v>1650.26151</v>
      </c>
      <c r="E10" s="12">
        <f t="shared" si="5"/>
        <v>-5.0271330000000711</v>
      </c>
      <c r="F10" s="12">
        <f t="shared" si="6"/>
        <v>1645.234377</v>
      </c>
      <c r="G10" s="21">
        <f t="shared" si="3"/>
        <v>2.765623000000005</v>
      </c>
      <c r="H10" s="21">
        <f t="shared" si="0"/>
        <v>2.765623000000005</v>
      </c>
      <c r="I10" s="21">
        <f t="shared" si="1"/>
        <v>7.6486705781290283</v>
      </c>
      <c r="J10" s="1">
        <f t="shared" si="2"/>
        <v>1.678169296116508E-3</v>
      </c>
      <c r="L10" s="13" t="s">
        <v>13</v>
      </c>
      <c r="M10" s="20">
        <f>AVERAGE(I6:I39)</f>
        <v>286.79701107892299</v>
      </c>
    </row>
    <row r="11" spans="1:13" ht="16" x14ac:dyDescent="0.2">
      <c r="A11" s="51"/>
      <c r="B11" s="26" t="s">
        <v>4</v>
      </c>
      <c r="C11" s="29">
        <v>1646</v>
      </c>
      <c r="D11" s="12">
        <f t="shared" si="4"/>
        <v>1648.678453</v>
      </c>
      <c r="E11" s="12">
        <f t="shared" si="5"/>
        <v>-0.80813990000003733</v>
      </c>
      <c r="F11" s="12">
        <f t="shared" si="6"/>
        <v>1647.8703131</v>
      </c>
      <c r="G11" s="21">
        <f t="shared" si="3"/>
        <v>-1.8703130999999757</v>
      </c>
      <c r="H11" s="21">
        <f t="shared" si="0"/>
        <v>1.8703130999999757</v>
      </c>
      <c r="I11" s="21">
        <f t="shared" si="1"/>
        <v>3.4980710920315192</v>
      </c>
      <c r="J11" s="1">
        <f t="shared" si="2"/>
        <v>1.136277703523679E-3</v>
      </c>
      <c r="L11" s="16" t="s">
        <v>12</v>
      </c>
      <c r="M11" s="17">
        <f>AVERAGE(J6:J39)</f>
        <v>6.4471592724282155E-3</v>
      </c>
    </row>
    <row r="12" spans="1:13" ht="16" x14ac:dyDescent="0.2">
      <c r="A12" s="51"/>
      <c r="B12" s="26" t="s">
        <v>3</v>
      </c>
      <c r="C12" s="29">
        <v>1689</v>
      </c>
      <c r="D12" s="12">
        <f t="shared" si="4"/>
        <v>1646.8035358999998</v>
      </c>
      <c r="E12" s="12">
        <f t="shared" si="5"/>
        <v>-1.0124419700001226</v>
      </c>
      <c r="F12" s="12">
        <f t="shared" si="6"/>
        <v>1645.7910939299998</v>
      </c>
      <c r="G12" s="21">
        <f t="shared" si="3"/>
        <v>43.208906070000239</v>
      </c>
      <c r="H12" s="21">
        <f t="shared" si="0"/>
        <v>43.208906070000239</v>
      </c>
      <c r="I12" s="21">
        <f t="shared" si="1"/>
        <v>1867.0095637661036</v>
      </c>
      <c r="J12" s="1">
        <f t="shared" si="2"/>
        <v>2.5582537637655559E-2</v>
      </c>
    </row>
    <row r="13" spans="1:13" ht="16" x14ac:dyDescent="0.2">
      <c r="A13" s="51"/>
      <c r="B13" s="26" t="s">
        <v>2</v>
      </c>
      <c r="C13" s="29">
        <v>1692</v>
      </c>
      <c r="D13" s="12">
        <f t="shared" si="4"/>
        <v>1676.34106077</v>
      </c>
      <c r="E13" s="12">
        <f t="shared" si="5"/>
        <v>20.976267409000137</v>
      </c>
      <c r="F13" s="12">
        <f t="shared" si="6"/>
        <v>1697.3173281790002</v>
      </c>
      <c r="G13" s="21">
        <f t="shared" si="3"/>
        <v>-5.317328179000242</v>
      </c>
      <c r="H13" s="21">
        <f t="shared" si="0"/>
        <v>5.317328179000242</v>
      </c>
      <c r="I13" s="21">
        <f t="shared" si="1"/>
        <v>28.273978963190029</v>
      </c>
      <c r="J13" s="1">
        <f t="shared" si="2"/>
        <v>3.1426289473996702E-3</v>
      </c>
    </row>
    <row r="14" spans="1:13" ht="16" x14ac:dyDescent="0.2">
      <c r="A14" s="51"/>
      <c r="B14" s="26" t="s">
        <v>1</v>
      </c>
      <c r="C14" s="29">
        <v>1698</v>
      </c>
      <c r="D14" s="12">
        <f t="shared" si="4"/>
        <v>1687.3023182309998</v>
      </c>
      <c r="E14" s="12">
        <f t="shared" si="5"/>
        <v>7.9728802226998816</v>
      </c>
      <c r="F14" s="12">
        <f t="shared" si="6"/>
        <v>1695.2751984536997</v>
      </c>
      <c r="G14" s="21">
        <f t="shared" si="3"/>
        <v>2.7248015463003412</v>
      </c>
      <c r="H14" s="21">
        <f t="shared" si="0"/>
        <v>2.7248015463003412</v>
      </c>
      <c r="I14" s="21">
        <f t="shared" si="1"/>
        <v>7.4245434667207304</v>
      </c>
      <c r="J14" s="1">
        <f t="shared" si="2"/>
        <v>1.6047123358659252E-3</v>
      </c>
    </row>
    <row r="15" spans="1:13" ht="16" x14ac:dyDescent="0.2">
      <c r="A15" s="52"/>
      <c r="B15" s="26" t="s">
        <v>0</v>
      </c>
      <c r="C15" s="29">
        <v>1699</v>
      </c>
      <c r="D15" s="12">
        <f t="shared" si="4"/>
        <v>1694.7906954692999</v>
      </c>
      <c r="E15" s="12">
        <f t="shared" si="5"/>
        <v>5.5418640668100121</v>
      </c>
      <c r="F15" s="12">
        <f t="shared" si="6"/>
        <v>1700.3325595361098</v>
      </c>
      <c r="G15" s="21">
        <f t="shared" si="3"/>
        <v>-1.3325595361097839</v>
      </c>
      <c r="H15" s="21">
        <f t="shared" si="0"/>
        <v>1.3325595361097839</v>
      </c>
      <c r="I15" s="21">
        <f t="shared" si="1"/>
        <v>1.7757149172771225</v>
      </c>
      <c r="J15" s="1">
        <f t="shared" si="2"/>
        <v>7.8431991530887818E-4</v>
      </c>
    </row>
    <row r="16" spans="1:13" ht="16" x14ac:dyDescent="0.2">
      <c r="A16" s="53">
        <v>2021</v>
      </c>
      <c r="B16" s="27" t="s">
        <v>11</v>
      </c>
      <c r="C16" s="29">
        <v>1698</v>
      </c>
      <c r="D16" s="12">
        <f t="shared" si="4"/>
        <v>1697.73720864079</v>
      </c>
      <c r="E16" s="12">
        <f t="shared" si="5"/>
        <v>2.3625592200430674</v>
      </c>
      <c r="F16" s="12">
        <f t="shared" si="6"/>
        <v>1700.099767860833</v>
      </c>
      <c r="G16" s="21">
        <f t="shared" si="3"/>
        <v>-2.0997678608330261</v>
      </c>
      <c r="H16" s="21">
        <f t="shared" si="0"/>
        <v>2.0997678608330261</v>
      </c>
      <c r="I16" s="21">
        <f t="shared" si="1"/>
        <v>4.4090250693873028</v>
      </c>
      <c r="J16" s="1">
        <f t="shared" si="2"/>
        <v>1.2366124033174476E-3</v>
      </c>
    </row>
    <row r="17" spans="1:10" ht="16" x14ac:dyDescent="0.2">
      <c r="A17" s="54"/>
      <c r="B17" s="27" t="s">
        <v>10</v>
      </c>
      <c r="C17" s="29">
        <v>1689</v>
      </c>
      <c r="D17" s="12">
        <f t="shared" si="4"/>
        <v>1697.9211625922369</v>
      </c>
      <c r="E17" s="12">
        <f t="shared" si="5"/>
        <v>0.4287677660128566</v>
      </c>
      <c r="F17" s="12">
        <f t="shared" si="6"/>
        <v>1698.3499303582498</v>
      </c>
      <c r="G17" s="21">
        <f t="shared" si="3"/>
        <v>-9.3499303582498214</v>
      </c>
      <c r="H17" s="21">
        <f t="shared" si="0"/>
        <v>9.3499303582498214</v>
      </c>
      <c r="I17" s="21">
        <f t="shared" si="1"/>
        <v>87.421197704121639</v>
      </c>
      <c r="J17" s="1">
        <f t="shared" si="2"/>
        <v>5.5357787793071768E-3</v>
      </c>
    </row>
    <row r="18" spans="1:10" ht="16" x14ac:dyDescent="0.2">
      <c r="A18" s="54"/>
      <c r="B18" s="27" t="s">
        <v>9</v>
      </c>
      <c r="C18" s="29">
        <v>1687</v>
      </c>
      <c r="D18" s="12">
        <f t="shared" si="4"/>
        <v>1691.6763487776711</v>
      </c>
      <c r="E18" s="12">
        <f t="shared" si="5"/>
        <v>-4.0713696701960318</v>
      </c>
      <c r="F18" s="12">
        <f t="shared" si="6"/>
        <v>1687.6049791074752</v>
      </c>
      <c r="G18" s="21">
        <f t="shared" si="3"/>
        <v>-0.60497910747517381</v>
      </c>
      <c r="H18" s="21">
        <f t="shared" si="0"/>
        <v>0.60497910747517381</v>
      </c>
      <c r="I18" s="21">
        <f t="shared" si="1"/>
        <v>0.3659997204814579</v>
      </c>
      <c r="J18" s="1">
        <f t="shared" si="2"/>
        <v>3.5861239328700286E-4</v>
      </c>
    </row>
    <row r="19" spans="1:10" ht="16" x14ac:dyDescent="0.2">
      <c r="A19" s="54"/>
      <c r="B19" s="27" t="s">
        <v>8</v>
      </c>
      <c r="C19" s="29">
        <v>1685</v>
      </c>
      <c r="D19" s="12">
        <f t="shared" si="4"/>
        <v>1688.4029046333012</v>
      </c>
      <c r="E19" s="12">
        <f t="shared" si="5"/>
        <v>-1.9914109010589527</v>
      </c>
      <c r="F19" s="12">
        <f t="shared" si="6"/>
        <v>1686.4114937322422</v>
      </c>
      <c r="G19" s="21">
        <f t="shared" si="3"/>
        <v>-1.4114937322422065</v>
      </c>
      <c r="H19" s="21">
        <f t="shared" si="0"/>
        <v>1.4114937322422065</v>
      </c>
      <c r="I19" s="21">
        <f t="shared" si="1"/>
        <v>1.9923145561590339</v>
      </c>
      <c r="J19" s="1">
        <f t="shared" si="2"/>
        <v>8.3768174020308996E-4</v>
      </c>
    </row>
    <row r="20" spans="1:10" ht="16" x14ac:dyDescent="0.2">
      <c r="A20" s="54"/>
      <c r="B20" s="27" t="s">
        <v>7</v>
      </c>
      <c r="C20" s="29">
        <v>1667</v>
      </c>
      <c r="D20" s="12">
        <f t="shared" si="4"/>
        <v>1686.0208713899904</v>
      </c>
      <c r="E20" s="12">
        <f t="shared" si="5"/>
        <v>-1.3674232703175901</v>
      </c>
      <c r="F20" s="12">
        <f t="shared" si="6"/>
        <v>1684.6534481196727</v>
      </c>
      <c r="G20" s="21">
        <f t="shared" si="3"/>
        <v>-17.653448119672703</v>
      </c>
      <c r="H20" s="21">
        <f t="shared" si="0"/>
        <v>17.653448119672703</v>
      </c>
      <c r="I20" s="21">
        <f t="shared" si="1"/>
        <v>311.64423051397569</v>
      </c>
      <c r="J20" s="1">
        <f t="shared" si="2"/>
        <v>1.0589950881627296E-2</v>
      </c>
    </row>
    <row r="21" spans="1:10" ht="16" x14ac:dyDescent="0.2">
      <c r="A21" s="54"/>
      <c r="B21" s="27" t="s">
        <v>6</v>
      </c>
      <c r="C21" s="29">
        <v>1645</v>
      </c>
      <c r="D21" s="12">
        <f t="shared" si="4"/>
        <v>1672.706261416997</v>
      </c>
      <c r="E21" s="12">
        <f t="shared" si="5"/>
        <v>-9.0202269810953553</v>
      </c>
      <c r="F21" s="12">
        <f t="shared" si="6"/>
        <v>1663.6860344359015</v>
      </c>
      <c r="G21" s="21">
        <f t="shared" si="3"/>
        <v>-18.686034435901547</v>
      </c>
      <c r="H21" s="21">
        <f t="shared" si="0"/>
        <v>18.686034435901547</v>
      </c>
      <c r="I21" s="21">
        <f t="shared" si="1"/>
        <v>349.16788293969847</v>
      </c>
      <c r="J21" s="1">
        <f t="shared" si="2"/>
        <v>1.1359291450396077E-2</v>
      </c>
    </row>
    <row r="22" spans="1:10" ht="16" x14ac:dyDescent="0.2">
      <c r="A22" s="54"/>
      <c r="B22" s="27" t="s">
        <v>5</v>
      </c>
      <c r="C22" s="29">
        <v>1646</v>
      </c>
      <c r="D22" s="12">
        <f t="shared" si="4"/>
        <v>1653.3118784250992</v>
      </c>
      <c r="E22" s="12">
        <f t="shared" si="5"/>
        <v>-13.276068094328478</v>
      </c>
      <c r="F22" s="12">
        <f t="shared" si="6"/>
        <v>1640.0358103307708</v>
      </c>
      <c r="G22" s="21">
        <f t="shared" si="3"/>
        <v>5.9641896692291994</v>
      </c>
      <c r="H22" s="21">
        <f t="shared" si="0"/>
        <v>5.9641896692291994</v>
      </c>
      <c r="I22" s="21">
        <f t="shared" si="1"/>
        <v>35.571558410540305</v>
      </c>
      <c r="J22" s="1">
        <f t="shared" si="2"/>
        <v>3.6234445135049816E-3</v>
      </c>
    </row>
    <row r="23" spans="1:10" ht="16" x14ac:dyDescent="0.2">
      <c r="A23" s="54"/>
      <c r="B23" s="27" t="s">
        <v>4</v>
      </c>
      <c r="C23" s="29">
        <v>1645</v>
      </c>
      <c r="D23" s="12">
        <f t="shared" si="4"/>
        <v>1648.1935635275297</v>
      </c>
      <c r="E23" s="12">
        <f t="shared" si="5"/>
        <v>-3.2828204282986233</v>
      </c>
      <c r="F23" s="12">
        <f t="shared" si="6"/>
        <v>1644.910743099231</v>
      </c>
      <c r="G23" s="21">
        <f t="shared" si="3"/>
        <v>8.925690076898718E-2</v>
      </c>
      <c r="H23" s="21">
        <f t="shared" si="0"/>
        <v>8.925690076898718E-2</v>
      </c>
      <c r="I23" s="21">
        <f t="shared" si="1"/>
        <v>7.966794334884824E-3</v>
      </c>
      <c r="J23" s="1">
        <f t="shared" si="2"/>
        <v>5.4259514145280959E-5</v>
      </c>
    </row>
    <row r="24" spans="1:10" ht="16" x14ac:dyDescent="0.2">
      <c r="A24" s="54"/>
      <c r="B24" s="27" t="s">
        <v>3</v>
      </c>
      <c r="C24" s="29">
        <v>1689</v>
      </c>
      <c r="D24" s="12">
        <f t="shared" si="4"/>
        <v>1645.9580690582588</v>
      </c>
      <c r="E24" s="12">
        <f t="shared" si="5"/>
        <v>-1.2648461284896029</v>
      </c>
      <c r="F24" s="12">
        <f t="shared" si="6"/>
        <v>1644.6932229297693</v>
      </c>
      <c r="G24" s="21">
        <f t="shared" si="3"/>
        <v>44.306777070230737</v>
      </c>
      <c r="H24" s="21">
        <f t="shared" si="0"/>
        <v>44.306777070230737</v>
      </c>
      <c r="I24" s="21">
        <f t="shared" si="1"/>
        <v>1963.0904943511241</v>
      </c>
      <c r="J24" s="1">
        <f t="shared" si="2"/>
        <v>2.6232550071184569E-2</v>
      </c>
    </row>
    <row r="25" spans="1:10" ht="16" x14ac:dyDescent="0.2">
      <c r="A25" s="54"/>
      <c r="B25" s="27" t="s">
        <v>2</v>
      </c>
      <c r="C25" s="29">
        <v>1694</v>
      </c>
      <c r="D25" s="12">
        <f t="shared" si="4"/>
        <v>1676.0874207174777</v>
      </c>
      <c r="E25" s="12">
        <f t="shared" si="5"/>
        <v>21.390546161453198</v>
      </c>
      <c r="F25" s="12">
        <f t="shared" si="6"/>
        <v>1697.4779668789308</v>
      </c>
      <c r="G25" s="21">
        <f t="shared" si="3"/>
        <v>-3.4779668789308289</v>
      </c>
      <c r="H25" s="21">
        <f t="shared" si="0"/>
        <v>3.4779668789308289</v>
      </c>
      <c r="I25" s="21">
        <f t="shared" si="1"/>
        <v>12.096253610939851</v>
      </c>
      <c r="J25" s="1">
        <f t="shared" si="2"/>
        <v>2.0531091375034409E-3</v>
      </c>
    </row>
    <row r="26" spans="1:10" ht="16" x14ac:dyDescent="0.2">
      <c r="A26" s="54"/>
      <c r="B26" s="27" t="s">
        <v>1</v>
      </c>
      <c r="C26" s="29">
        <v>1694</v>
      </c>
      <c r="D26" s="12">
        <f t="shared" si="4"/>
        <v>1688.6262262152434</v>
      </c>
      <c r="E26" s="12">
        <f t="shared" si="5"/>
        <v>9.0771638484359762</v>
      </c>
      <c r="F26" s="12">
        <f t="shared" si="6"/>
        <v>1697.7033900636793</v>
      </c>
      <c r="G26" s="21">
        <f t="shared" si="3"/>
        <v>-3.7033900636793078</v>
      </c>
      <c r="H26" s="21">
        <f t="shared" si="0"/>
        <v>3.7033900636793078</v>
      </c>
      <c r="I26" s="21">
        <f t="shared" si="1"/>
        <v>13.715097963758627</v>
      </c>
      <c r="J26" s="1">
        <f t="shared" si="2"/>
        <v>2.1861806751353645E-3</v>
      </c>
    </row>
    <row r="27" spans="1:10" ht="16" x14ac:dyDescent="0.2">
      <c r="A27" s="55"/>
      <c r="B27" s="27" t="s">
        <v>0</v>
      </c>
      <c r="C27" s="29">
        <v>1695</v>
      </c>
      <c r="D27" s="12">
        <f t="shared" si="4"/>
        <v>1692.3878678645731</v>
      </c>
      <c r="E27" s="12">
        <f t="shared" si="5"/>
        <v>2.9331491545307928</v>
      </c>
      <c r="F27" s="12">
        <f t="shared" si="6"/>
        <v>1695.3210170191039</v>
      </c>
      <c r="G27" s="21">
        <f t="shared" si="3"/>
        <v>-0.32101701910391967</v>
      </c>
      <c r="H27" s="21">
        <f t="shared" si="0"/>
        <v>0.32101701910391967</v>
      </c>
      <c r="I27" s="21">
        <f t="shared" si="1"/>
        <v>0.10305192655436632</v>
      </c>
      <c r="J27" s="1">
        <f t="shared" si="2"/>
        <v>1.8939057174272546E-4</v>
      </c>
    </row>
    <row r="28" spans="1:10" ht="16" x14ac:dyDescent="0.2">
      <c r="A28" s="56">
        <v>2022</v>
      </c>
      <c r="B28" s="28" t="s">
        <v>11</v>
      </c>
      <c r="C28" s="29">
        <v>1698</v>
      </c>
      <c r="D28" s="12">
        <f t="shared" si="4"/>
        <v>1694.2163603593719</v>
      </c>
      <c r="E28" s="12">
        <f t="shared" si="5"/>
        <v>1.579944746359206</v>
      </c>
      <c r="F28" s="12">
        <f t="shared" si="6"/>
        <v>1695.7963051057311</v>
      </c>
      <c r="G28" s="21">
        <f t="shared" si="3"/>
        <v>2.2036948942688923</v>
      </c>
      <c r="H28" s="21">
        <f t="shared" si="0"/>
        <v>2.2036948942688923</v>
      </c>
      <c r="I28" s="21">
        <f t="shared" si="1"/>
        <v>4.8562711870267847</v>
      </c>
      <c r="J28" s="1">
        <f t="shared" si="2"/>
        <v>1.2978179589333877E-3</v>
      </c>
    </row>
    <row r="29" spans="1:10" ht="16" x14ac:dyDescent="0.2">
      <c r="A29" s="57"/>
      <c r="B29" s="28" t="s">
        <v>10</v>
      </c>
      <c r="C29" s="29">
        <v>1686</v>
      </c>
      <c r="D29" s="12">
        <f t="shared" si="4"/>
        <v>1696.8649081078115</v>
      </c>
      <c r="E29" s="12">
        <f t="shared" si="5"/>
        <v>2.153983423907698</v>
      </c>
      <c r="F29" s="12">
        <f t="shared" si="6"/>
        <v>1699.0188915317192</v>
      </c>
      <c r="G29" s="21">
        <f t="shared" si="3"/>
        <v>-13.018891531719191</v>
      </c>
      <c r="H29" s="21">
        <f t="shared" si="0"/>
        <v>13.018891531719191</v>
      </c>
      <c r="I29" s="21">
        <f t="shared" si="1"/>
        <v>169.49153671466968</v>
      </c>
      <c r="J29" s="1">
        <f t="shared" si="2"/>
        <v>7.7217624743292947E-3</v>
      </c>
    </row>
    <row r="30" spans="1:10" ht="16" x14ac:dyDescent="0.2">
      <c r="A30" s="57"/>
      <c r="B30" s="28" t="s">
        <v>9</v>
      </c>
      <c r="C30" s="29">
        <v>1680</v>
      </c>
      <c r="D30" s="12">
        <f t="shared" si="4"/>
        <v>1689.2594724323433</v>
      </c>
      <c r="E30" s="12">
        <f t="shared" si="5"/>
        <v>-5.0238049728277696</v>
      </c>
      <c r="F30" s="12">
        <f t="shared" si="6"/>
        <v>1684.2356674595155</v>
      </c>
      <c r="G30" s="21">
        <f t="shared" si="3"/>
        <v>-4.2356674595155255</v>
      </c>
      <c r="H30" s="21">
        <f t="shared" si="0"/>
        <v>4.2356674595155255</v>
      </c>
      <c r="I30" s="21">
        <f t="shared" si="1"/>
        <v>17.940878827598706</v>
      </c>
      <c r="J30" s="1">
        <f t="shared" si="2"/>
        <v>2.5212306306640034E-3</v>
      </c>
    </row>
    <row r="31" spans="1:10" ht="16" x14ac:dyDescent="0.2">
      <c r="A31" s="57"/>
      <c r="B31" s="28" t="s">
        <v>8</v>
      </c>
      <c r="C31" s="29">
        <v>1643</v>
      </c>
      <c r="D31" s="12">
        <f t="shared" si="4"/>
        <v>1682.7778417297031</v>
      </c>
      <c r="E31" s="12">
        <f t="shared" si="5"/>
        <v>-4.2371414918480923</v>
      </c>
      <c r="F31" s="12">
        <f t="shared" si="6"/>
        <v>1678.5407002378552</v>
      </c>
      <c r="G31" s="21">
        <f t="shared" si="3"/>
        <v>-35.540700237855162</v>
      </c>
      <c r="H31" s="21">
        <f t="shared" si="0"/>
        <v>35.540700237855162</v>
      </c>
      <c r="I31" s="21">
        <f t="shared" si="1"/>
        <v>1263.141373397078</v>
      </c>
      <c r="J31" s="1">
        <f t="shared" si="2"/>
        <v>2.1631588702285553E-2</v>
      </c>
    </row>
    <row r="32" spans="1:10" ht="16" x14ac:dyDescent="0.2">
      <c r="A32" s="57"/>
      <c r="B32" s="28" t="s">
        <v>7</v>
      </c>
      <c r="C32" s="29">
        <v>1645</v>
      </c>
      <c r="D32" s="12">
        <f t="shared" si="4"/>
        <v>1654.9333525189109</v>
      </c>
      <c r="E32" s="12">
        <f t="shared" si="5"/>
        <v>-19.191142447554601</v>
      </c>
      <c r="F32" s="12">
        <f t="shared" si="6"/>
        <v>1635.7422100713563</v>
      </c>
      <c r="G32" s="21">
        <f t="shared" si="3"/>
        <v>9.2577899286436605</v>
      </c>
      <c r="H32" s="21">
        <f t="shared" si="0"/>
        <v>9.2577899286436605</v>
      </c>
      <c r="I32" s="21">
        <f t="shared" si="1"/>
        <v>85.706674362895996</v>
      </c>
      <c r="J32" s="1">
        <f t="shared" si="2"/>
        <v>5.6278358228836842E-3</v>
      </c>
    </row>
    <row r="33" spans="1:10" ht="16" x14ac:dyDescent="0.2">
      <c r="A33" s="57"/>
      <c r="B33" s="28" t="s">
        <v>6</v>
      </c>
      <c r="C33" s="29">
        <v>1656</v>
      </c>
      <c r="D33" s="12">
        <f t="shared" si="4"/>
        <v>1647.9800057556733</v>
      </c>
      <c r="E33" s="12">
        <f t="shared" si="5"/>
        <v>-4.5673427342662531</v>
      </c>
      <c r="F33" s="12">
        <f t="shared" si="6"/>
        <v>1643.4126630214071</v>
      </c>
      <c r="G33" s="21">
        <f t="shared" si="3"/>
        <v>12.58733697859293</v>
      </c>
      <c r="H33" s="21">
        <f t="shared" si="0"/>
        <v>12.58733697859293</v>
      </c>
      <c r="I33" s="21">
        <f t="shared" si="1"/>
        <v>158.44105221265298</v>
      </c>
      <c r="J33" s="1">
        <f t="shared" si="2"/>
        <v>7.6010489001165039E-3</v>
      </c>
    </row>
    <row r="34" spans="1:10" ht="16" x14ac:dyDescent="0.2">
      <c r="A34" s="57"/>
      <c r="B34" s="28" t="s">
        <v>5</v>
      </c>
      <c r="C34" s="29">
        <v>1689</v>
      </c>
      <c r="D34" s="12">
        <f t="shared" si="4"/>
        <v>1653.5940017267019</v>
      </c>
      <c r="E34" s="12">
        <f t="shared" si="5"/>
        <v>4.2297971797199807</v>
      </c>
      <c r="F34" s="12">
        <f t="shared" si="6"/>
        <v>1657.8237989064219</v>
      </c>
      <c r="G34" s="21">
        <f t="shared" si="3"/>
        <v>31.176201093578129</v>
      </c>
      <c r="H34" s="21">
        <f t="shared" si="0"/>
        <v>31.176201093578129</v>
      </c>
      <c r="I34" s="21">
        <f t="shared" si="1"/>
        <v>971.9555146272221</v>
      </c>
      <c r="J34" s="1">
        <f t="shared" si="2"/>
        <v>1.845837838577746E-2</v>
      </c>
    </row>
    <row r="35" spans="1:10" ht="16" x14ac:dyDescent="0.2">
      <c r="A35" s="57"/>
      <c r="B35" s="28" t="s">
        <v>4</v>
      </c>
      <c r="C35" s="29">
        <v>1689</v>
      </c>
      <c r="D35" s="12">
        <f t="shared" si="4"/>
        <v>1678.3782005180105</v>
      </c>
      <c r="E35" s="12">
        <f t="shared" si="5"/>
        <v>17.648939153916057</v>
      </c>
      <c r="F35" s="12">
        <f t="shared" si="6"/>
        <v>1696.0271396719265</v>
      </c>
      <c r="G35" s="21">
        <f t="shared" si="3"/>
        <v>-7.027139671926534</v>
      </c>
      <c r="H35" s="21">
        <f t="shared" si="0"/>
        <v>7.027139671926534</v>
      </c>
      <c r="I35" s="21">
        <f t="shared" si="1"/>
        <v>49.380691968763756</v>
      </c>
      <c r="J35" s="1">
        <f t="shared" si="2"/>
        <v>4.160532665439037E-3</v>
      </c>
    </row>
    <row r="36" spans="1:10" ht="16" x14ac:dyDescent="0.2">
      <c r="A36" s="57"/>
      <c r="B36" s="28" t="s">
        <v>3</v>
      </c>
      <c r="C36" s="29">
        <v>1694</v>
      </c>
      <c r="D36" s="12">
        <f t="shared" si="4"/>
        <v>1685.8134601554032</v>
      </c>
      <c r="E36" s="12">
        <f t="shared" si="5"/>
        <v>5.5046817461748327</v>
      </c>
      <c r="F36" s="12">
        <f t="shared" si="6"/>
        <v>1691.318141901578</v>
      </c>
      <c r="G36" s="21">
        <f t="shared" si="3"/>
        <v>2.6818580984220262</v>
      </c>
      <c r="H36" s="21">
        <f t="shared" si="0"/>
        <v>2.6818580984220262</v>
      </c>
      <c r="I36" s="21">
        <f t="shared" si="1"/>
        <v>7.1923628600718059</v>
      </c>
      <c r="J36" s="1">
        <f t="shared" si="2"/>
        <v>1.5831511797060366E-3</v>
      </c>
    </row>
    <row r="37" spans="1:10" ht="16" x14ac:dyDescent="0.2">
      <c r="A37" s="57"/>
      <c r="B37" s="28" t="s">
        <v>2</v>
      </c>
      <c r="C37" s="29">
        <v>1698</v>
      </c>
      <c r="D37" s="12">
        <f t="shared" si="4"/>
        <v>1691.5440380466209</v>
      </c>
      <c r="E37" s="12">
        <f t="shared" si="5"/>
        <v>4.3114045238524339</v>
      </c>
      <c r="F37" s="12">
        <f t="shared" si="6"/>
        <v>1695.8554425704733</v>
      </c>
      <c r="G37" s="21">
        <f t="shared" si="3"/>
        <v>2.1445574295266852</v>
      </c>
      <c r="H37" s="21">
        <f t="shared" si="0"/>
        <v>2.1445574295266852</v>
      </c>
      <c r="I37" s="21">
        <f t="shared" si="1"/>
        <v>4.5991265685381029</v>
      </c>
      <c r="J37" s="1">
        <f t="shared" si="2"/>
        <v>1.2629902411817934E-3</v>
      </c>
    </row>
    <row r="38" spans="1:10" ht="16" x14ac:dyDescent="0.2">
      <c r="A38" s="57"/>
      <c r="B38" s="28" t="s">
        <v>1</v>
      </c>
      <c r="C38" s="29">
        <v>1689</v>
      </c>
      <c r="D38" s="12">
        <f t="shared" si="4"/>
        <v>1696.0632114139862</v>
      </c>
      <c r="E38" s="12">
        <f t="shared" si="5"/>
        <v>3.4634213571556982</v>
      </c>
      <c r="F38" s="12">
        <f t="shared" si="6"/>
        <v>1699.526632771142</v>
      </c>
      <c r="G38" s="21">
        <f t="shared" si="3"/>
        <v>-10.526632771141976</v>
      </c>
      <c r="H38" s="21">
        <f t="shared" si="0"/>
        <v>10.526632771141976</v>
      </c>
      <c r="I38" s="21">
        <f t="shared" si="1"/>
        <v>110.8099974984802</v>
      </c>
      <c r="J38" s="1">
        <f t="shared" si="2"/>
        <v>6.2324646365553441E-3</v>
      </c>
    </row>
    <row r="39" spans="1:10" ht="16" x14ac:dyDescent="0.2">
      <c r="A39" s="58"/>
      <c r="B39" s="28" t="s">
        <v>0</v>
      </c>
      <c r="C39" s="29">
        <v>1680</v>
      </c>
      <c r="D39" s="12">
        <f t="shared" si="4"/>
        <v>1691.118963424196</v>
      </c>
      <c r="E39" s="12">
        <f t="shared" si="5"/>
        <v>-3.1609735928531792</v>
      </c>
      <c r="F39" s="12">
        <f t="shared" si="6"/>
        <v>1687.9579898313427</v>
      </c>
      <c r="G39" s="21">
        <f t="shared" si="3"/>
        <v>-7.9579898313427293</v>
      </c>
      <c r="H39" s="21">
        <f t="shared" si="0"/>
        <v>7.9579898313427293</v>
      </c>
      <c r="I39" s="21">
        <f t="shared" si="1"/>
        <v>63.32960215575428</v>
      </c>
      <c r="J39" s="1">
        <f t="shared" si="2"/>
        <v>4.7368987091325771E-3</v>
      </c>
    </row>
    <row r="40" spans="1:10" ht="23" customHeight="1" x14ac:dyDescent="0.15">
      <c r="A40" s="48" t="s">
        <v>26</v>
      </c>
      <c r="B40" s="49"/>
      <c r="C40" s="2"/>
      <c r="D40" s="12">
        <f t="shared" si="4"/>
        <v>1683.3356890272589</v>
      </c>
      <c r="E40" s="12">
        <f t="shared" si="5"/>
        <v>-5.1482920778559214</v>
      </c>
      <c r="F40" s="12"/>
      <c r="G40" s="21">
        <f t="shared" si="3"/>
        <v>0</v>
      </c>
      <c r="H40" s="2">
        <f t="shared" si="0"/>
        <v>0</v>
      </c>
      <c r="I40" s="2">
        <f t="shared" si="1"/>
        <v>0</v>
      </c>
      <c r="J40" s="1"/>
    </row>
  </sheetData>
  <mergeCells count="5">
    <mergeCell ref="A40:B40"/>
    <mergeCell ref="A4:A15"/>
    <mergeCell ref="A16:A27"/>
    <mergeCell ref="A28:A39"/>
    <mergeCell ref="B1:K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4685D-C9CA-5F48-840E-EA9DCB912577}">
  <dimension ref="A3:H52"/>
  <sheetViews>
    <sheetView tabSelected="1" zoomScale="64" workbookViewId="0">
      <selection activeCell="S39" sqref="S39"/>
    </sheetView>
  </sheetViews>
  <sheetFormatPr baseColWidth="10" defaultRowHeight="13" x14ac:dyDescent="0.15"/>
  <cols>
    <col min="1" max="1" width="12.6640625" customWidth="1"/>
    <col min="2" max="2" width="13" customWidth="1"/>
    <col min="3" max="3" width="13.33203125" customWidth="1"/>
  </cols>
  <sheetData>
    <row r="3" spans="1:8" ht="42" customHeight="1" x14ac:dyDescent="0.15">
      <c r="A3" s="23" t="s">
        <v>21</v>
      </c>
      <c r="B3" s="23" t="s">
        <v>20</v>
      </c>
      <c r="C3" s="23" t="s">
        <v>38</v>
      </c>
      <c r="D3" s="38" t="s">
        <v>35</v>
      </c>
      <c r="E3" s="41" t="s">
        <v>46</v>
      </c>
    </row>
    <row r="4" spans="1:8" ht="16" x14ac:dyDescent="0.2">
      <c r="A4" s="51">
        <v>2020</v>
      </c>
      <c r="B4" s="26" t="s">
        <v>11</v>
      </c>
      <c r="C4" s="31">
        <v>1</v>
      </c>
      <c r="D4" s="40">
        <v>1689</v>
      </c>
      <c r="E4" s="59">
        <f>SUM(D4:D15)</f>
        <v>20127</v>
      </c>
    </row>
    <row r="5" spans="1:8" ht="16" x14ac:dyDescent="0.2">
      <c r="A5" s="51"/>
      <c r="B5" s="26" t="s">
        <v>10</v>
      </c>
      <c r="C5" s="31">
        <v>2</v>
      </c>
      <c r="D5" s="40">
        <v>1692</v>
      </c>
      <c r="E5" s="59"/>
    </row>
    <row r="6" spans="1:8" ht="16" x14ac:dyDescent="0.2">
      <c r="A6" s="51"/>
      <c r="B6" s="26" t="s">
        <v>9</v>
      </c>
      <c r="C6" s="31">
        <v>3</v>
      </c>
      <c r="D6" s="40">
        <v>1694</v>
      </c>
      <c r="E6" s="59"/>
    </row>
    <row r="7" spans="1:8" ht="16" x14ac:dyDescent="0.2">
      <c r="A7" s="51"/>
      <c r="B7" s="26" t="s">
        <v>8</v>
      </c>
      <c r="C7" s="31">
        <v>4</v>
      </c>
      <c r="D7" s="40">
        <v>1689</v>
      </c>
      <c r="E7" s="59"/>
    </row>
    <row r="8" spans="1:8" ht="16" x14ac:dyDescent="0.2">
      <c r="A8" s="51"/>
      <c r="B8" s="26" t="s">
        <v>7</v>
      </c>
      <c r="C8" s="31">
        <v>5</v>
      </c>
      <c r="D8" s="40">
        <v>1644</v>
      </c>
      <c r="E8" s="59"/>
    </row>
    <row r="9" spans="1:8" ht="16" x14ac:dyDescent="0.2">
      <c r="A9" s="51"/>
      <c r="B9" s="26" t="s">
        <v>6</v>
      </c>
      <c r="C9" s="31">
        <v>6</v>
      </c>
      <c r="D9" s="40">
        <v>1647</v>
      </c>
      <c r="E9" s="59"/>
    </row>
    <row r="10" spans="1:8" ht="16" x14ac:dyDescent="0.2">
      <c r="A10" s="51"/>
      <c r="B10" s="26" t="s">
        <v>5</v>
      </c>
      <c r="C10" s="31">
        <v>7</v>
      </c>
      <c r="D10" s="40">
        <v>1648</v>
      </c>
      <c r="E10" s="59"/>
      <c r="G10" t="s">
        <v>47</v>
      </c>
      <c r="H10" t="s">
        <v>48</v>
      </c>
    </row>
    <row r="11" spans="1:8" ht="16" x14ac:dyDescent="0.2">
      <c r="A11" s="51"/>
      <c r="B11" s="26" t="s">
        <v>4</v>
      </c>
      <c r="C11" s="31">
        <v>8</v>
      </c>
      <c r="D11" s="40">
        <v>1646</v>
      </c>
      <c r="E11" s="59"/>
      <c r="G11">
        <v>2020</v>
      </c>
      <c r="H11" s="42">
        <v>20127</v>
      </c>
    </row>
    <row r="12" spans="1:8" ht="16" x14ac:dyDescent="0.2">
      <c r="A12" s="51"/>
      <c r="B12" s="26" t="s">
        <v>3</v>
      </c>
      <c r="C12" s="31">
        <v>9</v>
      </c>
      <c r="D12" s="40">
        <v>1689</v>
      </c>
      <c r="E12" s="59"/>
      <c r="G12">
        <v>2021</v>
      </c>
      <c r="H12" s="42">
        <v>20134</v>
      </c>
    </row>
    <row r="13" spans="1:8" ht="16" x14ac:dyDescent="0.2">
      <c r="A13" s="51"/>
      <c r="B13" s="26" t="s">
        <v>2</v>
      </c>
      <c r="C13" s="31">
        <v>10</v>
      </c>
      <c r="D13" s="40">
        <v>1692</v>
      </c>
      <c r="E13" s="59"/>
      <c r="G13">
        <v>2022</v>
      </c>
      <c r="H13" s="42">
        <v>20147</v>
      </c>
    </row>
    <row r="14" spans="1:8" ht="16" x14ac:dyDescent="0.2">
      <c r="A14" s="51"/>
      <c r="B14" s="26" t="s">
        <v>1</v>
      </c>
      <c r="C14" s="31">
        <v>11</v>
      </c>
      <c r="D14" s="40">
        <v>1698</v>
      </c>
      <c r="E14" s="59"/>
      <c r="G14">
        <v>2035</v>
      </c>
      <c r="H14" s="42">
        <v>20396</v>
      </c>
    </row>
    <row r="15" spans="1:8" ht="16" x14ac:dyDescent="0.2">
      <c r="A15" s="52"/>
      <c r="B15" s="26" t="s">
        <v>0</v>
      </c>
      <c r="C15" s="31">
        <v>12</v>
      </c>
      <c r="D15" s="40">
        <v>1699</v>
      </c>
      <c r="E15" s="59"/>
    </row>
    <row r="16" spans="1:8" ht="16" x14ac:dyDescent="0.2">
      <c r="A16" s="53">
        <v>2021</v>
      </c>
      <c r="B16" s="27" t="s">
        <v>11</v>
      </c>
      <c r="C16" s="31">
        <v>13</v>
      </c>
      <c r="D16" s="40">
        <v>1698</v>
      </c>
      <c r="E16" s="59">
        <f t="shared" ref="E16" si="0">SUM(D16:D27)</f>
        <v>20134</v>
      </c>
    </row>
    <row r="17" spans="1:5" ht="16" x14ac:dyDescent="0.2">
      <c r="A17" s="54"/>
      <c r="B17" s="27" t="s">
        <v>10</v>
      </c>
      <c r="C17" s="31">
        <v>14</v>
      </c>
      <c r="D17" s="40">
        <v>1689</v>
      </c>
      <c r="E17" s="59"/>
    </row>
    <row r="18" spans="1:5" ht="16" x14ac:dyDescent="0.2">
      <c r="A18" s="54"/>
      <c r="B18" s="27" t="s">
        <v>9</v>
      </c>
      <c r="C18" s="31">
        <v>15</v>
      </c>
      <c r="D18" s="40">
        <v>1687</v>
      </c>
      <c r="E18" s="59"/>
    </row>
    <row r="19" spans="1:5" ht="16" x14ac:dyDescent="0.2">
      <c r="A19" s="54"/>
      <c r="B19" s="27" t="s">
        <v>8</v>
      </c>
      <c r="C19" s="31">
        <v>16</v>
      </c>
      <c r="D19" s="40">
        <v>1685</v>
      </c>
      <c r="E19" s="59"/>
    </row>
    <row r="20" spans="1:5" ht="16" x14ac:dyDescent="0.2">
      <c r="A20" s="54"/>
      <c r="B20" s="27" t="s">
        <v>7</v>
      </c>
      <c r="C20" s="31">
        <v>17</v>
      </c>
      <c r="D20" s="40">
        <v>1667</v>
      </c>
      <c r="E20" s="59"/>
    </row>
    <row r="21" spans="1:5" ht="16" x14ac:dyDescent="0.2">
      <c r="A21" s="54"/>
      <c r="B21" s="27" t="s">
        <v>6</v>
      </c>
      <c r="C21" s="31">
        <v>18</v>
      </c>
      <c r="D21" s="40">
        <v>1645</v>
      </c>
      <c r="E21" s="59"/>
    </row>
    <row r="22" spans="1:5" ht="16" x14ac:dyDescent="0.2">
      <c r="A22" s="54"/>
      <c r="B22" s="27" t="s">
        <v>5</v>
      </c>
      <c r="C22" s="31">
        <v>19</v>
      </c>
      <c r="D22" s="40">
        <v>1646</v>
      </c>
      <c r="E22" s="59"/>
    </row>
    <row r="23" spans="1:5" ht="16" x14ac:dyDescent="0.2">
      <c r="A23" s="54"/>
      <c r="B23" s="27" t="s">
        <v>4</v>
      </c>
      <c r="C23" s="31">
        <v>20</v>
      </c>
      <c r="D23" s="40">
        <v>1645</v>
      </c>
      <c r="E23" s="59"/>
    </row>
    <row r="24" spans="1:5" ht="16" x14ac:dyDescent="0.2">
      <c r="A24" s="54"/>
      <c r="B24" s="27" t="s">
        <v>3</v>
      </c>
      <c r="C24" s="31">
        <v>21</v>
      </c>
      <c r="D24" s="40">
        <v>1689</v>
      </c>
      <c r="E24" s="59"/>
    </row>
    <row r="25" spans="1:5" ht="16" x14ac:dyDescent="0.2">
      <c r="A25" s="54"/>
      <c r="B25" s="27" t="s">
        <v>2</v>
      </c>
      <c r="C25" s="31">
        <v>22</v>
      </c>
      <c r="D25" s="40">
        <v>1694</v>
      </c>
      <c r="E25" s="59"/>
    </row>
    <row r="26" spans="1:5" ht="16" x14ac:dyDescent="0.2">
      <c r="A26" s="54"/>
      <c r="B26" s="27" t="s">
        <v>1</v>
      </c>
      <c r="C26" s="31">
        <v>23</v>
      </c>
      <c r="D26" s="40">
        <v>1694</v>
      </c>
      <c r="E26" s="59"/>
    </row>
    <row r="27" spans="1:5" ht="16" x14ac:dyDescent="0.2">
      <c r="A27" s="55"/>
      <c r="B27" s="27" t="s">
        <v>0</v>
      </c>
      <c r="C27" s="31">
        <v>24</v>
      </c>
      <c r="D27" s="40">
        <v>1695</v>
      </c>
      <c r="E27" s="59"/>
    </row>
    <row r="28" spans="1:5" ht="16" x14ac:dyDescent="0.2">
      <c r="A28" s="56">
        <v>2022</v>
      </c>
      <c r="B28" s="28" t="s">
        <v>11</v>
      </c>
      <c r="C28" s="31">
        <v>25</v>
      </c>
      <c r="D28" s="40">
        <v>1698</v>
      </c>
      <c r="E28" s="59">
        <f t="shared" ref="E28" si="1">SUM(D28:D39)</f>
        <v>20147</v>
      </c>
    </row>
    <row r="29" spans="1:5" ht="16" x14ac:dyDescent="0.2">
      <c r="A29" s="57"/>
      <c r="B29" s="28" t="s">
        <v>10</v>
      </c>
      <c r="C29" s="31">
        <v>26</v>
      </c>
      <c r="D29" s="40">
        <v>1686</v>
      </c>
      <c r="E29" s="59"/>
    </row>
    <row r="30" spans="1:5" ht="16" x14ac:dyDescent="0.2">
      <c r="A30" s="57"/>
      <c r="B30" s="28" t="s">
        <v>9</v>
      </c>
      <c r="C30" s="31">
        <v>27</v>
      </c>
      <c r="D30" s="40">
        <v>1680</v>
      </c>
      <c r="E30" s="59"/>
    </row>
    <row r="31" spans="1:5" ht="16" x14ac:dyDescent="0.2">
      <c r="A31" s="57"/>
      <c r="B31" s="28" t="s">
        <v>8</v>
      </c>
      <c r="C31" s="31">
        <v>28</v>
      </c>
      <c r="D31" s="40">
        <v>1643</v>
      </c>
      <c r="E31" s="59"/>
    </row>
    <row r="32" spans="1:5" ht="16" x14ac:dyDescent="0.2">
      <c r="A32" s="57"/>
      <c r="B32" s="28" t="s">
        <v>7</v>
      </c>
      <c r="C32" s="31">
        <v>29</v>
      </c>
      <c r="D32" s="40">
        <v>1645</v>
      </c>
      <c r="E32" s="59"/>
    </row>
    <row r="33" spans="1:5" ht="16" x14ac:dyDescent="0.2">
      <c r="A33" s="57"/>
      <c r="B33" s="28" t="s">
        <v>6</v>
      </c>
      <c r="C33" s="31">
        <v>30</v>
      </c>
      <c r="D33" s="40">
        <v>1656</v>
      </c>
      <c r="E33" s="59"/>
    </row>
    <row r="34" spans="1:5" ht="16" x14ac:dyDescent="0.2">
      <c r="A34" s="57"/>
      <c r="B34" s="28" t="s">
        <v>5</v>
      </c>
      <c r="C34" s="31">
        <v>31</v>
      </c>
      <c r="D34" s="40">
        <v>1689</v>
      </c>
      <c r="E34" s="59"/>
    </row>
    <row r="35" spans="1:5" ht="16" x14ac:dyDescent="0.2">
      <c r="A35" s="57"/>
      <c r="B35" s="28" t="s">
        <v>4</v>
      </c>
      <c r="C35" s="31">
        <v>32</v>
      </c>
      <c r="D35" s="40">
        <v>1689</v>
      </c>
      <c r="E35" s="59"/>
    </row>
    <row r="36" spans="1:5" ht="16" x14ac:dyDescent="0.2">
      <c r="A36" s="57"/>
      <c r="B36" s="28" t="s">
        <v>3</v>
      </c>
      <c r="C36" s="31">
        <v>33</v>
      </c>
      <c r="D36" s="40">
        <v>1694</v>
      </c>
      <c r="E36" s="59"/>
    </row>
    <row r="37" spans="1:5" ht="16" x14ac:dyDescent="0.2">
      <c r="A37" s="57"/>
      <c r="B37" s="28" t="s">
        <v>2</v>
      </c>
      <c r="C37" s="31">
        <v>34</v>
      </c>
      <c r="D37" s="40">
        <v>1698</v>
      </c>
      <c r="E37" s="59"/>
    </row>
    <row r="38" spans="1:5" ht="16" x14ac:dyDescent="0.2">
      <c r="A38" s="57"/>
      <c r="B38" s="28" t="s">
        <v>1</v>
      </c>
      <c r="C38" s="31">
        <v>35</v>
      </c>
      <c r="D38" s="40">
        <v>1689</v>
      </c>
      <c r="E38" s="59"/>
    </row>
    <row r="39" spans="1:5" ht="16" x14ac:dyDescent="0.2">
      <c r="A39" s="58"/>
      <c r="B39" s="28" t="s">
        <v>0</v>
      </c>
      <c r="C39" s="31">
        <v>36</v>
      </c>
      <c r="D39" s="40">
        <v>1680</v>
      </c>
      <c r="E39" s="59"/>
    </row>
    <row r="41" spans="1:5" x14ac:dyDescent="0.15">
      <c r="A41" s="60">
        <v>2035</v>
      </c>
      <c r="B41" s="43" t="s">
        <v>11</v>
      </c>
      <c r="C41" s="31">
        <v>181</v>
      </c>
      <c r="D41" s="39">
        <f>I21</f>
        <v>0</v>
      </c>
      <c r="E41" s="59">
        <f t="shared" ref="E41" si="2">SUM(D41:D52)</f>
        <v>0</v>
      </c>
    </row>
    <row r="42" spans="1:5" x14ac:dyDescent="0.15">
      <c r="A42" s="60"/>
      <c r="B42" s="43" t="s">
        <v>10</v>
      </c>
      <c r="C42" s="31">
        <v>182</v>
      </c>
      <c r="D42" s="39"/>
      <c r="E42" s="59"/>
    </row>
    <row r="43" spans="1:5" x14ac:dyDescent="0.15">
      <c r="A43" s="60"/>
      <c r="B43" s="43" t="s">
        <v>9</v>
      </c>
      <c r="C43" s="31">
        <v>183</v>
      </c>
      <c r="D43" s="39"/>
      <c r="E43" s="59"/>
    </row>
    <row r="44" spans="1:5" x14ac:dyDescent="0.15">
      <c r="A44" s="60"/>
      <c r="B44" s="43" t="s">
        <v>8</v>
      </c>
      <c r="C44" s="31">
        <v>184</v>
      </c>
      <c r="D44" s="39"/>
      <c r="E44" s="59"/>
    </row>
    <row r="45" spans="1:5" x14ac:dyDescent="0.15">
      <c r="A45" s="60"/>
      <c r="B45" s="43" t="s">
        <v>7</v>
      </c>
      <c r="C45" s="31">
        <v>185</v>
      </c>
      <c r="D45" s="39"/>
      <c r="E45" s="59"/>
    </row>
    <row r="46" spans="1:5" x14ac:dyDescent="0.15">
      <c r="A46" s="60"/>
      <c r="B46" s="43" t="s">
        <v>6</v>
      </c>
      <c r="C46" s="31">
        <v>186</v>
      </c>
      <c r="D46" s="39"/>
      <c r="E46" s="59"/>
    </row>
    <row r="47" spans="1:5" x14ac:dyDescent="0.15">
      <c r="A47" s="60"/>
      <c r="B47" s="43" t="s">
        <v>5</v>
      </c>
      <c r="C47" s="31">
        <v>187</v>
      </c>
      <c r="D47" s="39"/>
      <c r="E47" s="59"/>
    </row>
    <row r="48" spans="1:5" x14ac:dyDescent="0.15">
      <c r="A48" s="60"/>
      <c r="B48" s="43" t="s">
        <v>4</v>
      </c>
      <c r="C48" s="31">
        <v>188</v>
      </c>
      <c r="D48" s="39"/>
      <c r="E48" s="59"/>
    </row>
    <row r="49" spans="1:5" x14ac:dyDescent="0.15">
      <c r="A49" s="60"/>
      <c r="B49" s="43" t="s">
        <v>3</v>
      </c>
      <c r="C49" s="31">
        <v>189</v>
      </c>
      <c r="D49" s="39"/>
      <c r="E49" s="59"/>
    </row>
    <row r="50" spans="1:5" x14ac:dyDescent="0.15">
      <c r="A50" s="60"/>
      <c r="B50" s="43" t="s">
        <v>2</v>
      </c>
      <c r="C50" s="31">
        <v>190</v>
      </c>
      <c r="D50" s="39"/>
      <c r="E50" s="59"/>
    </row>
    <row r="51" spans="1:5" x14ac:dyDescent="0.15">
      <c r="A51" s="60"/>
      <c r="B51" s="43" t="s">
        <v>1</v>
      </c>
      <c r="C51" s="31">
        <v>191</v>
      </c>
      <c r="D51" s="39"/>
      <c r="E51" s="59"/>
    </row>
    <row r="52" spans="1:5" x14ac:dyDescent="0.15">
      <c r="A52" s="60"/>
      <c r="B52" s="43" t="s">
        <v>0</v>
      </c>
      <c r="C52" s="31">
        <v>192</v>
      </c>
      <c r="D52" s="39"/>
      <c r="E52" s="59"/>
    </row>
  </sheetData>
  <mergeCells count="8">
    <mergeCell ref="E41:E52"/>
    <mergeCell ref="A4:A15"/>
    <mergeCell ref="A16:A27"/>
    <mergeCell ref="A28:A39"/>
    <mergeCell ref="E4:E15"/>
    <mergeCell ref="E16:E27"/>
    <mergeCell ref="E28:E39"/>
    <mergeCell ref="A41:A52"/>
  </mergeCells>
  <phoneticPr fontId="7" type="noConversion"/>
  <pageMargins left="0.7" right="0.7" top="0.75" bottom="0.75" header="0.3" footer="0.3"/>
  <ignoredErrors>
    <ignoredError sqref="E4:E39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Naïve Bayes Analysis</vt:lpstr>
      <vt:lpstr>SMA (2 month)</vt:lpstr>
      <vt:lpstr>SMA (5 month)</vt:lpstr>
      <vt:lpstr>WMA (3 months)</vt:lpstr>
      <vt:lpstr>Sim Expo Smooth (0.1)</vt:lpstr>
      <vt:lpstr>Sim Expo Smooth (0.5)</vt:lpstr>
      <vt:lpstr>Adj Expo Smooth(0.3,0.3) </vt:lpstr>
      <vt:lpstr>Adj Expo Smooth(0.7,0.7)</vt:lpstr>
      <vt:lpstr>Sheet1</vt:lpstr>
      <vt:lpstr>FITS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Siddhesh Kadam</cp:lastModifiedBy>
  <dcterms:created xsi:type="dcterms:W3CDTF">2023-04-17T21:05:20Z</dcterms:created>
  <dcterms:modified xsi:type="dcterms:W3CDTF">2023-05-13T23:44:47Z</dcterms:modified>
</cp:coreProperties>
</file>