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rizoncsueastbay-my.sharepoint.com/personal/skadam3_horizon_csueastbay_edu/Documents/Data Project/Non Evs/Honda/Time on X/"/>
    </mc:Choice>
  </mc:AlternateContent>
  <xr:revisionPtr revIDLastSave="389" documentId="8_{97BDCDE1-6E58-5343-8A19-94BA27880404}" xr6:coauthVersionLast="47" xr6:coauthVersionMax="47" xr10:uidLastSave="{4C94642F-FD40-B64B-9B3B-BBC449027340}"/>
  <bookViews>
    <workbookView xWindow="0" yWindow="500" windowWidth="28800" windowHeight="16300" activeTab="2" xr2:uid="{B47AD962-AD2D-9344-AD84-BFDEB29D38DB}"/>
  </bookViews>
  <sheets>
    <sheet name="Manually - Linear Regression" sheetId="1" r:id="rId1"/>
    <sheet name="Excel -Linear Regression" sheetId="6" r:id="rId2"/>
    <sheet name="Sheet1" sheetId="7" r:id="rId3"/>
    <sheet name="Honda Tab" sheetId="8" r:id="rId4"/>
    <sheet name="Regression Line Graph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1" i="7" l="1" a="1"/>
  <c r="H41" i="7" s="1"/>
  <c r="E28" i="7"/>
  <c r="E16" i="7"/>
  <c r="E4" i="7"/>
  <c r="D52" i="7" l="1"/>
  <c r="D44" i="7"/>
  <c r="D51" i="7"/>
  <c r="D43" i="7"/>
  <c r="D47" i="7"/>
  <c r="D41" i="7"/>
  <c r="D45" i="7"/>
  <c r="D46" i="7"/>
  <c r="D50" i="7"/>
  <c r="D42" i="7"/>
  <c r="D49" i="7"/>
  <c r="D48" i="7"/>
  <c r="D41" i="1"/>
  <c r="M10" i="1" s="1"/>
  <c r="C41" i="1"/>
  <c r="E24" i="1" s="1"/>
  <c r="E41" i="7" l="1"/>
  <c r="E37" i="1"/>
  <c r="H37" i="1" s="1"/>
  <c r="E5" i="1"/>
  <c r="H5" i="1" s="1"/>
  <c r="E17" i="1"/>
  <c r="H17" i="1" s="1"/>
  <c r="F11" i="1"/>
  <c r="E15" i="1"/>
  <c r="H15" i="1" s="1"/>
  <c r="F34" i="1"/>
  <c r="F10" i="1"/>
  <c r="F33" i="1"/>
  <c r="M28" i="1"/>
  <c r="F30" i="1"/>
  <c r="F22" i="1"/>
  <c r="E4" i="1"/>
  <c r="H4" i="1" s="1"/>
  <c r="E27" i="1"/>
  <c r="H27" i="1" s="1"/>
  <c r="F21" i="1"/>
  <c r="M12" i="1"/>
  <c r="M26" i="1"/>
  <c r="E14" i="1"/>
  <c r="E19" i="1"/>
  <c r="H19" i="1" s="1"/>
  <c r="F20" i="1"/>
  <c r="M11" i="1"/>
  <c r="E29" i="1"/>
  <c r="H29" i="1" s="1"/>
  <c r="M27" i="1"/>
  <c r="E28" i="1"/>
  <c r="H28" i="1" s="1"/>
  <c r="E13" i="1"/>
  <c r="H13" i="1" s="1"/>
  <c r="E18" i="1"/>
  <c r="F12" i="1"/>
  <c r="H24" i="1"/>
  <c r="M6" i="1"/>
  <c r="M14" i="1"/>
  <c r="M22" i="1"/>
  <c r="M30" i="1"/>
  <c r="M38" i="1"/>
  <c r="F7" i="1"/>
  <c r="F15" i="1"/>
  <c r="F23" i="1"/>
  <c r="F31" i="1"/>
  <c r="F39" i="1"/>
  <c r="M15" i="1"/>
  <c r="M23" i="1"/>
  <c r="M31" i="1"/>
  <c r="M39" i="1"/>
  <c r="F8" i="1"/>
  <c r="F16" i="1"/>
  <c r="F24" i="1"/>
  <c r="G24" i="1" s="1"/>
  <c r="F32" i="1"/>
  <c r="F4" i="1"/>
  <c r="M8" i="1"/>
  <c r="M16" i="1"/>
  <c r="M32" i="1"/>
  <c r="M4" i="1"/>
  <c r="M7" i="1"/>
  <c r="M24" i="1"/>
  <c r="M5" i="1"/>
  <c r="M13" i="1"/>
  <c r="M21" i="1"/>
  <c r="M29" i="1"/>
  <c r="M37" i="1"/>
  <c r="E6" i="1"/>
  <c r="E32" i="1"/>
  <c r="E20" i="1"/>
  <c r="F35" i="1"/>
  <c r="F25" i="1"/>
  <c r="F13" i="1"/>
  <c r="M33" i="1"/>
  <c r="M17" i="1"/>
  <c r="E36" i="1"/>
  <c r="E16" i="1"/>
  <c r="F19" i="1"/>
  <c r="G19" i="1" s="1"/>
  <c r="M9" i="1"/>
  <c r="E9" i="1"/>
  <c r="E35" i="1"/>
  <c r="E25" i="1"/>
  <c r="F38" i="1"/>
  <c r="F28" i="1"/>
  <c r="F18" i="1"/>
  <c r="F6" i="1"/>
  <c r="H14" i="1"/>
  <c r="M36" i="1"/>
  <c r="M20" i="1"/>
  <c r="H18" i="1"/>
  <c r="E12" i="1"/>
  <c r="E26" i="1"/>
  <c r="F29" i="1"/>
  <c r="F9" i="1"/>
  <c r="M25" i="1"/>
  <c r="E8" i="1"/>
  <c r="E34" i="1"/>
  <c r="F37" i="1"/>
  <c r="G37" i="1" s="1"/>
  <c r="F27" i="1"/>
  <c r="F17" i="1"/>
  <c r="F5" i="1"/>
  <c r="G5" i="1" s="1"/>
  <c r="M35" i="1"/>
  <c r="M19" i="1"/>
  <c r="E22" i="1"/>
  <c r="E30" i="1"/>
  <c r="E38" i="1"/>
  <c r="E10" i="1"/>
  <c r="E31" i="1"/>
  <c r="E39" i="1"/>
  <c r="E11" i="1"/>
  <c r="E23" i="1"/>
  <c r="E7" i="1"/>
  <c r="E33" i="1"/>
  <c r="E21" i="1"/>
  <c r="F36" i="1"/>
  <c r="F26" i="1"/>
  <c r="F14" i="1"/>
  <c r="G14" i="1" s="1"/>
  <c r="M34" i="1"/>
  <c r="M18" i="1"/>
  <c r="G18" i="1" l="1"/>
  <c r="G4" i="1"/>
  <c r="G29" i="1"/>
  <c r="G15" i="1"/>
  <c r="G27" i="1"/>
  <c r="G28" i="1"/>
  <c r="G13" i="1"/>
  <c r="M40" i="1"/>
  <c r="G17" i="1"/>
  <c r="G11" i="1"/>
  <c r="H11" i="1"/>
  <c r="H8" i="1"/>
  <c r="G8" i="1"/>
  <c r="H39" i="1"/>
  <c r="G39" i="1"/>
  <c r="H25" i="1"/>
  <c r="G25" i="1"/>
  <c r="G20" i="1"/>
  <c r="H20" i="1"/>
  <c r="H31" i="1"/>
  <c r="G31" i="1"/>
  <c r="H32" i="1"/>
  <c r="G32" i="1"/>
  <c r="G33" i="1"/>
  <c r="H33" i="1"/>
  <c r="G30" i="1"/>
  <c r="H30" i="1"/>
  <c r="G35" i="1"/>
  <c r="H35" i="1"/>
  <c r="H10" i="1"/>
  <c r="G10" i="1"/>
  <c r="H9" i="1"/>
  <c r="G9" i="1"/>
  <c r="H6" i="1"/>
  <c r="G6" i="1"/>
  <c r="G21" i="1"/>
  <c r="H21" i="1"/>
  <c r="G38" i="1"/>
  <c r="H38" i="1"/>
  <c r="H7" i="1"/>
  <c r="G7" i="1"/>
  <c r="H22" i="1"/>
  <c r="G22" i="1"/>
  <c r="H26" i="1"/>
  <c r="G26" i="1"/>
  <c r="H16" i="1"/>
  <c r="G16" i="1"/>
  <c r="H23" i="1"/>
  <c r="G23" i="1"/>
  <c r="H34" i="1"/>
  <c r="G34" i="1"/>
  <c r="G12" i="1"/>
  <c r="H12" i="1"/>
  <c r="G36" i="1"/>
  <c r="H36" i="1"/>
  <c r="G40" i="1" l="1"/>
  <c r="H40" i="1"/>
  <c r="C43" i="1" l="1"/>
  <c r="C44" i="1" s="1"/>
  <c r="I7" i="1" s="1"/>
  <c r="I27" i="1" l="1"/>
  <c r="J27" i="1" s="1"/>
  <c r="L27" i="1" s="1"/>
  <c r="I37" i="1"/>
  <c r="J37" i="1" s="1"/>
  <c r="L37" i="1" s="1"/>
  <c r="I36" i="1"/>
  <c r="J36" i="1" s="1"/>
  <c r="L36" i="1" s="1"/>
  <c r="I26" i="1"/>
  <c r="N26" i="1" s="1"/>
  <c r="I12" i="1"/>
  <c r="J12" i="1" s="1"/>
  <c r="L12" i="1" s="1"/>
  <c r="I33" i="1"/>
  <c r="N33" i="1" s="1"/>
  <c r="I35" i="1"/>
  <c r="J35" i="1" s="1"/>
  <c r="L35" i="1" s="1"/>
  <c r="I28" i="1"/>
  <c r="J28" i="1" s="1"/>
  <c r="L28" i="1" s="1"/>
  <c r="I11" i="1"/>
  <c r="N11" i="1" s="1"/>
  <c r="I30" i="1"/>
  <c r="J30" i="1" s="1"/>
  <c r="L30" i="1" s="1"/>
  <c r="I13" i="1"/>
  <c r="N13" i="1" s="1"/>
  <c r="I34" i="1"/>
  <c r="N34" i="1" s="1"/>
  <c r="I19" i="1"/>
  <c r="N19" i="1" s="1"/>
  <c r="I29" i="1"/>
  <c r="J29" i="1" s="1"/>
  <c r="L29" i="1" s="1"/>
  <c r="I10" i="1"/>
  <c r="N10" i="1" s="1"/>
  <c r="I6" i="1"/>
  <c r="J6" i="1" s="1"/>
  <c r="L6" i="1" s="1"/>
  <c r="I38" i="1"/>
  <c r="N38" i="1" s="1"/>
  <c r="I14" i="1"/>
  <c r="N14" i="1" s="1"/>
  <c r="I17" i="1"/>
  <c r="J17" i="1" s="1"/>
  <c r="L17" i="1" s="1"/>
  <c r="I24" i="1"/>
  <c r="N24" i="1" s="1"/>
  <c r="I8" i="1"/>
  <c r="J8" i="1" s="1"/>
  <c r="L8" i="1" s="1"/>
  <c r="I39" i="1"/>
  <c r="N39" i="1" s="1"/>
  <c r="I16" i="1"/>
  <c r="J16" i="1" s="1"/>
  <c r="L16" i="1" s="1"/>
  <c r="I23" i="1"/>
  <c r="J23" i="1" s="1"/>
  <c r="L23" i="1" s="1"/>
  <c r="I22" i="1"/>
  <c r="N22" i="1" s="1"/>
  <c r="I25" i="1"/>
  <c r="N25" i="1" s="1"/>
  <c r="I31" i="1"/>
  <c r="J31" i="1" s="1"/>
  <c r="L31" i="1" s="1"/>
  <c r="I20" i="1"/>
  <c r="J20" i="1" s="1"/>
  <c r="L20" i="1" s="1"/>
  <c r="I4" i="1"/>
  <c r="N4" i="1" s="1"/>
  <c r="I15" i="1"/>
  <c r="N15" i="1" s="1"/>
  <c r="I18" i="1"/>
  <c r="J18" i="1" s="1"/>
  <c r="L18" i="1" s="1"/>
  <c r="I5" i="1"/>
  <c r="J5" i="1" s="1"/>
  <c r="L5" i="1" s="1"/>
  <c r="I21" i="1"/>
  <c r="J21" i="1" s="1"/>
  <c r="L21" i="1" s="1"/>
  <c r="I9" i="1"/>
  <c r="N9" i="1" s="1"/>
  <c r="I32" i="1"/>
  <c r="J32" i="1" s="1"/>
  <c r="L32" i="1" s="1"/>
  <c r="N7" i="1"/>
  <c r="J7" i="1"/>
  <c r="L7" i="1" s="1"/>
  <c r="J14" i="1" l="1"/>
  <c r="L14" i="1" s="1"/>
  <c r="N27" i="1"/>
  <c r="J24" i="1"/>
  <c r="L24" i="1" s="1"/>
  <c r="N17" i="1"/>
  <c r="N31" i="1"/>
  <c r="N37" i="1"/>
  <c r="N36" i="1"/>
  <c r="N30" i="1"/>
  <c r="J19" i="1"/>
  <c r="L19" i="1" s="1"/>
  <c r="J10" i="1"/>
  <c r="L10" i="1" s="1"/>
  <c r="J25" i="1"/>
  <c r="L25" i="1" s="1"/>
  <c r="J13" i="1"/>
  <c r="L13" i="1" s="1"/>
  <c r="J39" i="1"/>
  <c r="L39" i="1" s="1"/>
  <c r="N23" i="1"/>
  <c r="J26" i="1"/>
  <c r="L26" i="1" s="1"/>
  <c r="N29" i="1"/>
  <c r="N12" i="1"/>
  <c r="J34" i="1"/>
  <c r="L34" i="1" s="1"/>
  <c r="N8" i="1"/>
  <c r="J11" i="1"/>
  <c r="L11" i="1" s="1"/>
  <c r="N6" i="1"/>
  <c r="N28" i="1"/>
  <c r="J38" i="1"/>
  <c r="L38" i="1" s="1"/>
  <c r="J33" i="1"/>
  <c r="L33" i="1" s="1"/>
  <c r="N35" i="1"/>
  <c r="J9" i="1"/>
  <c r="L9" i="1" s="1"/>
  <c r="N32" i="1"/>
  <c r="N16" i="1"/>
  <c r="N21" i="1"/>
  <c r="J22" i="1"/>
  <c r="L22" i="1" s="1"/>
  <c r="N5" i="1"/>
  <c r="J4" i="1"/>
  <c r="L4" i="1" s="1"/>
  <c r="N20" i="1"/>
  <c r="N18" i="1"/>
  <c r="I40" i="1"/>
  <c r="J15" i="1"/>
  <c r="L15" i="1" s="1"/>
  <c r="N40" i="1" l="1"/>
  <c r="C45" i="1" s="1"/>
  <c r="K4" i="1" a="1"/>
  <c r="O23" i="1" s="1"/>
  <c r="L40" i="1"/>
  <c r="C46" i="1" s="1"/>
  <c r="J40" i="1"/>
  <c r="O35" i="1" l="1"/>
  <c r="O38" i="1"/>
  <c r="O27" i="1"/>
  <c r="O39" i="1"/>
  <c r="O14" i="1"/>
  <c r="O19" i="1"/>
  <c r="O7" i="1"/>
  <c r="O22" i="1"/>
  <c r="O33" i="1"/>
  <c r="O6" i="1"/>
  <c r="K4" i="1"/>
  <c r="K40" i="1" s="1"/>
  <c r="C47" i="1" s="1"/>
  <c r="O31" i="1"/>
  <c r="O11" i="1"/>
  <c r="O34" i="1"/>
  <c r="O30" i="1"/>
  <c r="O36" i="1"/>
  <c r="O18" i="1"/>
  <c r="O25" i="1"/>
  <c r="O21" i="1"/>
  <c r="O13" i="1"/>
  <c r="O17" i="1"/>
  <c r="O16" i="1"/>
  <c r="O12" i="1"/>
  <c r="O15" i="1"/>
  <c r="O26" i="1"/>
  <c r="O10" i="1"/>
  <c r="O28" i="1"/>
  <c r="O29" i="1"/>
  <c r="O5" i="1"/>
  <c r="O9" i="1"/>
  <c r="O24" i="1"/>
  <c r="O32" i="1"/>
  <c r="O20" i="1"/>
  <c r="O8" i="1"/>
  <c r="O37" i="1"/>
  <c r="O4" i="1" l="1"/>
  <c r="C4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<sst xmlns="http://schemas.openxmlformats.org/spreadsheetml/2006/main" count="146" uniqueCount="64">
  <si>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</si>
  <si>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</si>
  <si>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</si>
  <si>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</si>
  <si>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</si>
  <si>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</si>
  <si>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</si>
  <si>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</si>
  <si>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</si>
  <si>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</si>
  <si>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</si>
  <si>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</si>
  <si>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</si>
  <si>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</si>
  <si>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X - Mean X</t>
  </si>
  <si>
    <t>Y- Mean Y</t>
  </si>
  <si>
    <t>(X - Mean X)^2</t>
  </si>
  <si>
    <t>Predicted</t>
  </si>
  <si>
    <t>Error</t>
  </si>
  <si>
    <t>Mean =</t>
  </si>
  <si>
    <t>(X - Mean X)  * (Y- Mean Y)</t>
  </si>
  <si>
    <t>b1=</t>
  </si>
  <si>
    <t>b0=</t>
  </si>
  <si>
    <t>R2=</t>
  </si>
  <si>
    <t>SSE Squared Error</t>
  </si>
  <si>
    <t>SST</t>
  </si>
  <si>
    <t>SSR</t>
  </si>
  <si>
    <t>Sum</t>
  </si>
  <si>
    <t xml:space="preserve">MSE=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</si>
  <si>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</si>
  <si>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</si>
  <si>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</si>
  <si>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</si>
  <si>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</si>
  <si>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</si>
  <si>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</si>
  <si>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</si>
  <si>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</si>
  <si>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</si>
  <si>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</si>
  <si>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</si>
  <si>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</si>
  <si>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</si>
  <si>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</si>
  <si>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</si>
  <si>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</si>
  <si>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</si>
  <si>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</si>
  <si>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</si>
  <si>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</si>
  <si>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</si>
  <si>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</si>
  <si>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</si>
  <si>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Sales (Y)</t>
  </si>
  <si>
    <t>MAD =</t>
  </si>
  <si>
    <t>Absolute Error</t>
  </si>
  <si>
    <t>Absolute % Error</t>
  </si>
  <si>
    <t>MAPE=</t>
  </si>
  <si>
    <t>Time (X)</t>
  </si>
  <si>
    <t>For Honda CR-V</t>
  </si>
  <si>
    <t>Slope</t>
  </si>
  <si>
    <t>Years</t>
  </si>
  <si>
    <t>Total Sales</t>
  </si>
  <si>
    <t xml:space="preserve">LINEST values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</si>
</sst>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A2E8"/>
        <bgColor indexed="64"/>
      </patternFill>
    </fill>
    <fill>
      <patternFill patternType="solid">
        <fgColor rgb="FF57DED8"/>
        <bgColor indexed="64"/>
      </patternFill>
    </fill>
    <fill>
      <patternFill patternType="solid">
        <fgColor rgb="FFC8E05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 wrapText="1"/>
    </xf>
    <xf numFmtId="2" fontId="0" fillId="0" borderId="1" xfId="0" applyNumberFormat="1" applyBorder="1"/>
    <xf numFmtId="164" fontId="0" fillId="0" borderId="1" xfId="0" applyNumberFormat="1" applyBorder="1"/>
    <xf numFmtId="0" fontId="0" fillId="5" borderId="2" xfId="0" applyFill="1" applyBorder="1"/>
    <xf numFmtId="164" fontId="0" fillId="0" borderId="3" xfId="0" applyNumberFormat="1" applyBorder="1"/>
    <xf numFmtId="0" fontId="0" fillId="8" borderId="1" xfId="0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2" fontId="0" fillId="11" borderId="1" xfId="0" applyNumberFormat="1" applyFill="1" applyBorder="1"/>
    <xf numFmtId="0" fontId="4" fillId="7" borderId="4" xfId="0" applyFont="1" applyFill="1" applyBorder="1"/>
    <xf numFmtId="2" fontId="4" fillId="7" borderId="5" xfId="0" applyNumberFormat="1" applyFont="1" applyFill="1" applyBorder="1"/>
    <xf numFmtId="0" fontId="4" fillId="7" borderId="6" xfId="0" applyFont="1" applyFill="1" applyBorder="1"/>
    <xf numFmtId="2" fontId="4" fillId="7" borderId="7" xfId="0" applyNumberFormat="1" applyFont="1" applyFill="1" applyBorder="1"/>
    <xf numFmtId="0" fontId="4" fillId="2" borderId="6" xfId="0" applyFont="1" applyFill="1" applyBorder="1"/>
    <xf numFmtId="164" fontId="4" fillId="2" borderId="7" xfId="0" applyNumberFormat="1" applyFont="1" applyFill="1" applyBorder="1"/>
    <xf numFmtId="0" fontId="4" fillId="7" borderId="8" xfId="0" applyFont="1" applyFill="1" applyBorder="1"/>
    <xf numFmtId="9" fontId="0" fillId="0" borderId="1" xfId="1" applyFont="1" applyBorder="1"/>
    <xf numFmtId="9" fontId="4" fillId="7" borderId="9" xfId="1" applyFont="1" applyFill="1" applyBorder="1"/>
    <xf numFmtId="0" fontId="1" fillId="2" borderId="2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0" fillId="0" borderId="10" xfId="0" applyBorder="1"/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0" fillId="2" borderId="0" xfId="0" applyFill="1"/>
    <xf numFmtId="0" fontId="0" fillId="2" borderId="10" xfId="0" applyFill="1" applyBorder="1"/>
    <xf numFmtId="0" fontId="2" fillId="2" borderId="11" xfId="0" applyFont="1" applyFill="1" applyBorder="1" applyAlignment="1">
      <alignment horizontal="center"/>
    </xf>
    <xf numFmtId="0" fontId="3" fillId="13" borderId="0" xfId="0" applyFont="1" applyFill="1" applyAlignment="1">
      <alignment horizontal="center" vertical="center" wrapText="1"/>
    </xf>
    <xf numFmtId="165" fontId="0" fillId="0" borderId="0" xfId="2" applyNumberFormat="1" applyFont="1"/>
    <xf numFmtId="0" fontId="0" fillId="14" borderId="1" xfId="0" applyFill="1" applyBorder="1"/>
    <xf numFmtId="3" fontId="0" fillId="0" borderId="1" xfId="0" applyNumberFormat="1" applyBorder="1"/>
    <xf numFmtId="0" fontId="6" fillId="1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165" fontId="0" fillId="0" borderId="0" xfId="2" applyNumberFormat="1" applyFont="1" applyAlignment="1">
      <alignment horizontal="center" vertical="center"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Sheet1!$H$27</c:f>
              <c:strCache>
                <c:ptCount val="1"/>
                <c:pt idx="0">
                  <c:v>Total 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Sheet1!$G$28:$G$31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2035</c:v>
                </c:pt>
              </c:numCache>
            </c:numRef>
          </c:xVal>
          <c:yVal>
            <c:numRef>
              <c:f>Sheet1!$H$28:$H$31</c:f>
              <c:numCache>
                <c:formatCode>#,##0</c:formatCode>
                <c:ptCount val="4"/>
                <c:pt idx="0">
                  <c:v>14947</c:v>
                </c:pt>
                <c:pt idx="1">
                  <c:v>15062</c:v>
                </c:pt>
                <c:pt idx="2">
                  <c:v>15131</c:v>
                </c:pt>
                <c:pt idx="3">
                  <c:v>2780996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F0-FF48-9499-B03F57657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668111"/>
        <c:axId val="1518109839"/>
      </c:scatterChart>
      <c:valAx>
        <c:axId val="151766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09839"/>
        <c:crosses val="autoZero"/>
        <c:crossBetween val="midCat"/>
      </c:valAx>
      <c:valAx>
        <c:axId val="151810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66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 Values = Dependent Variable</a:t>
            </a:r>
            <a:r>
              <a:rPr lang="en-US" baseline="0"/>
              <a:t> = Num of </a:t>
            </a:r>
            <a:r>
              <a:rPr lang="en-US"/>
              <a:t>Sales (Y)</a:t>
            </a:r>
          </a:p>
          <a:p>
            <a:pPr>
              <a:defRPr/>
            </a:pPr>
            <a:r>
              <a:rPr lang="en-US"/>
              <a:t>Predicters</a:t>
            </a:r>
            <a:r>
              <a:rPr lang="en-US" baseline="0"/>
              <a:t> = Independent Variable = Time (X)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'Manually - Linear Regression'!$D$3</c:f>
              <c:strCache>
                <c:ptCount val="1"/>
                <c:pt idx="0">
                  <c:v>Sales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7490742711215157"/>
                  <c:y val="-0.10791789385105488"/>
                </c:manualLayout>
              </c:layout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'Manually - Linear Regression'!$C$4:$C$39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'Manually - Linear Regression'!$D$4:$D$39</c:f>
              <c:numCache>
                <c:formatCode>General</c:formatCode>
                <c:ptCount val="36"/>
                <c:pt idx="0">
                  <c:v>1240</c:v>
                </c:pt>
                <c:pt idx="1">
                  <c:v>1248</c:v>
                </c:pt>
                <c:pt idx="2">
                  <c:v>1246</c:v>
                </c:pt>
                <c:pt idx="3">
                  <c:v>1245</c:v>
                </c:pt>
                <c:pt idx="4">
                  <c:v>1246</c:v>
                </c:pt>
                <c:pt idx="5">
                  <c:v>1247</c:v>
                </c:pt>
                <c:pt idx="6">
                  <c:v>1248</c:v>
                </c:pt>
                <c:pt idx="7">
                  <c:v>1245</c:v>
                </c:pt>
                <c:pt idx="8">
                  <c:v>1249</c:v>
                </c:pt>
                <c:pt idx="9">
                  <c:v>1240</c:v>
                </c:pt>
                <c:pt idx="10">
                  <c:v>1248</c:v>
                </c:pt>
                <c:pt idx="11">
                  <c:v>1245</c:v>
                </c:pt>
                <c:pt idx="12">
                  <c:v>1251</c:v>
                </c:pt>
                <c:pt idx="13">
                  <c:v>1252</c:v>
                </c:pt>
                <c:pt idx="14">
                  <c:v>1252</c:v>
                </c:pt>
                <c:pt idx="15">
                  <c:v>1254</c:v>
                </c:pt>
                <c:pt idx="16">
                  <c:v>1256</c:v>
                </c:pt>
                <c:pt idx="17">
                  <c:v>1257</c:v>
                </c:pt>
                <c:pt idx="18">
                  <c:v>1256</c:v>
                </c:pt>
                <c:pt idx="19">
                  <c:v>1255</c:v>
                </c:pt>
                <c:pt idx="20">
                  <c:v>1256</c:v>
                </c:pt>
                <c:pt idx="21">
                  <c:v>1258</c:v>
                </c:pt>
                <c:pt idx="22">
                  <c:v>1257</c:v>
                </c:pt>
                <c:pt idx="23">
                  <c:v>1258</c:v>
                </c:pt>
                <c:pt idx="24">
                  <c:v>1258</c:v>
                </c:pt>
                <c:pt idx="25">
                  <c:v>1259</c:v>
                </c:pt>
                <c:pt idx="26">
                  <c:v>1262</c:v>
                </c:pt>
                <c:pt idx="27">
                  <c:v>1258</c:v>
                </c:pt>
                <c:pt idx="28">
                  <c:v>1262</c:v>
                </c:pt>
                <c:pt idx="29">
                  <c:v>1261</c:v>
                </c:pt>
                <c:pt idx="30">
                  <c:v>1260</c:v>
                </c:pt>
                <c:pt idx="31">
                  <c:v>1259</c:v>
                </c:pt>
                <c:pt idx="32">
                  <c:v>1263</c:v>
                </c:pt>
                <c:pt idx="33">
                  <c:v>1262</c:v>
                </c:pt>
                <c:pt idx="34">
                  <c:v>1264</c:v>
                </c:pt>
                <c:pt idx="35">
                  <c:v>1263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EC-BB46-92C1-583936491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975392"/>
        <c:axId val="882826624"/>
      </c:scatterChart>
      <c:valAx>
        <c:axId val="106097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826624"/>
        <c:crosses val="autoZero"/>
        <c:crossBetween val="midCat"/>
      </c:valAx>
      <c:valAx>
        <c:axId val="8828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97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707649</xdr:colOff>
      <xdr:row>41</xdr:row>
      <xdr:rowOff>70173</xdr:rowOff>
    </xdr:from>
    <xdr:to>
      <xdr:col>10</xdr:col>
      <xdr:colOff>649530</xdr:colOff>
      <xdr:row>54</xdr:row>
      <xdr:rowOff>162302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C93163-B4B0-DB8D-95A2-17CA9D27A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76200</xdr:rowOff>
    </xdr:from>
    <xdr:to>
      <xdr:col>16</xdr:col>
      <xdr:colOff>114300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CE6358-6929-214F-A195-1F95FCDB3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B765-13A2-824C-8855-EA4B71841F7A}">
  <dimension ref="A1:O48"/>
  <sheetViews>
    <sheetView topLeftCell="A10" zoomScale="81" workbookViewId="0">
      <selection activeCell="R10" sqref="R10"/>
    </sheetView>
  </sheetViews>
  <sheetFormatPr baseColWidth="10" defaultRowHeight="16" x14ac:dyDescent="0.2"/>
  <cols>
    <col min="3" max="3" width="17.5" bestFit="1" customWidth="1"/>
    <col min="4" max="5" width="11.6640625" bestFit="1" customWidth="1"/>
    <col min="7" max="7" width="13.1640625" customWidth="1"/>
    <col min="8" max="8" width="12.5" customWidth="1"/>
    <col min="12" max="12" width="16.83203125" bestFit="1" customWidth="1"/>
    <col min="14" max="14" width="12.83203125" customWidth="1"/>
  </cols>
  <sheetData>
    <row r="1" spans="1:15" ht="35" customHeight="1" x14ac:dyDescent="0.2">
      <c r="B1" s="38" t="s">
        <v>59</v>
      </c>
      <c r="C1" s="38"/>
      <c r="D1" s="38"/>
      <c r="E1" s="38"/>
      <c r="F1" s="38"/>
      <c r="G1" s="38"/>
      <c r="H1" s="38"/>
      <c r="I1" s="38"/>
    </row>
    <row r="3" spans="1:15" ht="52" customHeight="1" x14ac:dyDescent="0.2">
      <c r="A3" s="5" t="s">
        <v>0</v>
      </c>
      <c r="B3" s="5" t="s">
        <v>1</v>
      </c>
      <c r="C3" s="11" t="s">
        <v>58</v>
      </c>
      <c r="D3" s="12" t="s">
        <v>53</v>
      </c>
      <c r="E3" s="5" t="s">
        <v>14</v>
      </c>
      <c r="F3" s="5" t="s">
        <v>15</v>
      </c>
      <c r="G3" s="5" t="s">
        <v>20</v>
      </c>
      <c r="H3" s="5" t="s">
        <v>16</v>
      </c>
      <c r="I3" s="13" t="s">
        <v>17</v>
      </c>
      <c r="J3" s="5" t="s">
        <v>18</v>
      </c>
      <c r="K3" s="5" t="s">
        <v>55</v>
      </c>
      <c r="L3" s="5" t="s">
        <v>24</v>
      </c>
      <c r="M3" s="5" t="s">
        <v>25</v>
      </c>
      <c r="N3" s="5" t="s">
        <v>26</v>
      </c>
      <c r="O3" s="5" t="s">
        <v>56</v>
      </c>
    </row>
    <row r="4" spans="1:15" x14ac:dyDescent="0.2">
      <c r="A4" s="39">
        <v>2020</v>
      </c>
      <c r="B4" s="2" t="s">
        <v>2</v>
      </c>
      <c r="C4" s="10">
        <v>1</v>
      </c>
      <c r="D4">
        <v>1240</v>
      </c>
      <c r="E4" s="7">
        <f>C4-$C$41</f>
        <v>-17.5</v>
      </c>
      <c r="F4" s="7">
        <f>D4-$D$41</f>
        <v>-13.888888888888914</v>
      </c>
      <c r="G4" s="6">
        <f>E4*F4</f>
        <v>243.055555555556</v>
      </c>
      <c r="H4" s="6">
        <f>E4*E4</f>
        <v>306.25</v>
      </c>
      <c r="I4" s="14">
        <f>$C$44+$C$43*C4</f>
        <v>1243.2312312312313</v>
      </c>
      <c r="J4" s="6">
        <f>D4-I4</f>
        <v>-3.231231231231277</v>
      </c>
      <c r="K4" s="6" cm="1">
        <f t="array" ref="K4:K39">ABS(J4:J39)</f>
        <v>3.231231231231277</v>
      </c>
      <c r="L4" s="6">
        <f>J4^2</f>
        <v>10.440855269684395</v>
      </c>
      <c r="M4" s="6">
        <f>(D4-$D$41)^2</f>
        <v>192.90123456790192</v>
      </c>
      <c r="N4" s="6">
        <f>(I4-$D$41)^2</f>
        <v>113.58566674782847</v>
      </c>
      <c r="O4" s="22">
        <f>K4/D4</f>
        <v>2.6058316380897393E-3</v>
      </c>
    </row>
    <row r="5" spans="1:15" x14ac:dyDescent="0.2">
      <c r="A5" s="39"/>
      <c r="B5" s="2" t="s">
        <v>3</v>
      </c>
      <c r="C5" s="10">
        <v>2</v>
      </c>
      <c r="D5">
        <v>1248</v>
      </c>
      <c r="E5" s="7">
        <f t="shared" ref="E5:E14" si="0">C5-$C$41</f>
        <v>-16.5</v>
      </c>
      <c r="F5" s="7">
        <f t="shared" ref="F5:F39" si="1">D5-$D$41</f>
        <v>-5.8888888888889142</v>
      </c>
      <c r="G5" s="6">
        <f t="shared" ref="G5:G39" si="2">E5*F5</f>
        <v>97.166666666667084</v>
      </c>
      <c r="H5" s="6">
        <f t="shared" ref="H5:H39" si="3">E5*E5</f>
        <v>272.25</v>
      </c>
      <c r="I5" s="14">
        <f t="shared" ref="I5:I39" si="4">$C$44+$C$43*C5</f>
        <v>1243.8402402402403</v>
      </c>
      <c r="J5" s="6">
        <f t="shared" ref="J5:J39" si="5">D5-I5</f>
        <v>4.1597597597597087</v>
      </c>
      <c r="K5" s="6">
        <v>4.1597597597597087</v>
      </c>
      <c r="L5" s="6">
        <f t="shared" ref="L5:L39" si="6">J5^2</f>
        <v>17.303601258916149</v>
      </c>
      <c r="M5" s="6">
        <f t="shared" ref="M5:M39" si="7">(D5-$D$41)^2</f>
        <v>34.679012345679311</v>
      </c>
      <c r="N5" s="6">
        <f t="shared" ref="N5:N39" si="8">(I5-$D$41)^2</f>
        <v>100.9753396639878</v>
      </c>
      <c r="O5" s="22">
        <f t="shared" ref="O5:O39" si="9">K5/D5</f>
        <v>3.3331408331407921E-3</v>
      </c>
    </row>
    <row r="6" spans="1:15" x14ac:dyDescent="0.2">
      <c r="A6" s="39"/>
      <c r="B6" s="2" t="s">
        <v>4</v>
      </c>
      <c r="C6" s="10">
        <v>3</v>
      </c>
      <c r="D6">
        <v>1246</v>
      </c>
      <c r="E6" s="7">
        <f t="shared" si="0"/>
        <v>-15.5</v>
      </c>
      <c r="F6" s="7">
        <f t="shared" si="1"/>
        <v>-7.8888888888889142</v>
      </c>
      <c r="G6" s="6">
        <f t="shared" si="2"/>
        <v>122.27777777777817</v>
      </c>
      <c r="H6" s="6">
        <f t="shared" si="3"/>
        <v>240.25</v>
      </c>
      <c r="I6" s="14">
        <f t="shared" si="4"/>
        <v>1244.4492492492493</v>
      </c>
      <c r="J6" s="6">
        <f t="shared" si="5"/>
        <v>1.5507507507506944</v>
      </c>
      <c r="K6" s="6">
        <v>1.5507507507506944</v>
      </c>
      <c r="L6" s="6">
        <f t="shared" si="6"/>
        <v>2.4048278909538423</v>
      </c>
      <c r="M6" s="6">
        <f t="shared" si="7"/>
        <v>62.234567901234968</v>
      </c>
      <c r="N6" s="6">
        <f t="shared" si="8"/>
        <v>89.106796526255394</v>
      </c>
      <c r="O6" s="22">
        <f t="shared" si="9"/>
        <v>1.244583267055132E-3</v>
      </c>
    </row>
    <row r="7" spans="1:15" x14ac:dyDescent="0.2">
      <c r="A7" s="39"/>
      <c r="B7" s="2" t="s">
        <v>5</v>
      </c>
      <c r="C7" s="10">
        <v>4</v>
      </c>
      <c r="D7">
        <v>1245</v>
      </c>
      <c r="E7" s="7">
        <f t="shared" si="0"/>
        <v>-14.5</v>
      </c>
      <c r="F7" s="7">
        <f t="shared" si="1"/>
        <v>-8.8888888888889142</v>
      </c>
      <c r="G7" s="6">
        <f t="shared" si="2"/>
        <v>128.88888888888926</v>
      </c>
      <c r="H7" s="6">
        <f t="shared" si="3"/>
        <v>210.25</v>
      </c>
      <c r="I7" s="14">
        <f t="shared" si="4"/>
        <v>1245.0582582582583</v>
      </c>
      <c r="J7" s="6">
        <f t="shared" si="5"/>
        <v>-5.8258258258319984E-2</v>
      </c>
      <c r="K7" s="6">
        <v>5.8258258258319984E-2</v>
      </c>
      <c r="L7" s="6">
        <f t="shared" si="6"/>
        <v>3.3940246552931087E-3</v>
      </c>
      <c r="M7" s="6">
        <f t="shared" si="7"/>
        <v>79.012345679012796</v>
      </c>
      <c r="N7" s="6">
        <f t="shared" si="8"/>
        <v>77.980037334631291</v>
      </c>
      <c r="O7" s="22">
        <f t="shared" si="9"/>
        <v>4.6793781733590347E-5</v>
      </c>
    </row>
    <row r="8" spans="1:15" x14ac:dyDescent="0.2">
      <c r="A8" s="39"/>
      <c r="B8" s="2" t="s">
        <v>6</v>
      </c>
      <c r="C8" s="10">
        <v>5</v>
      </c>
      <c r="D8">
        <v>1246</v>
      </c>
      <c r="E8" s="7">
        <f t="shared" si="0"/>
        <v>-13.5</v>
      </c>
      <c r="F8" s="7">
        <f t="shared" si="1"/>
        <v>-7.8888888888889142</v>
      </c>
      <c r="G8" s="6">
        <f t="shared" si="2"/>
        <v>106.50000000000034</v>
      </c>
      <c r="H8" s="6">
        <f t="shared" si="3"/>
        <v>182.25</v>
      </c>
      <c r="I8" s="14">
        <f t="shared" si="4"/>
        <v>1245.6672672672673</v>
      </c>
      <c r="J8" s="6">
        <f t="shared" si="5"/>
        <v>0.33273273273266568</v>
      </c>
      <c r="K8" s="6">
        <v>0.33273273273266568</v>
      </c>
      <c r="L8" s="6">
        <f t="shared" si="6"/>
        <v>0.11071107143174753</v>
      </c>
      <c r="M8" s="6">
        <f t="shared" si="7"/>
        <v>62.234567901234968</v>
      </c>
      <c r="N8" s="6">
        <f t="shared" si="8"/>
        <v>67.595062089115459</v>
      </c>
      <c r="O8" s="22">
        <f t="shared" si="9"/>
        <v>2.6704071647886492E-4</v>
      </c>
    </row>
    <row r="9" spans="1:15" x14ac:dyDescent="0.2">
      <c r="A9" s="39"/>
      <c r="B9" s="2" t="s">
        <v>7</v>
      </c>
      <c r="C9" s="10">
        <v>6</v>
      </c>
      <c r="D9">
        <v>1247</v>
      </c>
      <c r="E9" s="7">
        <f t="shared" si="0"/>
        <v>-12.5</v>
      </c>
      <c r="F9" s="7">
        <f t="shared" si="1"/>
        <v>-6.8888888888889142</v>
      </c>
      <c r="G9" s="6">
        <f t="shared" si="2"/>
        <v>86.111111111111427</v>
      </c>
      <c r="H9" s="6">
        <f t="shared" si="3"/>
        <v>156.25</v>
      </c>
      <c r="I9" s="14">
        <f t="shared" si="4"/>
        <v>1246.2762762762763</v>
      </c>
      <c r="J9" s="6">
        <f t="shared" si="5"/>
        <v>0.72372372372365135</v>
      </c>
      <c r="K9" s="6">
        <v>0.72372372372365135</v>
      </c>
      <c r="L9" s="6">
        <f t="shared" si="6"/>
        <v>0.52377602828042802</v>
      </c>
      <c r="M9" s="6">
        <f t="shared" si="7"/>
        <v>47.456790123457139</v>
      </c>
      <c r="N9" s="6">
        <f t="shared" si="8"/>
        <v>57.951870789707911</v>
      </c>
      <c r="O9" s="22">
        <f t="shared" si="9"/>
        <v>5.8037187147045016E-4</v>
      </c>
    </row>
    <row r="10" spans="1:15" x14ac:dyDescent="0.2">
      <c r="A10" s="39"/>
      <c r="B10" s="2" t="s">
        <v>8</v>
      </c>
      <c r="C10" s="10">
        <v>7</v>
      </c>
      <c r="D10">
        <v>1248</v>
      </c>
      <c r="E10" s="7">
        <f t="shared" si="0"/>
        <v>-11.5</v>
      </c>
      <c r="F10" s="7">
        <f t="shared" si="1"/>
        <v>-5.8888888888889142</v>
      </c>
      <c r="G10" s="6">
        <f t="shared" si="2"/>
        <v>67.722222222222513</v>
      </c>
      <c r="H10" s="6">
        <f t="shared" si="3"/>
        <v>132.25</v>
      </c>
      <c r="I10" s="14">
        <f t="shared" si="4"/>
        <v>1246.8852852852854</v>
      </c>
      <c r="J10" s="6">
        <f t="shared" si="5"/>
        <v>1.114714714714637</v>
      </c>
      <c r="K10" s="6">
        <v>1.114714714714637</v>
      </c>
      <c r="L10" s="6">
        <f t="shared" si="6"/>
        <v>1.2425888952013346</v>
      </c>
      <c r="M10" s="6">
        <f t="shared" si="7"/>
        <v>34.679012345679311</v>
      </c>
      <c r="N10" s="6">
        <f t="shared" si="8"/>
        <v>49.050463436408648</v>
      </c>
      <c r="O10" s="22">
        <f t="shared" si="9"/>
        <v>8.9320089320083092E-4</v>
      </c>
    </row>
    <row r="11" spans="1:15" x14ac:dyDescent="0.2">
      <c r="A11" s="39"/>
      <c r="B11" s="2" t="s">
        <v>9</v>
      </c>
      <c r="C11" s="10">
        <v>8</v>
      </c>
      <c r="D11">
        <v>1245</v>
      </c>
      <c r="E11" s="7">
        <f t="shared" si="0"/>
        <v>-10.5</v>
      </c>
      <c r="F11" s="7">
        <f t="shared" si="1"/>
        <v>-8.8888888888889142</v>
      </c>
      <c r="G11" s="6">
        <f t="shared" si="2"/>
        <v>93.333333333333599</v>
      </c>
      <c r="H11" s="6">
        <f t="shared" si="3"/>
        <v>110.25</v>
      </c>
      <c r="I11" s="14">
        <f t="shared" si="4"/>
        <v>1247.4942942942944</v>
      </c>
      <c r="J11" s="6">
        <f t="shared" si="5"/>
        <v>-2.4942942942943773</v>
      </c>
      <c r="K11" s="6">
        <v>2.4942942942943773</v>
      </c>
      <c r="L11" s="6">
        <f t="shared" si="6"/>
        <v>6.2215040265494856</v>
      </c>
      <c r="M11" s="6">
        <f t="shared" si="7"/>
        <v>79.012345679012796</v>
      </c>
      <c r="N11" s="6">
        <f t="shared" si="8"/>
        <v>40.890840029217671</v>
      </c>
      <c r="O11" s="22">
        <f t="shared" si="9"/>
        <v>2.0034492323649615E-3</v>
      </c>
    </row>
    <row r="12" spans="1:15" x14ac:dyDescent="0.2">
      <c r="A12" s="39"/>
      <c r="B12" s="2" t="s">
        <v>10</v>
      </c>
      <c r="C12" s="10">
        <v>9</v>
      </c>
      <c r="D12">
        <v>1249</v>
      </c>
      <c r="E12" s="7">
        <f t="shared" si="0"/>
        <v>-9.5</v>
      </c>
      <c r="F12" s="7">
        <f t="shared" si="1"/>
        <v>-4.8888888888889142</v>
      </c>
      <c r="G12" s="6">
        <f t="shared" si="2"/>
        <v>46.444444444444684</v>
      </c>
      <c r="H12" s="6">
        <f t="shared" si="3"/>
        <v>90.25</v>
      </c>
      <c r="I12" s="14">
        <f t="shared" si="4"/>
        <v>1248.1033033033034</v>
      </c>
      <c r="J12" s="6">
        <f t="shared" si="5"/>
        <v>0.89669669669660834</v>
      </c>
      <c r="K12" s="6">
        <v>0.89669669669660834</v>
      </c>
      <c r="L12" s="6">
        <f t="shared" si="6"/>
        <v>0.80406496586660925</v>
      </c>
      <c r="M12" s="6">
        <f t="shared" si="7"/>
        <v>23.901234567901483</v>
      </c>
      <c r="N12" s="6">
        <f t="shared" si="8"/>
        <v>33.473000568134971</v>
      </c>
      <c r="O12" s="22">
        <f t="shared" si="9"/>
        <v>7.1793170271946226E-4</v>
      </c>
    </row>
    <row r="13" spans="1:15" x14ac:dyDescent="0.2">
      <c r="A13" s="39"/>
      <c r="B13" s="2" t="s">
        <v>11</v>
      </c>
      <c r="C13" s="10">
        <v>10</v>
      </c>
      <c r="D13">
        <v>1240</v>
      </c>
      <c r="E13" s="7">
        <f t="shared" si="0"/>
        <v>-8.5</v>
      </c>
      <c r="F13" s="7">
        <f t="shared" si="1"/>
        <v>-13.888888888888914</v>
      </c>
      <c r="G13" s="6">
        <f t="shared" si="2"/>
        <v>118.05555555555577</v>
      </c>
      <c r="H13" s="6">
        <f t="shared" si="3"/>
        <v>72.25</v>
      </c>
      <c r="I13" s="14">
        <f t="shared" si="4"/>
        <v>1248.7123123123124</v>
      </c>
      <c r="J13" s="6">
        <f t="shared" si="5"/>
        <v>-8.712312312312406</v>
      </c>
      <c r="K13" s="6">
        <v>8.712312312312406</v>
      </c>
      <c r="L13" s="6">
        <f t="shared" si="6"/>
        <v>75.904385827270346</v>
      </c>
      <c r="M13" s="6">
        <f t="shared" si="7"/>
        <v>192.90123456790192</v>
      </c>
      <c r="N13" s="6">
        <f t="shared" si="8"/>
        <v>26.79694505316056</v>
      </c>
      <c r="O13" s="22">
        <f t="shared" si="9"/>
        <v>7.0260583163809726E-3</v>
      </c>
    </row>
    <row r="14" spans="1:15" x14ac:dyDescent="0.2">
      <c r="A14" s="39"/>
      <c r="B14" s="2" t="s">
        <v>12</v>
      </c>
      <c r="C14" s="10">
        <v>11</v>
      </c>
      <c r="D14">
        <v>1248</v>
      </c>
      <c r="E14" s="7">
        <f t="shared" si="0"/>
        <v>-7.5</v>
      </c>
      <c r="F14" s="7">
        <f t="shared" si="1"/>
        <v>-5.8888888888889142</v>
      </c>
      <c r="G14" s="6">
        <f t="shared" si="2"/>
        <v>44.166666666666856</v>
      </c>
      <c r="H14" s="6">
        <f t="shared" si="3"/>
        <v>56.25</v>
      </c>
      <c r="I14" s="14">
        <f t="shared" si="4"/>
        <v>1249.3213213213214</v>
      </c>
      <c r="J14" s="6">
        <f t="shared" si="5"/>
        <v>-1.3213213213214203</v>
      </c>
      <c r="K14" s="6">
        <v>1.3213213213214203</v>
      </c>
      <c r="L14" s="6">
        <f t="shared" si="6"/>
        <v>1.7458900341785841</v>
      </c>
      <c r="M14" s="6">
        <f t="shared" si="7"/>
        <v>34.679012345679311</v>
      </c>
      <c r="N14" s="6">
        <f t="shared" si="8"/>
        <v>20.862673484294433</v>
      </c>
      <c r="O14" s="22">
        <f t="shared" si="9"/>
        <v>1.058751058751138E-3</v>
      </c>
    </row>
    <row r="15" spans="1:15" x14ac:dyDescent="0.2">
      <c r="A15" s="39"/>
      <c r="B15" s="2" t="s">
        <v>13</v>
      </c>
      <c r="C15" s="10">
        <v>12</v>
      </c>
      <c r="D15">
        <v>1245</v>
      </c>
      <c r="E15" s="7">
        <f>C15-$C$41</f>
        <v>-6.5</v>
      </c>
      <c r="F15" s="7">
        <f t="shared" si="1"/>
        <v>-8.8888888888889142</v>
      </c>
      <c r="G15" s="6">
        <f t="shared" si="2"/>
        <v>57.777777777777942</v>
      </c>
      <c r="H15" s="6">
        <f t="shared" si="3"/>
        <v>42.25</v>
      </c>
      <c r="I15" s="14">
        <f t="shared" si="4"/>
        <v>1249.9303303303304</v>
      </c>
      <c r="J15" s="6">
        <f t="shared" si="5"/>
        <v>-4.9303303303304347</v>
      </c>
      <c r="K15" s="6">
        <v>4.9303303303304347</v>
      </c>
      <c r="L15" s="6">
        <f t="shared" si="6"/>
        <v>24.308157166176212</v>
      </c>
      <c r="M15" s="6">
        <f t="shared" si="7"/>
        <v>79.012345679012796</v>
      </c>
      <c r="N15" s="6">
        <f t="shared" si="8"/>
        <v>15.670185861536586</v>
      </c>
      <c r="O15" s="22">
        <f t="shared" si="9"/>
        <v>3.960104682996333E-3</v>
      </c>
    </row>
    <row r="16" spans="1:15" x14ac:dyDescent="0.2">
      <c r="A16" s="40">
        <v>2021</v>
      </c>
      <c r="B16" s="3" t="s">
        <v>2</v>
      </c>
      <c r="C16" s="10">
        <v>13</v>
      </c>
      <c r="D16">
        <v>1251</v>
      </c>
      <c r="E16" s="7">
        <f t="shared" ref="E16:E39" si="10">C16-$C$41</f>
        <v>-5.5</v>
      </c>
      <c r="F16" s="7">
        <f t="shared" si="1"/>
        <v>-2.8888888888889142</v>
      </c>
      <c r="G16" s="6">
        <f t="shared" si="2"/>
        <v>15.888888888889028</v>
      </c>
      <c r="H16" s="6">
        <f t="shared" si="3"/>
        <v>30.25</v>
      </c>
      <c r="I16" s="14">
        <f t="shared" si="4"/>
        <v>1250.5393393393394</v>
      </c>
      <c r="J16" s="6">
        <f t="shared" si="5"/>
        <v>0.460660660660551</v>
      </c>
      <c r="K16" s="6">
        <v>0.460660660660551</v>
      </c>
      <c r="L16" s="6">
        <f t="shared" si="6"/>
        <v>0.21220824428021531</v>
      </c>
      <c r="M16" s="6">
        <f t="shared" si="7"/>
        <v>8.3456790123458244</v>
      </c>
      <c r="N16" s="6">
        <f t="shared" si="8"/>
        <v>11.219482184887024</v>
      </c>
      <c r="O16" s="22">
        <f t="shared" si="9"/>
        <v>3.6823394137534051E-4</v>
      </c>
    </row>
    <row r="17" spans="1:15" x14ac:dyDescent="0.2">
      <c r="A17" s="40"/>
      <c r="B17" s="3" t="s">
        <v>3</v>
      </c>
      <c r="C17" s="10">
        <v>14</v>
      </c>
      <c r="D17">
        <v>1252</v>
      </c>
      <c r="E17" s="7">
        <f t="shared" si="10"/>
        <v>-4.5</v>
      </c>
      <c r="F17" s="7">
        <f t="shared" si="1"/>
        <v>-1.8888888888889142</v>
      </c>
      <c r="G17" s="6">
        <f t="shared" si="2"/>
        <v>8.5000000000001137</v>
      </c>
      <c r="H17" s="6">
        <f t="shared" si="3"/>
        <v>20.25</v>
      </c>
      <c r="I17" s="14">
        <f t="shared" si="4"/>
        <v>1251.1483483483485</v>
      </c>
      <c r="J17" s="6">
        <f t="shared" si="5"/>
        <v>0.85165165165153667</v>
      </c>
      <c r="K17" s="6">
        <v>0.85165165165153667</v>
      </c>
      <c r="L17" s="6">
        <f t="shared" si="6"/>
        <v>0.72531053576079041</v>
      </c>
      <c r="M17" s="6">
        <f t="shared" si="7"/>
        <v>3.5679012345679966</v>
      </c>
      <c r="N17" s="6">
        <f t="shared" si="8"/>
        <v>7.5105624543457461</v>
      </c>
      <c r="O17" s="22">
        <f t="shared" si="9"/>
        <v>6.8023294860346381E-4</v>
      </c>
    </row>
    <row r="18" spans="1:15" x14ac:dyDescent="0.2">
      <c r="A18" s="40"/>
      <c r="B18" s="3" t="s">
        <v>4</v>
      </c>
      <c r="C18" s="10">
        <v>15</v>
      </c>
      <c r="D18">
        <v>1252</v>
      </c>
      <c r="E18" s="7">
        <f t="shared" si="10"/>
        <v>-3.5</v>
      </c>
      <c r="F18" s="7">
        <f t="shared" si="1"/>
        <v>-1.8888888888889142</v>
      </c>
      <c r="G18" s="6">
        <f t="shared" si="2"/>
        <v>6.6111111111111995</v>
      </c>
      <c r="H18" s="6">
        <f t="shared" si="3"/>
        <v>12.25</v>
      </c>
      <c r="I18" s="14">
        <f t="shared" si="4"/>
        <v>1251.7573573573575</v>
      </c>
      <c r="J18" s="6">
        <f t="shared" si="5"/>
        <v>0.24264264264252233</v>
      </c>
      <c r="K18" s="6">
        <v>0.24264264264252233</v>
      </c>
      <c r="L18" s="6">
        <f t="shared" si="6"/>
        <v>5.8875452028546799E-2</v>
      </c>
      <c r="M18" s="6">
        <f t="shared" si="7"/>
        <v>3.5679012345679966</v>
      </c>
      <c r="N18" s="6">
        <f t="shared" si="8"/>
        <v>4.5434266699127512</v>
      </c>
      <c r="O18" s="22">
        <f t="shared" si="9"/>
        <v>1.9380402766974627E-4</v>
      </c>
    </row>
    <row r="19" spans="1:15" x14ac:dyDescent="0.2">
      <c r="A19" s="40"/>
      <c r="B19" s="3" t="s">
        <v>5</v>
      </c>
      <c r="C19" s="10">
        <v>16</v>
      </c>
      <c r="D19">
        <v>1254</v>
      </c>
      <c r="E19" s="7">
        <f t="shared" si="10"/>
        <v>-2.5</v>
      </c>
      <c r="F19" s="7">
        <f t="shared" si="1"/>
        <v>0.11111111111108585</v>
      </c>
      <c r="G19" s="6">
        <f t="shared" si="2"/>
        <v>-0.27777777777771462</v>
      </c>
      <c r="H19" s="6">
        <f t="shared" si="3"/>
        <v>6.25</v>
      </c>
      <c r="I19" s="14">
        <f t="shared" si="4"/>
        <v>1252.3663663663665</v>
      </c>
      <c r="J19" s="6">
        <f t="shared" si="5"/>
        <v>1.633633633633508</v>
      </c>
      <c r="K19" s="6">
        <v>1.633633633633508</v>
      </c>
      <c r="L19" s="6">
        <f t="shared" si="6"/>
        <v>2.6687588489386185</v>
      </c>
      <c r="M19" s="6">
        <f t="shared" si="7"/>
        <v>1.2345679012340065E-2</v>
      </c>
      <c r="N19" s="6">
        <f t="shared" si="8"/>
        <v>2.3180748315880395</v>
      </c>
      <c r="O19" s="22">
        <f t="shared" si="9"/>
        <v>1.3027381448433078E-3</v>
      </c>
    </row>
    <row r="20" spans="1:15" x14ac:dyDescent="0.2">
      <c r="A20" s="40"/>
      <c r="B20" s="3" t="s">
        <v>6</v>
      </c>
      <c r="C20" s="10">
        <v>17</v>
      </c>
      <c r="D20">
        <v>1256</v>
      </c>
      <c r="E20" s="7">
        <f t="shared" si="10"/>
        <v>-1.5</v>
      </c>
      <c r="F20" s="7">
        <f t="shared" si="1"/>
        <v>2.1111111111110858</v>
      </c>
      <c r="G20" s="6">
        <f t="shared" si="2"/>
        <v>-3.1666666666666288</v>
      </c>
      <c r="H20" s="6">
        <f t="shared" si="3"/>
        <v>2.25</v>
      </c>
      <c r="I20" s="14">
        <f t="shared" si="4"/>
        <v>1252.9753753753755</v>
      </c>
      <c r="J20" s="6">
        <f t="shared" si="5"/>
        <v>3.0246246246244937</v>
      </c>
      <c r="K20" s="6">
        <v>3.0246246246244937</v>
      </c>
      <c r="L20" s="6">
        <f t="shared" si="6"/>
        <v>9.1483541198848588</v>
      </c>
      <c r="M20" s="6">
        <f t="shared" si="7"/>
        <v>4.4567901234566838</v>
      </c>
      <c r="N20" s="6">
        <f t="shared" si="8"/>
        <v>0.83450693937161113</v>
      </c>
      <c r="O20" s="22">
        <f t="shared" si="9"/>
        <v>2.4081406247010301E-3</v>
      </c>
    </row>
    <row r="21" spans="1:15" x14ac:dyDescent="0.2">
      <c r="A21" s="40"/>
      <c r="B21" s="3" t="s">
        <v>7</v>
      </c>
      <c r="C21" s="10">
        <v>18</v>
      </c>
      <c r="D21">
        <v>1257</v>
      </c>
      <c r="E21" s="7">
        <f t="shared" si="10"/>
        <v>-0.5</v>
      </c>
      <c r="F21" s="7">
        <f t="shared" si="1"/>
        <v>3.1111111111110858</v>
      </c>
      <c r="G21" s="6">
        <f t="shared" si="2"/>
        <v>-1.5555555555555429</v>
      </c>
      <c r="H21" s="6">
        <f t="shared" si="3"/>
        <v>0.25</v>
      </c>
      <c r="I21" s="14">
        <f t="shared" si="4"/>
        <v>1253.5843843843845</v>
      </c>
      <c r="J21" s="6">
        <f t="shared" si="5"/>
        <v>3.4156156156154793</v>
      </c>
      <c r="K21" s="6">
        <v>3.4156156156154793</v>
      </c>
      <c r="L21" s="6">
        <f t="shared" si="6"/>
        <v>11.66643003363631</v>
      </c>
      <c r="M21" s="6">
        <f t="shared" si="7"/>
        <v>9.6790123456788546</v>
      </c>
      <c r="N21" s="6">
        <f t="shared" si="8"/>
        <v>9.2722993263466183E-2</v>
      </c>
      <c r="O21" s="22">
        <f t="shared" si="9"/>
        <v>2.717275748301893E-3</v>
      </c>
    </row>
    <row r="22" spans="1:15" x14ac:dyDescent="0.2">
      <c r="A22" s="40"/>
      <c r="B22" s="3" t="s">
        <v>8</v>
      </c>
      <c r="C22" s="10">
        <v>19</v>
      </c>
      <c r="D22">
        <v>1256</v>
      </c>
      <c r="E22" s="7">
        <f t="shared" si="10"/>
        <v>0.5</v>
      </c>
      <c r="F22" s="7">
        <f t="shared" si="1"/>
        <v>2.1111111111110858</v>
      </c>
      <c r="G22" s="6">
        <f t="shared" si="2"/>
        <v>1.0555555555555429</v>
      </c>
      <c r="H22" s="6">
        <f t="shared" si="3"/>
        <v>0.25</v>
      </c>
      <c r="I22" s="14">
        <f t="shared" si="4"/>
        <v>1254.1933933933935</v>
      </c>
      <c r="J22" s="6">
        <f t="shared" si="5"/>
        <v>1.806606606606465</v>
      </c>
      <c r="K22" s="6">
        <v>1.806606606606465</v>
      </c>
      <c r="L22" s="6">
        <f t="shared" si="6"/>
        <v>3.2638274310341266</v>
      </c>
      <c r="M22" s="6">
        <f t="shared" si="7"/>
        <v>4.4567901234566838</v>
      </c>
      <c r="N22" s="6">
        <f t="shared" si="8"/>
        <v>9.2722993263604656E-2</v>
      </c>
      <c r="O22" s="22">
        <f t="shared" si="9"/>
        <v>1.4383810562153385E-3</v>
      </c>
    </row>
    <row r="23" spans="1:15" x14ac:dyDescent="0.2">
      <c r="A23" s="40"/>
      <c r="B23" s="3" t="s">
        <v>9</v>
      </c>
      <c r="C23" s="10">
        <v>20</v>
      </c>
      <c r="D23">
        <v>1255</v>
      </c>
      <c r="E23" s="7">
        <f t="shared" si="10"/>
        <v>1.5</v>
      </c>
      <c r="F23" s="7">
        <f t="shared" si="1"/>
        <v>1.1111111111110858</v>
      </c>
      <c r="G23" s="6">
        <f t="shared" si="2"/>
        <v>1.6666666666666288</v>
      </c>
      <c r="H23" s="6">
        <f t="shared" si="3"/>
        <v>2.25</v>
      </c>
      <c r="I23" s="14">
        <f t="shared" si="4"/>
        <v>1254.8024024024025</v>
      </c>
      <c r="J23" s="6">
        <f t="shared" si="5"/>
        <v>0.19759759759745066</v>
      </c>
      <c r="K23" s="6">
        <v>0.19759759759745066</v>
      </c>
      <c r="L23" s="6">
        <f t="shared" si="6"/>
        <v>3.9044810576284041E-2</v>
      </c>
      <c r="M23" s="6">
        <f t="shared" si="7"/>
        <v>1.2345679012345117</v>
      </c>
      <c r="N23" s="6">
        <f t="shared" si="8"/>
        <v>0.83450693937202658</v>
      </c>
      <c r="O23" s="22">
        <f t="shared" si="9"/>
        <v>1.5744828493820769E-4</v>
      </c>
    </row>
    <row r="24" spans="1:15" x14ac:dyDescent="0.2">
      <c r="A24" s="40"/>
      <c r="B24" s="3" t="s">
        <v>10</v>
      </c>
      <c r="C24" s="10">
        <v>21</v>
      </c>
      <c r="D24">
        <v>1256</v>
      </c>
      <c r="E24" s="7">
        <f t="shared" si="10"/>
        <v>2.5</v>
      </c>
      <c r="F24" s="7">
        <f t="shared" si="1"/>
        <v>2.1111111111110858</v>
      </c>
      <c r="G24" s="6">
        <f t="shared" si="2"/>
        <v>5.2777777777777146</v>
      </c>
      <c r="H24" s="6">
        <f t="shared" si="3"/>
        <v>6.25</v>
      </c>
      <c r="I24" s="14">
        <f t="shared" si="4"/>
        <v>1255.4114114114116</v>
      </c>
      <c r="J24" s="6">
        <f t="shared" si="5"/>
        <v>0.58858858858843632</v>
      </c>
      <c r="K24" s="6">
        <v>0.58858858858843632</v>
      </c>
      <c r="L24" s="6">
        <f t="shared" si="6"/>
        <v>0.34643652661652757</v>
      </c>
      <c r="M24" s="6">
        <f t="shared" si="7"/>
        <v>4.4567901234566838</v>
      </c>
      <c r="N24" s="6">
        <f t="shared" si="8"/>
        <v>2.3180748315887318</v>
      </c>
      <c r="O24" s="22">
        <f t="shared" si="9"/>
        <v>4.6862148772964677E-4</v>
      </c>
    </row>
    <row r="25" spans="1:15" x14ac:dyDescent="0.2">
      <c r="A25" s="40"/>
      <c r="B25" s="3" t="s">
        <v>11</v>
      </c>
      <c r="C25" s="10">
        <v>22</v>
      </c>
      <c r="D25">
        <v>1258</v>
      </c>
      <c r="E25" s="7">
        <f t="shared" si="10"/>
        <v>3.5</v>
      </c>
      <c r="F25" s="7">
        <f t="shared" si="1"/>
        <v>4.1111111111110858</v>
      </c>
      <c r="G25" s="6">
        <f t="shared" si="2"/>
        <v>14.3888888888888</v>
      </c>
      <c r="H25" s="6">
        <f t="shared" si="3"/>
        <v>12.25</v>
      </c>
      <c r="I25" s="14">
        <f t="shared" si="4"/>
        <v>1256.0204204204204</v>
      </c>
      <c r="J25" s="6">
        <f t="shared" si="5"/>
        <v>1.9795795795796494</v>
      </c>
      <c r="K25" s="6">
        <v>1.9795795795796494</v>
      </c>
      <c r="L25" s="6">
        <f t="shared" si="6"/>
        <v>3.9187353118887414</v>
      </c>
      <c r="M25" s="6">
        <f t="shared" si="7"/>
        <v>16.901234567901028</v>
      </c>
      <c r="N25" s="6">
        <f t="shared" si="8"/>
        <v>4.5434266699127512</v>
      </c>
      <c r="O25" s="22">
        <f t="shared" si="9"/>
        <v>1.5735926705720583E-3</v>
      </c>
    </row>
    <row r="26" spans="1:15" x14ac:dyDescent="0.2">
      <c r="A26" s="40"/>
      <c r="B26" s="3" t="s">
        <v>12</v>
      </c>
      <c r="C26" s="10">
        <v>23</v>
      </c>
      <c r="D26">
        <v>1257</v>
      </c>
      <c r="E26" s="7">
        <f t="shared" si="10"/>
        <v>4.5</v>
      </c>
      <c r="F26" s="7">
        <f t="shared" si="1"/>
        <v>3.1111111111110858</v>
      </c>
      <c r="G26" s="6">
        <f t="shared" si="2"/>
        <v>13.999999999999886</v>
      </c>
      <c r="H26" s="6">
        <f t="shared" si="3"/>
        <v>20.25</v>
      </c>
      <c r="I26" s="14">
        <f t="shared" si="4"/>
        <v>1256.6294294294294</v>
      </c>
      <c r="J26" s="6">
        <f t="shared" si="5"/>
        <v>0.37057057057063503</v>
      </c>
      <c r="K26" s="6">
        <v>0.37057057057063503</v>
      </c>
      <c r="L26" s="6">
        <f t="shared" si="6"/>
        <v>0.13732254777304601</v>
      </c>
      <c r="M26" s="6">
        <f t="shared" si="7"/>
        <v>9.6790123456788546</v>
      </c>
      <c r="N26" s="6">
        <f t="shared" si="8"/>
        <v>7.5105624543457461</v>
      </c>
      <c r="O26" s="22">
        <f t="shared" si="9"/>
        <v>2.948055454022554E-4</v>
      </c>
    </row>
    <row r="27" spans="1:15" x14ac:dyDescent="0.2">
      <c r="A27" s="40"/>
      <c r="B27" s="3" t="s">
        <v>13</v>
      </c>
      <c r="C27" s="10">
        <v>24</v>
      </c>
      <c r="D27">
        <v>1258</v>
      </c>
      <c r="E27" s="7">
        <f t="shared" si="10"/>
        <v>5.5</v>
      </c>
      <c r="F27" s="7">
        <f t="shared" si="1"/>
        <v>4.1111111111110858</v>
      </c>
      <c r="G27" s="6">
        <f t="shared" si="2"/>
        <v>22.611111111110972</v>
      </c>
      <c r="H27" s="6">
        <f t="shared" si="3"/>
        <v>30.25</v>
      </c>
      <c r="I27" s="14">
        <f t="shared" si="4"/>
        <v>1257.2384384384384</v>
      </c>
      <c r="J27" s="6">
        <f t="shared" si="5"/>
        <v>0.76156156156162069</v>
      </c>
      <c r="K27" s="6">
        <v>0.76156156156162069</v>
      </c>
      <c r="L27" s="6">
        <f t="shared" si="6"/>
        <v>0.57997601204817417</v>
      </c>
      <c r="M27" s="6">
        <f t="shared" si="7"/>
        <v>16.901234567901028</v>
      </c>
      <c r="N27" s="6">
        <f t="shared" si="8"/>
        <v>11.219482184887024</v>
      </c>
      <c r="O27" s="22">
        <f t="shared" si="9"/>
        <v>6.0537485020796555E-4</v>
      </c>
    </row>
    <row r="28" spans="1:15" x14ac:dyDescent="0.2">
      <c r="A28" s="41">
        <v>2022</v>
      </c>
      <c r="B28" s="4" t="s">
        <v>2</v>
      </c>
      <c r="C28" s="10">
        <v>25</v>
      </c>
      <c r="D28">
        <v>1258</v>
      </c>
      <c r="E28" s="7">
        <f t="shared" si="10"/>
        <v>6.5</v>
      </c>
      <c r="F28" s="7">
        <f t="shared" si="1"/>
        <v>4.1111111111110858</v>
      </c>
      <c r="G28" s="6">
        <f t="shared" si="2"/>
        <v>26.722222222222058</v>
      </c>
      <c r="H28" s="6">
        <f t="shared" si="3"/>
        <v>42.25</v>
      </c>
      <c r="I28" s="14">
        <f t="shared" si="4"/>
        <v>1257.8474474474474</v>
      </c>
      <c r="J28" s="6">
        <f t="shared" si="5"/>
        <v>0.15255255255260636</v>
      </c>
      <c r="K28" s="6">
        <v>0.15255255255260636</v>
      </c>
      <c r="L28" s="6">
        <f t="shared" si="6"/>
        <v>2.3272281290315725E-2</v>
      </c>
      <c r="M28" s="6">
        <f t="shared" si="7"/>
        <v>16.901234567901028</v>
      </c>
      <c r="N28" s="6">
        <f t="shared" si="8"/>
        <v>15.670185861536586</v>
      </c>
      <c r="O28" s="22">
        <f t="shared" si="9"/>
        <v>1.212659400259192E-4</v>
      </c>
    </row>
    <row r="29" spans="1:15" x14ac:dyDescent="0.2">
      <c r="A29" s="41"/>
      <c r="B29" s="4" t="s">
        <v>3</v>
      </c>
      <c r="C29" s="10">
        <v>26</v>
      </c>
      <c r="D29">
        <v>1259</v>
      </c>
      <c r="E29" s="7">
        <f t="shared" si="10"/>
        <v>7.5</v>
      </c>
      <c r="F29" s="7">
        <f t="shared" si="1"/>
        <v>5.1111111111110858</v>
      </c>
      <c r="G29" s="6">
        <f t="shared" si="2"/>
        <v>38.333333333333144</v>
      </c>
      <c r="H29" s="6">
        <f t="shared" si="3"/>
        <v>56.25</v>
      </c>
      <c r="I29" s="14">
        <f t="shared" si="4"/>
        <v>1258.4564564564564</v>
      </c>
      <c r="J29" s="6">
        <f t="shared" si="5"/>
        <v>0.54354354354359202</v>
      </c>
      <c r="K29" s="6">
        <v>0.54354354354359202</v>
      </c>
      <c r="L29" s="6">
        <f t="shared" si="6"/>
        <v>0.29543958372792473</v>
      </c>
      <c r="M29" s="6">
        <f t="shared" si="7"/>
        <v>26.1234567901232</v>
      </c>
      <c r="N29" s="6">
        <f t="shared" si="8"/>
        <v>20.862673484294433</v>
      </c>
      <c r="O29" s="22">
        <f t="shared" si="9"/>
        <v>4.3172640472088328E-4</v>
      </c>
    </row>
    <row r="30" spans="1:15" x14ac:dyDescent="0.2">
      <c r="A30" s="41"/>
      <c r="B30" s="4" t="s">
        <v>4</v>
      </c>
      <c r="C30" s="10">
        <v>27</v>
      </c>
      <c r="D30">
        <v>1262</v>
      </c>
      <c r="E30" s="7">
        <f t="shared" si="10"/>
        <v>8.5</v>
      </c>
      <c r="F30" s="7">
        <f t="shared" si="1"/>
        <v>8.1111111111110858</v>
      </c>
      <c r="G30" s="6">
        <f t="shared" si="2"/>
        <v>68.94444444444423</v>
      </c>
      <c r="H30" s="6">
        <f t="shared" si="3"/>
        <v>72.25</v>
      </c>
      <c r="I30" s="14">
        <f t="shared" si="4"/>
        <v>1259.0654654654654</v>
      </c>
      <c r="J30" s="6">
        <f t="shared" si="5"/>
        <v>2.9345345345345777</v>
      </c>
      <c r="K30" s="6">
        <v>2.9345345345345777</v>
      </c>
      <c r="L30" s="6">
        <f t="shared" si="6"/>
        <v>8.61149293437607</v>
      </c>
      <c r="M30" s="6">
        <f t="shared" si="7"/>
        <v>65.790123456789715</v>
      </c>
      <c r="N30" s="6">
        <f t="shared" si="8"/>
        <v>26.79694505316056</v>
      </c>
      <c r="O30" s="22">
        <f t="shared" si="9"/>
        <v>2.3253047024838175E-3</v>
      </c>
    </row>
    <row r="31" spans="1:15" x14ac:dyDescent="0.2">
      <c r="A31" s="41"/>
      <c r="B31" s="4" t="s">
        <v>5</v>
      </c>
      <c r="C31" s="10">
        <v>28</v>
      </c>
      <c r="D31">
        <v>1258</v>
      </c>
      <c r="E31" s="7">
        <f t="shared" si="10"/>
        <v>9.5</v>
      </c>
      <c r="F31" s="7">
        <f t="shared" si="1"/>
        <v>4.1111111111110858</v>
      </c>
      <c r="G31" s="6">
        <f t="shared" si="2"/>
        <v>39.055555555555316</v>
      </c>
      <c r="H31" s="6">
        <f t="shared" si="3"/>
        <v>90.25</v>
      </c>
      <c r="I31" s="14">
        <f t="shared" si="4"/>
        <v>1259.6744744744744</v>
      </c>
      <c r="J31" s="6">
        <f t="shared" si="5"/>
        <v>-1.6744744744744366</v>
      </c>
      <c r="K31" s="6">
        <v>1.6744744744744366</v>
      </c>
      <c r="L31" s="6">
        <f t="shared" si="6"/>
        <v>2.8038647656664408</v>
      </c>
      <c r="M31" s="6">
        <f t="shared" si="7"/>
        <v>16.901234567901028</v>
      </c>
      <c r="N31" s="6">
        <f t="shared" si="8"/>
        <v>33.473000568134971</v>
      </c>
      <c r="O31" s="22">
        <f t="shared" si="9"/>
        <v>1.3310607905202198E-3</v>
      </c>
    </row>
    <row r="32" spans="1:15" x14ac:dyDescent="0.2">
      <c r="A32" s="41"/>
      <c r="B32" s="4" t="s">
        <v>6</v>
      </c>
      <c r="C32" s="10">
        <v>29</v>
      </c>
      <c r="D32">
        <v>1262</v>
      </c>
      <c r="E32" s="7">
        <f t="shared" si="10"/>
        <v>10.5</v>
      </c>
      <c r="F32" s="7">
        <f t="shared" si="1"/>
        <v>8.1111111111110858</v>
      </c>
      <c r="G32" s="6">
        <f t="shared" si="2"/>
        <v>85.166666666666401</v>
      </c>
      <c r="H32" s="6">
        <f t="shared" si="3"/>
        <v>110.25</v>
      </c>
      <c r="I32" s="14">
        <f t="shared" si="4"/>
        <v>1260.2834834834835</v>
      </c>
      <c r="J32" s="6">
        <f t="shared" si="5"/>
        <v>1.716516516516549</v>
      </c>
      <c r="K32" s="6">
        <v>1.716516516516549</v>
      </c>
      <c r="L32" s="6">
        <f t="shared" si="6"/>
        <v>2.946428951474108</v>
      </c>
      <c r="M32" s="6">
        <f t="shared" si="7"/>
        <v>65.790123456789715</v>
      </c>
      <c r="N32" s="6">
        <f t="shared" si="8"/>
        <v>40.890840029217671</v>
      </c>
      <c r="O32" s="22">
        <f t="shared" si="9"/>
        <v>1.3601557183173922E-3</v>
      </c>
    </row>
    <row r="33" spans="1:15" x14ac:dyDescent="0.2">
      <c r="A33" s="41"/>
      <c r="B33" s="4" t="s">
        <v>7</v>
      </c>
      <c r="C33" s="10">
        <v>30</v>
      </c>
      <c r="D33">
        <v>1261</v>
      </c>
      <c r="E33" s="7">
        <f t="shared" si="10"/>
        <v>11.5</v>
      </c>
      <c r="F33" s="7">
        <f t="shared" si="1"/>
        <v>7.1111111111110858</v>
      </c>
      <c r="G33" s="6">
        <f t="shared" si="2"/>
        <v>81.777777777777487</v>
      </c>
      <c r="H33" s="6">
        <f t="shared" si="3"/>
        <v>132.25</v>
      </c>
      <c r="I33" s="14">
        <f t="shared" si="4"/>
        <v>1260.8924924924925</v>
      </c>
      <c r="J33" s="6">
        <f t="shared" si="5"/>
        <v>0.10750750750753468</v>
      </c>
      <c r="K33" s="6">
        <v>0.10750750750753468</v>
      </c>
      <c r="L33" s="6">
        <f t="shared" si="6"/>
        <v>1.1557864170482626E-2</v>
      </c>
      <c r="M33" s="6">
        <f t="shared" si="7"/>
        <v>50.567901234567543</v>
      </c>
      <c r="N33" s="6">
        <f t="shared" si="8"/>
        <v>49.050463436408648</v>
      </c>
      <c r="O33" s="22">
        <f t="shared" si="9"/>
        <v>8.5255755358869687E-5</v>
      </c>
    </row>
    <row r="34" spans="1:15" x14ac:dyDescent="0.2">
      <c r="A34" s="41"/>
      <c r="B34" s="4" t="s">
        <v>8</v>
      </c>
      <c r="C34" s="10">
        <v>31</v>
      </c>
      <c r="D34">
        <v>1260</v>
      </c>
      <c r="E34" s="7">
        <f t="shared" si="10"/>
        <v>12.5</v>
      </c>
      <c r="F34" s="7">
        <f t="shared" si="1"/>
        <v>6.1111111111110858</v>
      </c>
      <c r="G34" s="6">
        <f t="shared" si="2"/>
        <v>76.388888888888573</v>
      </c>
      <c r="H34" s="6">
        <f t="shared" si="3"/>
        <v>156.25</v>
      </c>
      <c r="I34" s="14">
        <f t="shared" si="4"/>
        <v>1261.5015015015015</v>
      </c>
      <c r="J34" s="6">
        <f t="shared" si="5"/>
        <v>-1.5015015015014797</v>
      </c>
      <c r="K34" s="6">
        <v>1.5015015015014797</v>
      </c>
      <c r="L34" s="6">
        <f t="shared" si="6"/>
        <v>2.254506759011198</v>
      </c>
      <c r="M34" s="6">
        <f t="shared" si="7"/>
        <v>37.345679012345371</v>
      </c>
      <c r="N34" s="6">
        <f t="shared" si="8"/>
        <v>57.951870789707911</v>
      </c>
      <c r="O34" s="22">
        <f t="shared" si="9"/>
        <v>1.1916678583345076E-3</v>
      </c>
    </row>
    <row r="35" spans="1:15" x14ac:dyDescent="0.2">
      <c r="A35" s="41"/>
      <c r="B35" s="4" t="s">
        <v>9</v>
      </c>
      <c r="C35" s="10">
        <v>32</v>
      </c>
      <c r="D35">
        <v>1259</v>
      </c>
      <c r="E35" s="7">
        <f t="shared" si="10"/>
        <v>13.5</v>
      </c>
      <c r="F35" s="7">
        <f t="shared" si="1"/>
        <v>5.1111111111110858</v>
      </c>
      <c r="G35" s="6">
        <f t="shared" si="2"/>
        <v>68.999999999999659</v>
      </c>
      <c r="H35" s="6">
        <f t="shared" si="3"/>
        <v>182.25</v>
      </c>
      <c r="I35" s="14">
        <f t="shared" si="4"/>
        <v>1262.1105105105105</v>
      </c>
      <c r="J35" s="6">
        <f t="shared" si="5"/>
        <v>-3.110510510510494</v>
      </c>
      <c r="K35" s="6">
        <v>3.110510510510494</v>
      </c>
      <c r="L35" s="6">
        <f t="shared" si="6"/>
        <v>9.675275635996254</v>
      </c>
      <c r="M35" s="6">
        <f t="shared" si="7"/>
        <v>26.1234567901232</v>
      </c>
      <c r="N35" s="6">
        <f t="shared" si="8"/>
        <v>67.595062089115459</v>
      </c>
      <c r="O35" s="22">
        <f t="shared" si="9"/>
        <v>2.4706199448057934E-3</v>
      </c>
    </row>
    <row r="36" spans="1:15" x14ac:dyDescent="0.2">
      <c r="A36" s="41"/>
      <c r="B36" s="4" t="s">
        <v>10</v>
      </c>
      <c r="C36" s="10">
        <v>33</v>
      </c>
      <c r="D36">
        <v>1263</v>
      </c>
      <c r="E36" s="7">
        <f t="shared" si="10"/>
        <v>14.5</v>
      </c>
      <c r="F36" s="7">
        <f t="shared" si="1"/>
        <v>9.1111111111110858</v>
      </c>
      <c r="G36" s="6">
        <f t="shared" si="2"/>
        <v>132.11111111111074</v>
      </c>
      <c r="H36" s="6">
        <f t="shared" si="3"/>
        <v>210.25</v>
      </c>
      <c r="I36" s="14">
        <f t="shared" si="4"/>
        <v>1262.7195195195195</v>
      </c>
      <c r="J36" s="6">
        <f t="shared" si="5"/>
        <v>0.28048048048049168</v>
      </c>
      <c r="K36" s="6">
        <v>0.28048048048049168</v>
      </c>
      <c r="L36" s="6">
        <f t="shared" si="6"/>
        <v>7.8669299930567468E-2</v>
      </c>
      <c r="M36" s="6">
        <f t="shared" si="7"/>
        <v>83.012345679011887</v>
      </c>
      <c r="N36" s="6">
        <f t="shared" si="8"/>
        <v>77.980037334631291</v>
      </c>
      <c r="O36" s="22">
        <f t="shared" si="9"/>
        <v>2.2207480639785564E-4</v>
      </c>
    </row>
    <row r="37" spans="1:15" x14ac:dyDescent="0.2">
      <c r="A37" s="41"/>
      <c r="B37" s="4" t="s">
        <v>11</v>
      </c>
      <c r="C37" s="10">
        <v>34</v>
      </c>
      <c r="D37">
        <v>1262</v>
      </c>
      <c r="E37" s="7">
        <f t="shared" si="10"/>
        <v>15.5</v>
      </c>
      <c r="F37" s="7">
        <f t="shared" si="1"/>
        <v>8.1111111111110858</v>
      </c>
      <c r="G37" s="6">
        <f t="shared" si="2"/>
        <v>125.72222222222183</v>
      </c>
      <c r="H37" s="6">
        <f t="shared" si="3"/>
        <v>240.25</v>
      </c>
      <c r="I37" s="14">
        <f t="shared" si="4"/>
        <v>1263.3285285285285</v>
      </c>
      <c r="J37" s="6">
        <f t="shared" si="5"/>
        <v>-1.3285285285285227</v>
      </c>
      <c r="K37" s="6">
        <v>1.3285285285285227</v>
      </c>
      <c r="L37" s="6">
        <f t="shared" si="6"/>
        <v>1.7649880511141616</v>
      </c>
      <c r="M37" s="6">
        <f t="shared" si="7"/>
        <v>65.790123456789715</v>
      </c>
      <c r="N37" s="6">
        <f t="shared" si="8"/>
        <v>89.106796526255394</v>
      </c>
      <c r="O37" s="22">
        <f t="shared" si="9"/>
        <v>1.0527167420986709E-3</v>
      </c>
    </row>
    <row r="38" spans="1:15" x14ac:dyDescent="0.2">
      <c r="A38" s="41"/>
      <c r="B38" s="4" t="s">
        <v>12</v>
      </c>
      <c r="C38" s="10">
        <v>35</v>
      </c>
      <c r="D38">
        <v>1264</v>
      </c>
      <c r="E38" s="7">
        <f t="shared" si="10"/>
        <v>16.5</v>
      </c>
      <c r="F38" s="7">
        <f t="shared" si="1"/>
        <v>10.111111111111086</v>
      </c>
      <c r="G38" s="6">
        <f t="shared" si="2"/>
        <v>166.83333333333292</v>
      </c>
      <c r="H38" s="6">
        <f t="shared" si="3"/>
        <v>272.25</v>
      </c>
      <c r="I38" s="14">
        <f t="shared" si="4"/>
        <v>1263.9375375375375</v>
      </c>
      <c r="J38" s="6">
        <f t="shared" si="5"/>
        <v>6.2462462462463009E-2</v>
      </c>
      <c r="K38" s="6">
        <v>6.2462462462463009E-2</v>
      </c>
      <c r="L38" s="6">
        <f t="shared" si="6"/>
        <v>3.9015592168746005E-3</v>
      </c>
      <c r="M38" s="6">
        <f t="shared" si="7"/>
        <v>102.23456790123406</v>
      </c>
      <c r="N38" s="6">
        <f t="shared" si="8"/>
        <v>100.9753396639878</v>
      </c>
      <c r="O38" s="22">
        <f t="shared" si="9"/>
        <v>4.9416505112708078E-5</v>
      </c>
    </row>
    <row r="39" spans="1:15" x14ac:dyDescent="0.2">
      <c r="A39" s="41"/>
      <c r="B39" s="8" t="s">
        <v>13</v>
      </c>
      <c r="C39" s="10">
        <v>36</v>
      </c>
      <c r="D39">
        <v>1263</v>
      </c>
      <c r="E39" s="9">
        <f t="shared" si="10"/>
        <v>17.5</v>
      </c>
      <c r="F39" s="7">
        <f t="shared" si="1"/>
        <v>9.1111111111110858</v>
      </c>
      <c r="G39" s="6">
        <f t="shared" si="2"/>
        <v>159.444444444444</v>
      </c>
      <c r="H39" s="6">
        <f t="shared" si="3"/>
        <v>306.25</v>
      </c>
      <c r="I39" s="14">
        <f t="shared" si="4"/>
        <v>1264.5465465465466</v>
      </c>
      <c r="J39" s="6">
        <f t="shared" si="5"/>
        <v>-1.5465465465465513</v>
      </c>
      <c r="K39" s="6">
        <v>1.5465465465465513</v>
      </c>
      <c r="L39" s="6">
        <f t="shared" si="6"/>
        <v>2.3918062206350643</v>
      </c>
      <c r="M39" s="6">
        <f t="shared" si="7"/>
        <v>83.012345679011887</v>
      </c>
      <c r="N39" s="6">
        <f t="shared" si="8"/>
        <v>113.58566674782847</v>
      </c>
      <c r="O39" s="22">
        <f t="shared" si="9"/>
        <v>1.224502412150872E-3</v>
      </c>
    </row>
    <row r="40" spans="1:15" x14ac:dyDescent="0.2">
      <c r="C40" s="1"/>
      <c r="D40" s="1"/>
      <c r="F40" s="26" t="s">
        <v>27</v>
      </c>
      <c r="G40" s="27">
        <f>SUM(G4:G39)</f>
        <v>2366</v>
      </c>
      <c r="H40" s="27">
        <f>SUM(H4:H39)</f>
        <v>3885</v>
      </c>
      <c r="I40" s="27">
        <f t="shared" ref="I40:N40" si="11">SUM(I4:I39)</f>
        <v>45140</v>
      </c>
      <c r="J40" s="27">
        <f t="shared" si="11"/>
        <v>-1.5916157281026244E-12</v>
      </c>
      <c r="K40" s="27">
        <f t="shared" si="11"/>
        <v>59.818618618617847</v>
      </c>
      <c r="L40" s="27">
        <f t="shared" si="11"/>
        <v>204.6402402402401</v>
      </c>
      <c r="M40" s="27">
        <f t="shared" si="11"/>
        <v>1645.5555555555547</v>
      </c>
      <c r="N40" s="27">
        <f t="shared" si="11"/>
        <v>1440.915315315297</v>
      </c>
      <c r="O40" s="1"/>
    </row>
    <row r="41" spans="1:15" ht="20" customHeight="1" x14ac:dyDescent="0.2">
      <c r="B41" s="24" t="s">
        <v>19</v>
      </c>
      <c r="C41" s="25">
        <f>AVERAGE(C4:C39)</f>
        <v>18.5</v>
      </c>
      <c r="D41" s="25">
        <f>AVERAGE(D4:D39)</f>
        <v>1253.8888888888889</v>
      </c>
    </row>
    <row r="42" spans="1:15" ht="17" thickBot="1" x14ac:dyDescent="0.25"/>
    <row r="43" spans="1:15" ht="21" x14ac:dyDescent="0.25">
      <c r="B43" s="15" t="s">
        <v>21</v>
      </c>
      <c r="C43" s="16">
        <f>G40/H40</f>
        <v>0.60900900900900901</v>
      </c>
    </row>
    <row r="44" spans="1:15" ht="21" x14ac:dyDescent="0.25">
      <c r="B44" s="17" t="s">
        <v>22</v>
      </c>
      <c r="C44" s="18">
        <f>D41-C41*C43</f>
        <v>1242.6222222222223</v>
      </c>
    </row>
    <row r="45" spans="1:15" ht="21" x14ac:dyDescent="0.25">
      <c r="B45" s="19" t="s">
        <v>23</v>
      </c>
      <c r="C45" s="20">
        <f>N40/M40</f>
        <v>0.87564063726115327</v>
      </c>
    </row>
    <row r="46" spans="1:15" ht="21" x14ac:dyDescent="0.25">
      <c r="B46" s="17" t="s">
        <v>28</v>
      </c>
      <c r="C46" s="18">
        <f>L40/36</f>
        <v>5.6844511177844472</v>
      </c>
    </row>
    <row r="47" spans="1:15" ht="21" x14ac:dyDescent="0.25">
      <c r="B47" s="17" t="s">
        <v>54</v>
      </c>
      <c r="C47" s="18">
        <f>K40/36</f>
        <v>1.6616282949616068</v>
      </c>
    </row>
    <row r="48" spans="1:15" ht="22" thickBot="1" x14ac:dyDescent="0.3">
      <c r="B48" s="21" t="s">
        <v>57</v>
      </c>
      <c r="C48" s="23">
        <f>AVERAGE(O4:O39)</f>
        <v>1.3281020807019454E-3</v>
      </c>
    </row>
  </sheetData>
  <mergeCells count="4">
    <mergeCell ref="B1:I1"/>
    <mergeCell ref="A4:A15"/>
    <mergeCell ref="A16:A27"/>
    <mergeCell ref="A28:A3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82A5-B2B2-5B4C-944B-D0257FE6A227}">
  <dimension ref="A1:I18"/>
  <sheetViews>
    <sheetView workbookViewId="0">
      <selection activeCell="D35" sqref="D35"/>
    </sheetView>
  </sheetViews>
  <sheetFormatPr baseColWidth="10" defaultRowHeight="16" x14ac:dyDescent="0.2"/>
  <cols>
    <col min="1" max="1" width="17.83203125" bestFit="1" customWidth="1"/>
    <col min="3" max="3" width="13.5" bestFit="1" customWidth="1"/>
  </cols>
  <sheetData>
    <row r="1" spans="1:9" x14ac:dyDescent="0.2">
      <c r="A1" t="s">
        <v>29</v>
      </c>
    </row>
    <row r="2" spans="1:9" ht="17" thickBot="1" x14ac:dyDescent="0.25"/>
    <row r="3" spans="1:9" x14ac:dyDescent="0.2">
      <c r="A3" s="30" t="s">
        <v>30</v>
      </c>
      <c r="B3" s="30"/>
    </row>
    <row r="4" spans="1:9" x14ac:dyDescent="0.2">
      <c r="A4" s="31" t="s">
        <v>31</v>
      </c>
      <c r="B4" s="31">
        <v>0.93575671905745028</v>
      </c>
    </row>
    <row r="5" spans="1:9" x14ac:dyDescent="0.2">
      <c r="A5" s="31" t="s">
        <v>32</v>
      </c>
      <c r="B5" s="31">
        <v>0.87564063726116392</v>
      </c>
    </row>
    <row r="6" spans="1:9" x14ac:dyDescent="0.2">
      <c r="A6" t="s">
        <v>33</v>
      </c>
      <c r="B6">
        <v>0.87198300894531577</v>
      </c>
    </row>
    <row r="7" spans="1:9" x14ac:dyDescent="0.2">
      <c r="A7" t="s">
        <v>34</v>
      </c>
      <c r="B7">
        <v>2.4533305108160999</v>
      </c>
    </row>
    <row r="8" spans="1:9" ht="17" thickBot="1" x14ac:dyDescent="0.25">
      <c r="A8" s="28" t="s">
        <v>35</v>
      </c>
      <c r="B8" s="28">
        <v>36</v>
      </c>
    </row>
    <row r="10" spans="1:9" ht="17" thickBot="1" x14ac:dyDescent="0.25">
      <c r="A10" t="s">
        <v>36</v>
      </c>
    </row>
    <row r="11" spans="1:9" x14ac:dyDescent="0.2">
      <c r="A11" s="29"/>
      <c r="B11" s="29" t="s">
        <v>41</v>
      </c>
      <c r="C11" s="29" t="s">
        <v>42</v>
      </c>
      <c r="D11" s="29" t="s">
        <v>43</v>
      </c>
      <c r="E11" s="29" t="s">
        <v>44</v>
      </c>
      <c r="F11" s="29" t="s">
        <v>45</v>
      </c>
    </row>
    <row r="12" spans="1:9" x14ac:dyDescent="0.2">
      <c r="A12" t="s">
        <v>37</v>
      </c>
      <c r="B12">
        <v>1</v>
      </c>
      <c r="C12">
        <v>1440.9153153153145</v>
      </c>
      <c r="D12">
        <v>1440.9153153153145</v>
      </c>
      <c r="E12">
        <v>239.40120800878105</v>
      </c>
      <c r="F12">
        <v>5.8841172752120028E-17</v>
      </c>
    </row>
    <row r="13" spans="1:9" x14ac:dyDescent="0.2">
      <c r="A13" t="s">
        <v>38</v>
      </c>
      <c r="B13">
        <v>34</v>
      </c>
      <c r="C13">
        <v>204.64024024024027</v>
      </c>
      <c r="D13">
        <v>6.0188305953011847</v>
      </c>
    </row>
    <row r="14" spans="1:9" ht="17" thickBot="1" x14ac:dyDescent="0.25">
      <c r="A14" s="28" t="s">
        <v>39</v>
      </c>
      <c r="B14" s="28">
        <v>35</v>
      </c>
      <c r="C14" s="28">
        <v>1645.5555555555547</v>
      </c>
      <c r="D14" s="28"/>
      <c r="E14" s="28"/>
      <c r="F14" s="28"/>
    </row>
    <row r="15" spans="1:9" ht="17" thickBot="1" x14ac:dyDescent="0.25"/>
    <row r="16" spans="1:9" x14ac:dyDescent="0.2">
      <c r="A16" s="29"/>
      <c r="B16" s="33" t="s">
        <v>46</v>
      </c>
      <c r="C16" s="29" t="s">
        <v>34</v>
      </c>
      <c r="D16" s="29" t="s">
        <v>47</v>
      </c>
      <c r="E16" s="29" t="s">
        <v>48</v>
      </c>
      <c r="F16" s="29" t="s">
        <v>49</v>
      </c>
      <c r="G16" s="29" t="s">
        <v>50</v>
      </c>
      <c r="H16" s="29" t="s">
        <v>51</v>
      </c>
      <c r="I16" s="29" t="s">
        <v>52</v>
      </c>
    </row>
    <row r="17" spans="1:9" x14ac:dyDescent="0.2">
      <c r="A17" s="31" t="s">
        <v>40</v>
      </c>
      <c r="B17" s="31">
        <v>1242.6222222222223</v>
      </c>
      <c r="C17">
        <v>0.83511679009964102</v>
      </c>
      <c r="D17">
        <v>1487.962207147051</v>
      </c>
      <c r="E17">
        <v>1.9948693615971397E-83</v>
      </c>
      <c r="F17">
        <v>1240.9250607109032</v>
      </c>
      <c r="G17">
        <v>1244.3193837335414</v>
      </c>
      <c r="H17">
        <v>1240.9250607109032</v>
      </c>
      <c r="I17">
        <v>1244.3193837335414</v>
      </c>
    </row>
    <row r="18" spans="1:9" ht="17" thickBot="1" x14ac:dyDescent="0.25">
      <c r="A18" s="32" t="s">
        <v>58</v>
      </c>
      <c r="B18" s="32">
        <v>0.60900900900900889</v>
      </c>
      <c r="C18" s="28">
        <v>3.9360494718423823E-2</v>
      </c>
      <c r="D18" s="28">
        <v>15.472595386966631</v>
      </c>
      <c r="E18" s="28">
        <v>5.8841172752120028E-17</v>
      </c>
      <c r="F18" s="28">
        <v>0.52901885973346296</v>
      </c>
      <c r="G18" s="28">
        <v>0.68899915828455482</v>
      </c>
      <c r="H18" s="28">
        <v>0.52901885973346296</v>
      </c>
      <c r="I18" s="28">
        <v>0.68899915828455482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D918-7354-9848-8AAA-08C8D6D0E0B8}">
  <dimension ref="A3:I52"/>
  <sheetViews>
    <sheetView tabSelected="1" zoomScale="59" workbookViewId="0">
      <selection activeCell="L32" sqref="L32"/>
    </sheetView>
  </sheetViews>
  <sheetFormatPr baseColWidth="10" defaultRowHeight="16" x14ac:dyDescent="0.2"/>
  <cols>
    <col min="4" max="4" width="11.5" bestFit="1" customWidth="1"/>
    <col min="5" max="5" width="14.5" customWidth="1"/>
    <col min="7" max="7" width="14.33203125" bestFit="1" customWidth="1"/>
    <col min="8" max="8" width="13.6640625" bestFit="1" customWidth="1"/>
  </cols>
  <sheetData>
    <row r="3" spans="1:6" ht="20" x14ac:dyDescent="0.2">
      <c r="A3" s="5" t="s">
        <v>0</v>
      </c>
      <c r="B3" s="5" t="s">
        <v>1</v>
      </c>
      <c r="C3" s="11" t="s">
        <v>58</v>
      </c>
      <c r="D3" s="12" t="s">
        <v>53</v>
      </c>
      <c r="E3" s="34" t="s">
        <v>39</v>
      </c>
      <c r="F3" s="34"/>
    </row>
    <row r="4" spans="1:6" x14ac:dyDescent="0.2">
      <c r="A4" s="39">
        <v>2020</v>
      </c>
      <c r="B4" s="2" t="s">
        <v>2</v>
      </c>
      <c r="C4" s="10">
        <v>1</v>
      </c>
      <c r="D4">
        <v>1240</v>
      </c>
      <c r="E4" s="43">
        <f>SUM(D4:D15)</f>
        <v>14947</v>
      </c>
    </row>
    <row r="5" spans="1:6" x14ac:dyDescent="0.2">
      <c r="A5" s="39"/>
      <c r="B5" s="2" t="s">
        <v>3</v>
      </c>
      <c r="C5" s="10">
        <v>2</v>
      </c>
      <c r="D5">
        <v>1248</v>
      </c>
      <c r="E5" s="43"/>
    </row>
    <row r="6" spans="1:6" x14ac:dyDescent="0.2">
      <c r="A6" s="39"/>
      <c r="B6" s="2" t="s">
        <v>4</v>
      </c>
      <c r="C6" s="10">
        <v>3</v>
      </c>
      <c r="D6">
        <v>1246</v>
      </c>
      <c r="E6" s="43"/>
    </row>
    <row r="7" spans="1:6" x14ac:dyDescent="0.2">
      <c r="A7" s="39"/>
      <c r="B7" s="2" t="s">
        <v>5</v>
      </c>
      <c r="C7" s="10">
        <v>4</v>
      </c>
      <c r="D7">
        <v>1245</v>
      </c>
      <c r="E7" s="43"/>
    </row>
    <row r="8" spans="1:6" x14ac:dyDescent="0.2">
      <c r="A8" s="39"/>
      <c r="B8" s="2" t="s">
        <v>6</v>
      </c>
      <c r="C8" s="10">
        <v>5</v>
      </c>
      <c r="D8">
        <v>1246</v>
      </c>
      <c r="E8" s="43"/>
    </row>
    <row r="9" spans="1:6" x14ac:dyDescent="0.2">
      <c r="A9" s="39"/>
      <c r="B9" s="2" t="s">
        <v>7</v>
      </c>
      <c r="C9" s="10">
        <v>6</v>
      </c>
      <c r="D9">
        <v>1247</v>
      </c>
      <c r="E9" s="43"/>
    </row>
    <row r="10" spans="1:6" x14ac:dyDescent="0.2">
      <c r="A10" s="39"/>
      <c r="B10" s="2" t="s">
        <v>8</v>
      </c>
      <c r="C10" s="10">
        <v>7</v>
      </c>
      <c r="D10">
        <v>1248</v>
      </c>
      <c r="E10" s="43"/>
    </row>
    <row r="11" spans="1:6" x14ac:dyDescent="0.2">
      <c r="A11" s="39"/>
      <c r="B11" s="2" t="s">
        <v>9</v>
      </c>
      <c r="C11" s="10">
        <v>8</v>
      </c>
      <c r="D11">
        <v>1245</v>
      </c>
      <c r="E11" s="43"/>
    </row>
    <row r="12" spans="1:6" x14ac:dyDescent="0.2">
      <c r="A12" s="39"/>
      <c r="B12" s="2" t="s">
        <v>10</v>
      </c>
      <c r="C12" s="10">
        <v>9</v>
      </c>
      <c r="D12">
        <v>1249</v>
      </c>
      <c r="E12" s="43"/>
    </row>
    <row r="13" spans="1:6" x14ac:dyDescent="0.2">
      <c r="A13" s="39"/>
      <c r="B13" s="2" t="s">
        <v>11</v>
      </c>
      <c r="C13" s="10">
        <v>10</v>
      </c>
      <c r="D13">
        <v>1240</v>
      </c>
      <c r="E13" s="43"/>
    </row>
    <row r="14" spans="1:6" x14ac:dyDescent="0.2">
      <c r="A14" s="39"/>
      <c r="B14" s="2" t="s">
        <v>12</v>
      </c>
      <c r="C14" s="10">
        <v>11</v>
      </c>
      <c r="D14">
        <v>1248</v>
      </c>
      <c r="E14" s="43"/>
    </row>
    <row r="15" spans="1:6" x14ac:dyDescent="0.2">
      <c r="A15" s="39"/>
      <c r="B15" s="2" t="s">
        <v>13</v>
      </c>
      <c r="C15" s="10">
        <v>12</v>
      </c>
      <c r="D15">
        <v>1245</v>
      </c>
      <c r="E15" s="43"/>
    </row>
    <row r="16" spans="1:6" x14ac:dyDescent="0.2">
      <c r="A16" s="40">
        <v>2021</v>
      </c>
      <c r="B16" s="3" t="s">
        <v>2</v>
      </c>
      <c r="C16" s="10">
        <v>13</v>
      </c>
      <c r="D16">
        <v>1251</v>
      </c>
      <c r="E16" s="43">
        <f>SUM(D16:D27)</f>
        <v>15062</v>
      </c>
    </row>
    <row r="17" spans="1:8" x14ac:dyDescent="0.2">
      <c r="A17" s="40"/>
      <c r="B17" s="3" t="s">
        <v>3</v>
      </c>
      <c r="C17" s="10">
        <v>14</v>
      </c>
      <c r="D17">
        <v>1252</v>
      </c>
      <c r="E17" s="43"/>
    </row>
    <row r="18" spans="1:8" x14ac:dyDescent="0.2">
      <c r="A18" s="40"/>
      <c r="B18" s="3" t="s">
        <v>4</v>
      </c>
      <c r="C18" s="10">
        <v>15</v>
      </c>
      <c r="D18">
        <v>1252</v>
      </c>
      <c r="E18" s="43"/>
    </row>
    <row r="19" spans="1:8" x14ac:dyDescent="0.2">
      <c r="A19" s="40"/>
      <c r="B19" s="3" t="s">
        <v>5</v>
      </c>
      <c r="C19" s="10">
        <v>16</v>
      </c>
      <c r="D19">
        <v>1254</v>
      </c>
      <c r="E19" s="43"/>
    </row>
    <row r="20" spans="1:8" x14ac:dyDescent="0.2">
      <c r="A20" s="40"/>
      <c r="B20" s="3" t="s">
        <v>6</v>
      </c>
      <c r="C20" s="10">
        <v>17</v>
      </c>
      <c r="D20">
        <v>1256</v>
      </c>
      <c r="E20" s="43"/>
    </row>
    <row r="21" spans="1:8" x14ac:dyDescent="0.2">
      <c r="A21" s="40"/>
      <c r="B21" s="3" t="s">
        <v>7</v>
      </c>
      <c r="C21" s="10">
        <v>18</v>
      </c>
      <c r="D21">
        <v>1257</v>
      </c>
      <c r="E21" s="43"/>
    </row>
    <row r="22" spans="1:8" x14ac:dyDescent="0.2">
      <c r="A22" s="40"/>
      <c r="B22" s="3" t="s">
        <v>8</v>
      </c>
      <c r="C22" s="10">
        <v>19</v>
      </c>
      <c r="D22">
        <v>1256</v>
      </c>
      <c r="E22" s="43"/>
    </row>
    <row r="23" spans="1:8" x14ac:dyDescent="0.2">
      <c r="A23" s="40"/>
      <c r="B23" s="3" t="s">
        <v>9</v>
      </c>
      <c r="C23" s="10">
        <v>20</v>
      </c>
      <c r="D23">
        <v>1255</v>
      </c>
      <c r="E23" s="43"/>
    </row>
    <row r="24" spans="1:8" x14ac:dyDescent="0.2">
      <c r="A24" s="40"/>
      <c r="B24" s="3" t="s">
        <v>10</v>
      </c>
      <c r="C24" s="10">
        <v>21</v>
      </c>
      <c r="D24">
        <v>1256</v>
      </c>
      <c r="E24" s="43"/>
    </row>
    <row r="25" spans="1:8" x14ac:dyDescent="0.2">
      <c r="A25" s="40"/>
      <c r="B25" s="3" t="s">
        <v>11</v>
      </c>
      <c r="C25" s="10">
        <v>22</v>
      </c>
      <c r="D25">
        <v>1258</v>
      </c>
      <c r="E25" s="43"/>
    </row>
    <row r="26" spans="1:8" x14ac:dyDescent="0.2">
      <c r="A26" s="40"/>
      <c r="B26" s="3" t="s">
        <v>12</v>
      </c>
      <c r="C26" s="10">
        <v>23</v>
      </c>
      <c r="D26">
        <v>1257</v>
      </c>
      <c r="E26" s="43"/>
    </row>
    <row r="27" spans="1:8" x14ac:dyDescent="0.2">
      <c r="A27" s="40"/>
      <c r="B27" s="3" t="s">
        <v>13</v>
      </c>
      <c r="C27" s="10">
        <v>24</v>
      </c>
      <c r="D27">
        <v>1258</v>
      </c>
      <c r="E27" s="43"/>
      <c r="G27" s="1" t="s">
        <v>61</v>
      </c>
      <c r="H27" s="1" t="s">
        <v>62</v>
      </c>
    </row>
    <row r="28" spans="1:8" x14ac:dyDescent="0.2">
      <c r="A28" s="41">
        <v>2022</v>
      </c>
      <c r="B28" s="4" t="s">
        <v>2</v>
      </c>
      <c r="C28" s="10">
        <v>25</v>
      </c>
      <c r="D28">
        <v>1258</v>
      </c>
      <c r="E28" s="43">
        <f>SUM(D28:D39)</f>
        <v>15131</v>
      </c>
      <c r="G28" s="1">
        <v>2020</v>
      </c>
      <c r="H28" s="37">
        <v>14947</v>
      </c>
    </row>
    <row r="29" spans="1:8" x14ac:dyDescent="0.2">
      <c r="A29" s="41"/>
      <c r="B29" s="4" t="s">
        <v>3</v>
      </c>
      <c r="C29" s="10">
        <v>26</v>
      </c>
      <c r="D29">
        <v>1259</v>
      </c>
      <c r="E29" s="43"/>
      <c r="G29" s="1">
        <v>2021</v>
      </c>
      <c r="H29" s="37">
        <v>15062</v>
      </c>
    </row>
    <row r="30" spans="1:8" x14ac:dyDescent="0.2">
      <c r="A30" s="41"/>
      <c r="B30" s="4" t="s">
        <v>4</v>
      </c>
      <c r="C30" s="10">
        <v>27</v>
      </c>
      <c r="D30">
        <v>1262</v>
      </c>
      <c r="E30" s="43"/>
      <c r="G30" s="1">
        <v>2022</v>
      </c>
      <c r="H30" s="37">
        <v>15131</v>
      </c>
    </row>
    <row r="31" spans="1:8" x14ac:dyDescent="0.2">
      <c r="A31" s="41"/>
      <c r="B31" s="4" t="s">
        <v>5</v>
      </c>
      <c r="C31" s="10">
        <v>28</v>
      </c>
      <c r="D31">
        <v>1258</v>
      </c>
      <c r="E31" s="43"/>
      <c r="G31" s="1">
        <v>2035</v>
      </c>
      <c r="H31" s="37">
        <v>2780996</v>
      </c>
    </row>
    <row r="32" spans="1:8" x14ac:dyDescent="0.2">
      <c r="A32" s="41"/>
      <c r="B32" s="4" t="s">
        <v>6</v>
      </c>
      <c r="C32" s="10">
        <v>29</v>
      </c>
      <c r="D32">
        <v>1262</v>
      </c>
      <c r="E32" s="43"/>
    </row>
    <row r="33" spans="1:9" x14ac:dyDescent="0.2">
      <c r="A33" s="41"/>
      <c r="B33" s="4" t="s">
        <v>7</v>
      </c>
      <c r="C33" s="10">
        <v>30</v>
      </c>
      <c r="D33">
        <v>1261</v>
      </c>
      <c r="E33" s="43"/>
    </row>
    <row r="34" spans="1:9" x14ac:dyDescent="0.2">
      <c r="A34" s="41"/>
      <c r="B34" s="4" t="s">
        <v>8</v>
      </c>
      <c r="C34" s="10">
        <v>31</v>
      </c>
      <c r="D34">
        <v>1260</v>
      </c>
      <c r="E34" s="43"/>
    </row>
    <row r="35" spans="1:9" x14ac:dyDescent="0.2">
      <c r="A35" s="41"/>
      <c r="B35" s="4" t="s">
        <v>9</v>
      </c>
      <c r="C35" s="10">
        <v>32</v>
      </c>
      <c r="D35">
        <v>1259</v>
      </c>
      <c r="E35" s="43"/>
    </row>
    <row r="36" spans="1:9" x14ac:dyDescent="0.2">
      <c r="A36" s="41"/>
      <c r="B36" s="4" t="s">
        <v>10</v>
      </c>
      <c r="C36" s="10">
        <v>33</v>
      </c>
      <c r="D36">
        <v>1263</v>
      </c>
      <c r="E36" s="43"/>
    </row>
    <row r="37" spans="1:9" x14ac:dyDescent="0.2">
      <c r="A37" s="41"/>
      <c r="B37" s="4" t="s">
        <v>11</v>
      </c>
      <c r="C37" s="10">
        <v>34</v>
      </c>
      <c r="D37">
        <v>1262</v>
      </c>
      <c r="E37" s="43"/>
    </row>
    <row r="38" spans="1:9" x14ac:dyDescent="0.2">
      <c r="A38" s="41"/>
      <c r="B38" s="4" t="s">
        <v>12</v>
      </c>
      <c r="C38" s="10">
        <v>35</v>
      </c>
      <c r="D38">
        <v>1264</v>
      </c>
      <c r="E38" s="43"/>
    </row>
    <row r="39" spans="1:9" x14ac:dyDescent="0.2">
      <c r="A39" s="41"/>
      <c r="B39" s="8" t="s">
        <v>13</v>
      </c>
      <c r="C39" s="10">
        <v>36</v>
      </c>
      <c r="D39">
        <v>1263</v>
      </c>
      <c r="E39" s="43"/>
    </row>
    <row r="40" spans="1:9" x14ac:dyDescent="0.2">
      <c r="G40" s="1"/>
      <c r="H40" s="1" t="s">
        <v>40</v>
      </c>
      <c r="I40" s="1" t="s">
        <v>60</v>
      </c>
    </row>
    <row r="41" spans="1:9" x14ac:dyDescent="0.2">
      <c r="A41" s="42">
        <v>2035</v>
      </c>
      <c r="B41" s="36" t="s">
        <v>2</v>
      </c>
      <c r="C41" s="36">
        <v>181</v>
      </c>
      <c r="D41" s="35">
        <f>$H$41+$I$41*C41</f>
        <v>224915.23123123124</v>
      </c>
      <c r="E41" s="43">
        <f>SUM(D41:D52)</f>
        <v>2780995.8414414413</v>
      </c>
      <c r="G41" s="1" t="s">
        <v>63</v>
      </c>
      <c r="H41" s="6" cm="1">
        <f t="array" ref="H41:I41">LINEST(D4:D39,C4:C39)</f>
        <v>0.60900900900900889</v>
      </c>
      <c r="I41" s="6">
        <v>1242.6222222222223</v>
      </c>
    </row>
    <row r="42" spans="1:9" x14ac:dyDescent="0.2">
      <c r="A42" s="42"/>
      <c r="B42" s="36" t="s">
        <v>3</v>
      </c>
      <c r="C42" s="36">
        <v>182</v>
      </c>
      <c r="D42" s="35">
        <f>$H$41+$I$41*C42</f>
        <v>226157.85345345346</v>
      </c>
      <c r="E42" s="43"/>
    </row>
    <row r="43" spans="1:9" x14ac:dyDescent="0.2">
      <c r="A43" s="42"/>
      <c r="B43" s="36" t="s">
        <v>4</v>
      </c>
      <c r="C43" s="36">
        <v>183</v>
      </c>
      <c r="D43" s="35">
        <f>$H$41+$I$41*C43</f>
        <v>227400.47567567567</v>
      </c>
      <c r="E43" s="43"/>
    </row>
    <row r="44" spans="1:9" x14ac:dyDescent="0.2">
      <c r="A44" s="42"/>
      <c r="B44" s="36" t="s">
        <v>5</v>
      </c>
      <c r="C44" s="36">
        <v>184</v>
      </c>
      <c r="D44" s="35">
        <f>$H$41+$I$41*C44</f>
        <v>228643.09789789791</v>
      </c>
      <c r="E44" s="43"/>
    </row>
    <row r="45" spans="1:9" x14ac:dyDescent="0.2">
      <c r="A45" s="42"/>
      <c r="B45" s="36" t="s">
        <v>6</v>
      </c>
      <c r="C45" s="36">
        <v>185</v>
      </c>
      <c r="D45" s="35">
        <f>$H$41+$I$41*C45</f>
        <v>229885.72012012012</v>
      </c>
      <c r="E45" s="43"/>
    </row>
    <row r="46" spans="1:9" x14ac:dyDescent="0.2">
      <c r="A46" s="42"/>
      <c r="B46" s="36" t="s">
        <v>7</v>
      </c>
      <c r="C46" s="36">
        <v>186</v>
      </c>
      <c r="D46" s="35">
        <f>$H$41+$I$41*C46</f>
        <v>231128.34234234234</v>
      </c>
      <c r="E46" s="43"/>
    </row>
    <row r="47" spans="1:9" x14ac:dyDescent="0.2">
      <c r="A47" s="42"/>
      <c r="B47" s="36" t="s">
        <v>8</v>
      </c>
      <c r="C47" s="36">
        <v>187</v>
      </c>
      <c r="D47" s="35">
        <f>$H$41+$I$41*C47</f>
        <v>232370.96456456455</v>
      </c>
      <c r="E47" s="43"/>
    </row>
    <row r="48" spans="1:9" x14ac:dyDescent="0.2">
      <c r="A48" s="42"/>
      <c r="B48" s="36" t="s">
        <v>9</v>
      </c>
      <c r="C48" s="36">
        <v>188</v>
      </c>
      <c r="D48" s="35">
        <f>$H$41+$I$41*C48</f>
        <v>233613.58678678679</v>
      </c>
      <c r="E48" s="43"/>
    </row>
    <row r="49" spans="1:5" x14ac:dyDescent="0.2">
      <c r="A49" s="42"/>
      <c r="B49" s="36" t="s">
        <v>10</v>
      </c>
      <c r="C49" s="36">
        <v>189</v>
      </c>
      <c r="D49" s="35">
        <f>$H$41+$I$41*C49</f>
        <v>234856.20900900901</v>
      </c>
      <c r="E49" s="43"/>
    </row>
    <row r="50" spans="1:5" x14ac:dyDescent="0.2">
      <c r="A50" s="42"/>
      <c r="B50" s="36" t="s">
        <v>11</v>
      </c>
      <c r="C50" s="36">
        <v>190</v>
      </c>
      <c r="D50" s="35">
        <f>$H$41+$I$41*C50</f>
        <v>236098.83123123122</v>
      </c>
      <c r="E50" s="43"/>
    </row>
    <row r="51" spans="1:5" x14ac:dyDescent="0.2">
      <c r="A51" s="42"/>
      <c r="B51" s="36" t="s">
        <v>12</v>
      </c>
      <c r="C51" s="36">
        <v>191</v>
      </c>
      <c r="D51" s="35">
        <f>$H$41+$I$41*C51</f>
        <v>237341.45345345346</v>
      </c>
      <c r="E51" s="43"/>
    </row>
    <row r="52" spans="1:5" x14ac:dyDescent="0.2">
      <c r="A52" s="42"/>
      <c r="B52" s="36" t="s">
        <v>13</v>
      </c>
      <c r="C52" s="36">
        <v>192</v>
      </c>
      <c r="D52" s="35">
        <f>$H$41+$I$41*C52</f>
        <v>238584.07567567567</v>
      </c>
      <c r="E52" s="43"/>
    </row>
  </sheetData>
  <mergeCells count="8">
    <mergeCell ref="A41:A52"/>
    <mergeCell ref="E41:E52"/>
    <mergeCell ref="A4:A15"/>
    <mergeCell ref="A16:A27"/>
    <mergeCell ref="A28:A39"/>
    <mergeCell ref="E4:E15"/>
    <mergeCell ref="E16:E27"/>
    <mergeCell ref="E28:E39"/>
  </mergeCells>
  <pageMargins left="0.7" right="0.7" top="0.75" bottom="0.75" header="0.3" footer="0.3"/>
  <ignoredErrors>
    <ignoredError sqref="E4:E52" formulaRange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0C0D-9F39-3748-8593-C04BD9FD21BA}">
  <dimension ref="A1:B5"/>
  <sheetViews>
    <sheetView workbookViewId="0">
      <selection activeCell="F18" sqref="F18"/>
    </sheetView>
  </sheetViews>
  <sheetFormatPr baseColWidth="10" defaultRowHeight="16" x14ac:dyDescent="0.2"/>
  <sheetData>
    <row r="1" spans="1:2" x14ac:dyDescent="0.2">
      <c r="A1" s="1" t="s">
        <v>61</v>
      </c>
      <c r="B1" s="1" t="s">
        <v>62</v>
      </c>
    </row>
    <row r="2" spans="1:2" x14ac:dyDescent="0.2">
      <c r="A2" s="1">
        <v>2020</v>
      </c>
      <c r="B2" s="37">
        <v>14947</v>
      </c>
    </row>
    <row r="3" spans="1:2" x14ac:dyDescent="0.2">
      <c r="A3" s="1">
        <v>2021</v>
      </c>
      <c r="B3" s="37">
        <v>15062</v>
      </c>
    </row>
    <row r="4" spans="1:2" x14ac:dyDescent="0.2">
      <c r="A4" s="1">
        <v>2022</v>
      </c>
      <c r="B4" s="37">
        <v>15131</v>
      </c>
    </row>
    <row r="5" spans="1:2" x14ac:dyDescent="0.2">
      <c r="A5" s="1">
        <v>2035</v>
      </c>
      <c r="B5" s="37">
        <v>2780996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2C44-31C9-6146-9A59-60B49BCC70A6}">
  <dimension ref="A1"/>
  <sheetViews>
    <sheetView workbookViewId="0">
      <selection activeCell="R14" sqref="R1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Manually - Linear Regression</vt:lpstr>
      <vt:lpstr>Excel -Linear Regression</vt:lpstr>
      <vt:lpstr>Sheet1</vt:lpstr>
      <vt:lpstr>Honda Tab</vt:lpstr>
      <vt:lpstr>Regression Line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Siddhesh Kadam</cp:lastModifiedBy>
  <dcterms:created xsi:type="dcterms:W3CDTF">2023-04-27T01:42:51Z</dcterms:created>
  <dcterms:modified xsi:type="dcterms:W3CDTF">2023-05-13T23:24:41Z</dcterms:modified>
</cp:coreProperties>
</file>