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skadam3_horizon_csueastbay_edu/Documents/Data Project/EV - Tesla/"/>
    </mc:Choice>
  </mc:AlternateContent>
  <xr:revisionPtr revIDLastSave="629" documentId="8_{8E4CACDD-F01E-2E4D-A8E0-C7C6E432FD4B}" xr6:coauthVersionLast="47" xr6:coauthVersionMax="47" xr10:uidLastSave="{78898A90-4741-9C43-83AA-61ED154C9364}"/>
  <bookViews>
    <workbookView xWindow="0" yWindow="500" windowWidth="28800" windowHeight="16300" firstSheet="1" activeTab="8" xr2:uid="{C897FDA8-D955-4548-B217-B8343F03EDC8}"/>
  </bookViews>
  <sheets>
    <sheet name="Naïve Bayes Analysis" sheetId="1" r:id="rId1"/>
    <sheet name="SMA (2 month)" sheetId="2" r:id="rId2"/>
    <sheet name="SMA (5 month)" sheetId="3" r:id="rId3"/>
    <sheet name="WMA (3 months)" sheetId="4" r:id="rId4"/>
    <sheet name="Sim Expo Smooth (0.1)" sheetId="5" r:id="rId5"/>
    <sheet name="Sim Expo Smooth (0.5)" sheetId="7" r:id="rId6"/>
    <sheet name="Adj Expo Smooth(0.3,0.3) " sheetId="6" r:id="rId7"/>
    <sheet name="Adj Expo Smooth(0.7,0.7)" sheetId="8" r:id="rId8"/>
    <sheet name="2035 Forecasting" sheetId="10" r:id="rId9"/>
    <sheet name="End Result" sheetId="11" r:id="rId10"/>
    <sheet name="FITS" sheetId="9" r:id="rId11"/>
  </sheets>
  <definedNames>
    <definedName name="solver_adj" localSheetId="6" hidden="1">'Adj Expo Smooth(0.3,0.3) '!$M$4</definedName>
    <definedName name="solver_adj" localSheetId="7" hidden="1">'Adj Expo Smooth(0.7,0.7)'!$M$4</definedName>
    <definedName name="solver_adj" localSheetId="5" hidden="1">'Sim Expo Smooth (0.5)'!$K$4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lhs1" localSheetId="6" hidden="1">'Adj Expo Smooth(0.3,0.3) '!$M$4</definedName>
    <definedName name="solver_lhs1" localSheetId="7" hidden="1">'Adj Expo Smooth(0.7,0.7)'!$M$4</definedName>
    <definedName name="solver_lhs1" localSheetId="5" hidden="1">'Sim Expo Smooth (0.5)'!$K$4</definedName>
    <definedName name="solver_lhs2" localSheetId="6" hidden="1">'Adj Expo Smooth(0.3,0.3) '!$M$4</definedName>
    <definedName name="solver_lhs2" localSheetId="7" hidden="1">'Adj Expo Smooth(0.7,0.7)'!$M$4</definedName>
    <definedName name="solver_lhs2" localSheetId="5" hidden="1">'Sim Expo Smooth (0.5)'!$K$4</definedName>
    <definedName name="solver_lin" localSheetId="6" hidden="1">2</definedName>
    <definedName name="solver_lin" localSheetId="7" hidden="1">2</definedName>
    <definedName name="solver_lin" localSheetId="5" hidden="1">2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um" localSheetId="6" hidden="1">2</definedName>
    <definedName name="solver_num" localSheetId="7" hidden="1">2</definedName>
    <definedName name="solver_num" localSheetId="5" hidden="1">2</definedName>
    <definedName name="solver_opt" localSheetId="6" hidden="1">'Adj Expo Smooth(0.3,0.3) '!$M$10</definedName>
    <definedName name="solver_opt" localSheetId="7" hidden="1">'Adj Expo Smooth(0.7,0.7)'!$M$10</definedName>
    <definedName name="solver_opt" localSheetId="5" hidden="1">'Sim Expo Smooth (0.5)'!$K$10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5" hidden="1">3</definedName>
    <definedName name="solver_rhs1" localSheetId="6" hidden="1">1</definedName>
    <definedName name="solver_rhs1" localSheetId="7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5" hidden="1">0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er" localSheetId="6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0" l="1"/>
  <c r="E28" i="10"/>
  <c r="E4" i="10"/>
  <c r="D53" i="9"/>
  <c r="F39" i="9" s="1"/>
  <c r="G39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E15" i="9"/>
  <c r="F15" i="9" s="1"/>
  <c r="G15" i="9" s="1"/>
  <c r="E14" i="9"/>
  <c r="F14" i="9" s="1"/>
  <c r="G14" i="9" s="1"/>
  <c r="F13" i="9"/>
  <c r="G13" i="9" s="1"/>
  <c r="E13" i="9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F7" i="9"/>
  <c r="G7" i="9" s="1"/>
  <c r="E7" i="9"/>
  <c r="E6" i="9"/>
  <c r="F6" i="9" s="1"/>
  <c r="G6" i="9" s="1"/>
  <c r="E5" i="9"/>
  <c r="F5" i="9" s="1"/>
  <c r="G5" i="9" s="1"/>
  <c r="E4" i="9"/>
  <c r="F4" i="9" s="1"/>
  <c r="G4" i="9" s="1"/>
  <c r="D6" i="8"/>
  <c r="E6" i="8" s="1"/>
  <c r="G40" i="8"/>
  <c r="I40" i="8" s="1"/>
  <c r="G5" i="8"/>
  <c r="H5" i="8" s="1"/>
  <c r="G40" i="6"/>
  <c r="G5" i="6"/>
  <c r="D6" i="6"/>
  <c r="D6" i="7"/>
  <c r="E6" i="7" s="1"/>
  <c r="E5" i="7"/>
  <c r="G5" i="7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I5" i="6"/>
  <c r="E5" i="5"/>
  <c r="G5" i="5" s="1"/>
  <c r="D25" i="4"/>
  <c r="E25" i="4" s="1"/>
  <c r="D26" i="4"/>
  <c r="D27" i="4"/>
  <c r="D28" i="4"/>
  <c r="E28" i="4" s="1"/>
  <c r="D29" i="4"/>
  <c r="D30" i="4"/>
  <c r="E30" i="4" s="1"/>
  <c r="D31" i="4"/>
  <c r="E31" i="4" s="1"/>
  <c r="G31" i="4" s="1"/>
  <c r="D32" i="4"/>
  <c r="E32" i="4" s="1"/>
  <c r="D33" i="4"/>
  <c r="E33" i="4" s="1"/>
  <c r="D34" i="4"/>
  <c r="D35" i="4"/>
  <c r="D36" i="4"/>
  <c r="E36" i="4" s="1"/>
  <c r="D37" i="4"/>
  <c r="E37" i="4" s="1"/>
  <c r="D38" i="4"/>
  <c r="E38" i="4" s="1"/>
  <c r="D39" i="4"/>
  <c r="D40" i="4"/>
  <c r="E40" i="4" s="1"/>
  <c r="D8" i="4"/>
  <c r="E8" i="4" s="1"/>
  <c r="F8" i="4" s="1"/>
  <c r="H8" i="4" s="1"/>
  <c r="D9" i="4"/>
  <c r="D10" i="4"/>
  <c r="D11" i="4"/>
  <c r="D12" i="4"/>
  <c r="D13" i="4"/>
  <c r="E13" i="4" s="1"/>
  <c r="D14" i="4"/>
  <c r="E14" i="4" s="1"/>
  <c r="D15" i="4"/>
  <c r="E15" i="4" s="1"/>
  <c r="G15" i="4" s="1"/>
  <c r="D16" i="4"/>
  <c r="E16" i="4" s="1"/>
  <c r="D17" i="4"/>
  <c r="D18" i="4"/>
  <c r="D19" i="4"/>
  <c r="D20" i="4"/>
  <c r="E20" i="4" s="1"/>
  <c r="D21" i="4"/>
  <c r="E21" i="4" s="1"/>
  <c r="D22" i="4"/>
  <c r="E22" i="4" s="1"/>
  <c r="D23" i="4"/>
  <c r="E23" i="4" s="1"/>
  <c r="F23" i="4" s="1"/>
  <c r="H23" i="4" s="1"/>
  <c r="D24" i="4"/>
  <c r="E24" i="4" s="1"/>
  <c r="D7" i="4"/>
  <c r="E17" i="4"/>
  <c r="E12" i="4"/>
  <c r="E11" i="4"/>
  <c r="E9" i="4"/>
  <c r="E10" i="4"/>
  <c r="E35" i="4"/>
  <c r="E29" i="4"/>
  <c r="E27" i="4"/>
  <c r="E19" i="4"/>
  <c r="E39" i="4"/>
  <c r="F39" i="4" s="1"/>
  <c r="H39" i="4" s="1"/>
  <c r="E26" i="4"/>
  <c r="E18" i="4"/>
  <c r="E7" i="4"/>
  <c r="F7" i="4" s="1"/>
  <c r="H7" i="4" s="1"/>
  <c r="E34" i="4"/>
  <c r="E6" i="4"/>
  <c r="F6" i="4" s="1"/>
  <c r="H6" i="4" s="1"/>
  <c r="E5" i="4"/>
  <c r="F5" i="4" s="1"/>
  <c r="E5" i="3"/>
  <c r="F5" i="3" s="1"/>
  <c r="E6" i="3"/>
  <c r="F6" i="3" s="1"/>
  <c r="H6" i="3" s="1"/>
  <c r="E7" i="3"/>
  <c r="F7" i="3" s="1"/>
  <c r="H7" i="3" s="1"/>
  <c r="E8" i="3"/>
  <c r="F8" i="3" s="1"/>
  <c r="H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/>
  <c r="G14" i="3" s="1"/>
  <c r="D15" i="3"/>
  <c r="E15" i="3" s="1"/>
  <c r="D16" i="3"/>
  <c r="E16" i="3" s="1"/>
  <c r="D17" i="3"/>
  <c r="E17" i="3" s="1"/>
  <c r="F17" i="3" s="1"/>
  <c r="H17" i="3" s="1"/>
  <c r="D18" i="3"/>
  <c r="E18" i="3" s="1"/>
  <c r="D19" i="3"/>
  <c r="E19" i="3" s="1"/>
  <c r="G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G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F33" i="3" s="1"/>
  <c r="H33" i="3" s="1"/>
  <c r="D34" i="3"/>
  <c r="E34" i="3" s="1"/>
  <c r="D35" i="3"/>
  <c r="E35" i="3" s="1"/>
  <c r="G35" i="3" s="1"/>
  <c r="D36" i="3"/>
  <c r="E36" i="3" s="1"/>
  <c r="D37" i="3"/>
  <c r="E37" i="3" s="1"/>
  <c r="D38" i="3"/>
  <c r="E38" i="3" s="1"/>
  <c r="G38" i="3" s="1"/>
  <c r="D39" i="3"/>
  <c r="E39" i="3" s="1"/>
  <c r="F39" i="3" s="1"/>
  <c r="H39" i="3" s="1"/>
  <c r="D40" i="3"/>
  <c r="E40" i="3" s="1"/>
  <c r="E5" i="2"/>
  <c r="G5" i="2" s="1"/>
  <c r="D6" i="2"/>
  <c r="E6" i="2" s="1"/>
  <c r="D7" i="2"/>
  <c r="E7" i="2" s="1"/>
  <c r="D8" i="2"/>
  <c r="E8" i="2" s="1"/>
  <c r="D9" i="2"/>
  <c r="E9" i="2"/>
  <c r="F9" i="2" s="1"/>
  <c r="H9" i="2" s="1"/>
  <c r="G9" i="2"/>
  <c r="D10" i="2"/>
  <c r="E10" i="2" s="1"/>
  <c r="D11" i="2"/>
  <c r="E11" i="2" s="1"/>
  <c r="D12" i="2"/>
  <c r="E12" i="2"/>
  <c r="G12" i="2" s="1"/>
  <c r="D13" i="2"/>
  <c r="E13" i="2" s="1"/>
  <c r="D14" i="2"/>
  <c r="E14" i="2" s="1"/>
  <c r="D15" i="2"/>
  <c r="E15" i="2"/>
  <c r="G15" i="2" s="1"/>
  <c r="F15" i="2"/>
  <c r="H15" i="2" s="1"/>
  <c r="D16" i="2"/>
  <c r="E16" i="2" s="1"/>
  <c r="D17" i="2"/>
  <c r="E17" i="2" s="1"/>
  <c r="D18" i="2"/>
  <c r="E18" i="2" s="1"/>
  <c r="D19" i="2"/>
  <c r="E19" i="2"/>
  <c r="F19" i="2" s="1"/>
  <c r="H19" i="2" s="1"/>
  <c r="G19" i="2"/>
  <c r="D20" i="2"/>
  <c r="E20" i="2" s="1"/>
  <c r="G20" i="2" s="1"/>
  <c r="D21" i="2"/>
  <c r="E21" i="2"/>
  <c r="G21" i="2" s="1"/>
  <c r="F21" i="2"/>
  <c r="H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/>
  <c r="F27" i="2" s="1"/>
  <c r="H27" i="2" s="1"/>
  <c r="D28" i="2"/>
  <c r="E28" i="2" s="1"/>
  <c r="G28" i="2" s="1"/>
  <c r="D29" i="2"/>
  <c r="E29" i="2" s="1"/>
  <c r="D30" i="2"/>
  <c r="E30" i="2" s="1"/>
  <c r="D31" i="2"/>
  <c r="E31" i="2"/>
  <c r="G31" i="2" s="1"/>
  <c r="D32" i="2"/>
  <c r="E32" i="2" s="1"/>
  <c r="D33" i="2"/>
  <c r="E33" i="2" s="1"/>
  <c r="D34" i="2"/>
  <c r="E34" i="2" s="1"/>
  <c r="D35" i="2"/>
  <c r="E35" i="2" s="1"/>
  <c r="D36" i="2"/>
  <c r="E36" i="2" s="1"/>
  <c r="G36" i="2" s="1"/>
  <c r="D37" i="2"/>
  <c r="E37" i="2"/>
  <c r="F37" i="2" s="1"/>
  <c r="H37" i="2" s="1"/>
  <c r="D38" i="2"/>
  <c r="E38" i="2" s="1"/>
  <c r="D39" i="2"/>
  <c r="E39" i="2" s="1"/>
  <c r="D40" i="2"/>
  <c r="E40" i="2"/>
  <c r="G40" i="2" s="1"/>
  <c r="F40" i="2"/>
  <c r="D5" i="1"/>
  <c r="E5" i="1" s="1"/>
  <c r="D6" i="1"/>
  <c r="E6" i="1" s="1"/>
  <c r="D7" i="1"/>
  <c r="E7" i="1"/>
  <c r="F7" i="1" s="1"/>
  <c r="H7" i="1" s="1"/>
  <c r="D8" i="1"/>
  <c r="E8" i="1" s="1"/>
  <c r="F8" i="1" s="1"/>
  <c r="H8" i="1" s="1"/>
  <c r="D9" i="1"/>
  <c r="E9" i="1" s="1"/>
  <c r="F9" i="1" s="1"/>
  <c r="H9" i="1" s="1"/>
  <c r="D10" i="1"/>
  <c r="E10" i="1"/>
  <c r="F10" i="1" s="1"/>
  <c r="H10" i="1" s="1"/>
  <c r="D11" i="1"/>
  <c r="E11" i="1" s="1"/>
  <c r="D12" i="1"/>
  <c r="E12" i="1" s="1"/>
  <c r="G12" i="1" s="1"/>
  <c r="D13" i="1"/>
  <c r="E13" i="1"/>
  <c r="G13" i="1" s="1"/>
  <c r="D14" i="1"/>
  <c r="E14" i="1" s="1"/>
  <c r="D15" i="1"/>
  <c r="E15" i="1" s="1"/>
  <c r="D16" i="1"/>
  <c r="E16" i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E19" i="1" s="1"/>
  <c r="D20" i="1"/>
  <c r="E20" i="1" s="1"/>
  <c r="D21" i="1"/>
  <c r="E21" i="1"/>
  <c r="G21" i="1" s="1"/>
  <c r="D22" i="1"/>
  <c r="E22" i="1" s="1"/>
  <c r="D23" i="1"/>
  <c r="E23" i="1" s="1"/>
  <c r="D24" i="1"/>
  <c r="E24" i="1" s="1"/>
  <c r="D25" i="1"/>
  <c r="E25" i="1" s="1"/>
  <c r="F25" i="1" s="1"/>
  <c r="H25" i="1" s="1"/>
  <c r="D26" i="1"/>
  <c r="E26" i="1" s="1"/>
  <c r="F26" i="1" s="1"/>
  <c r="H26" i="1" s="1"/>
  <c r="D27" i="1"/>
  <c r="E27" i="1" s="1"/>
  <c r="D28" i="1"/>
  <c r="E28" i="1"/>
  <c r="G28" i="1" s="1"/>
  <c r="D29" i="1"/>
  <c r="E29" i="1"/>
  <c r="G29" i="1" s="1"/>
  <c r="D30" i="1"/>
  <c r="E30" i="1" s="1"/>
  <c r="D31" i="1"/>
  <c r="E31" i="1" s="1"/>
  <c r="D32" i="1"/>
  <c r="E32" i="1"/>
  <c r="F32" i="1"/>
  <c r="H32" i="1" s="1"/>
  <c r="G32" i="1"/>
  <c r="D33" i="1"/>
  <c r="E33" i="1"/>
  <c r="F33" i="1" s="1"/>
  <c r="H33" i="1" s="1"/>
  <c r="D34" i="1"/>
  <c r="E34" i="1" s="1"/>
  <c r="F34" i="1" s="1"/>
  <c r="H34" i="1" s="1"/>
  <c r="D35" i="1"/>
  <c r="E35" i="1" s="1"/>
  <c r="D36" i="1"/>
  <c r="E36" i="1" s="1"/>
  <c r="D37" i="1"/>
  <c r="E37" i="1"/>
  <c r="G37" i="1" s="1"/>
  <c r="D38" i="1"/>
  <c r="E38" i="1" s="1"/>
  <c r="D39" i="1"/>
  <c r="E39" i="1" s="1"/>
  <c r="D40" i="1"/>
  <c r="E40" i="1" s="1"/>
  <c r="C45" i="10"/>
  <c r="B5" i="11"/>
  <c r="F22" i="9" l="1"/>
  <c r="G22" i="9" s="1"/>
  <c r="F30" i="9"/>
  <c r="G30" i="9" s="1"/>
  <c r="F38" i="9"/>
  <c r="G38" i="9" s="1"/>
  <c r="C56" i="9"/>
  <c r="C55" i="9"/>
  <c r="D7" i="8"/>
  <c r="I5" i="8"/>
  <c r="D7" i="6"/>
  <c r="E6" i="6"/>
  <c r="F6" i="6" s="1"/>
  <c r="G6" i="6" s="1"/>
  <c r="D7" i="7"/>
  <c r="G35" i="2"/>
  <c r="F35" i="2"/>
  <c r="H35" i="2" s="1"/>
  <c r="F26" i="2"/>
  <c r="H26" i="2" s="1"/>
  <c r="G26" i="2"/>
  <c r="G24" i="2"/>
  <c r="F24" i="2"/>
  <c r="H24" i="2" s="1"/>
  <c r="G7" i="2"/>
  <c r="F7" i="2"/>
  <c r="H7" i="2" s="1"/>
  <c r="F31" i="2"/>
  <c r="H31" i="2" s="1"/>
  <c r="F5" i="2"/>
  <c r="H5" i="2" s="1"/>
  <c r="G37" i="2"/>
  <c r="G40" i="1"/>
  <c r="F40" i="1"/>
  <c r="G36" i="1"/>
  <c r="F36" i="1"/>
  <c r="H36" i="1" s="1"/>
  <c r="F29" i="1"/>
  <c r="H29" i="1" s="1"/>
  <c r="F28" i="1"/>
  <c r="H28" i="1" s="1"/>
  <c r="F21" i="1"/>
  <c r="H21" i="1" s="1"/>
  <c r="F13" i="1"/>
  <c r="H13" i="1" s="1"/>
  <c r="G10" i="1"/>
  <c r="G7" i="1"/>
  <c r="F14" i="3"/>
  <c r="H14" i="3" s="1"/>
  <c r="F38" i="3"/>
  <c r="H38" i="3" s="1"/>
  <c r="G22" i="3"/>
  <c r="F22" i="3"/>
  <c r="H22" i="3" s="1"/>
  <c r="J5" i="8"/>
  <c r="F6" i="8"/>
  <c r="G6" i="8" s="1"/>
  <c r="H40" i="8"/>
  <c r="G6" i="7"/>
  <c r="F6" i="7"/>
  <c r="H6" i="7" s="1"/>
  <c r="F5" i="7"/>
  <c r="H5" i="6"/>
  <c r="E6" i="5"/>
  <c r="G6" i="5" s="1"/>
  <c r="E7" i="5"/>
  <c r="G7" i="5" s="1"/>
  <c r="E8" i="5"/>
  <c r="F8" i="5" s="1"/>
  <c r="H8" i="5" s="1"/>
  <c r="F5" i="5"/>
  <c r="G5" i="4"/>
  <c r="G7" i="4"/>
  <c r="F13" i="4"/>
  <c r="H13" i="4" s="1"/>
  <c r="G13" i="4"/>
  <c r="G20" i="4"/>
  <c r="F20" i="4"/>
  <c r="H20" i="4" s="1"/>
  <c r="F27" i="4"/>
  <c r="H27" i="4" s="1"/>
  <c r="G27" i="4"/>
  <c r="G34" i="4"/>
  <c r="F34" i="4"/>
  <c r="H34" i="4" s="1"/>
  <c r="G14" i="4"/>
  <c r="F14" i="4"/>
  <c r="H14" i="4" s="1"/>
  <c r="F21" i="4"/>
  <c r="H21" i="4" s="1"/>
  <c r="G21" i="4"/>
  <c r="G28" i="4"/>
  <c r="F28" i="4"/>
  <c r="H28" i="4" s="1"/>
  <c r="G35" i="4"/>
  <c r="F35" i="4"/>
  <c r="H35" i="4" s="1"/>
  <c r="F22" i="4"/>
  <c r="H22" i="4" s="1"/>
  <c r="G22" i="4"/>
  <c r="F29" i="4"/>
  <c r="H29" i="4" s="1"/>
  <c r="G29" i="4"/>
  <c r="G36" i="4"/>
  <c r="F36" i="4"/>
  <c r="H36" i="4" s="1"/>
  <c r="G30" i="4"/>
  <c r="F30" i="4"/>
  <c r="H30" i="4" s="1"/>
  <c r="F37" i="4"/>
  <c r="H37" i="4" s="1"/>
  <c r="G37" i="4"/>
  <c r="G9" i="4"/>
  <c r="F9" i="4"/>
  <c r="H9" i="4" s="1"/>
  <c r="G16" i="4"/>
  <c r="F16" i="4"/>
  <c r="H16" i="4" s="1"/>
  <c r="G38" i="4"/>
  <c r="F38" i="4"/>
  <c r="H38" i="4" s="1"/>
  <c r="G10" i="4"/>
  <c r="F10" i="4"/>
  <c r="H10" i="4" s="1"/>
  <c r="F17" i="4"/>
  <c r="H17" i="4" s="1"/>
  <c r="G17" i="4"/>
  <c r="G24" i="4"/>
  <c r="F24" i="4"/>
  <c r="H24" i="4" s="1"/>
  <c r="H5" i="4"/>
  <c r="G11" i="4"/>
  <c r="F11" i="4"/>
  <c r="H11" i="4" s="1"/>
  <c r="G18" i="4"/>
  <c r="F18" i="4"/>
  <c r="H18" i="4" s="1"/>
  <c r="G25" i="4"/>
  <c r="F25" i="4"/>
  <c r="H25" i="4" s="1"/>
  <c r="G32" i="4"/>
  <c r="F32" i="4"/>
  <c r="H32" i="4" s="1"/>
  <c r="G12" i="4"/>
  <c r="F12" i="4"/>
  <c r="H12" i="4" s="1"/>
  <c r="G19" i="4"/>
  <c r="F19" i="4"/>
  <c r="H19" i="4" s="1"/>
  <c r="G26" i="4"/>
  <c r="F26" i="4"/>
  <c r="H26" i="4" s="1"/>
  <c r="G33" i="4"/>
  <c r="F33" i="4"/>
  <c r="H33" i="4" s="1"/>
  <c r="G40" i="4"/>
  <c r="F40" i="4"/>
  <c r="F31" i="4"/>
  <c r="H31" i="4" s="1"/>
  <c r="F15" i="4"/>
  <c r="H15" i="4" s="1"/>
  <c r="G23" i="4"/>
  <c r="G39" i="4"/>
  <c r="G6" i="4"/>
  <c r="G8" i="4"/>
  <c r="G30" i="3"/>
  <c r="F30" i="3"/>
  <c r="H30" i="3" s="1"/>
  <c r="G24" i="1"/>
  <c r="F24" i="1"/>
  <c r="H24" i="1" s="1"/>
  <c r="G12" i="3"/>
  <c r="F12" i="3"/>
  <c r="H12" i="3" s="1"/>
  <c r="G16" i="2"/>
  <c r="F16" i="2"/>
  <c r="H16" i="2" s="1"/>
  <c r="F39" i="2"/>
  <c r="H39" i="2" s="1"/>
  <c r="G39" i="2"/>
  <c r="F25" i="3"/>
  <c r="H25" i="3" s="1"/>
  <c r="G25" i="3"/>
  <c r="F29" i="2"/>
  <c r="H29" i="2" s="1"/>
  <c r="G29" i="2"/>
  <c r="F36" i="3"/>
  <c r="H36" i="3" s="1"/>
  <c r="G36" i="3"/>
  <c r="F34" i="2"/>
  <c r="H34" i="2" s="1"/>
  <c r="G34" i="2"/>
  <c r="G11" i="3"/>
  <c r="F11" i="3"/>
  <c r="H11" i="3" s="1"/>
  <c r="F18" i="2"/>
  <c r="H18" i="2" s="1"/>
  <c r="G18" i="2"/>
  <c r="G28" i="3"/>
  <c r="F28" i="3"/>
  <c r="H28" i="3" s="1"/>
  <c r="G6" i="2"/>
  <c r="F6" i="2"/>
  <c r="F13" i="2"/>
  <c r="H13" i="2" s="1"/>
  <c r="G13" i="2"/>
  <c r="G32" i="2"/>
  <c r="F32" i="2"/>
  <c r="H32" i="2" s="1"/>
  <c r="F20" i="3"/>
  <c r="H20" i="3" s="1"/>
  <c r="G20" i="3"/>
  <c r="F10" i="2"/>
  <c r="H10" i="2" s="1"/>
  <c r="G10" i="2"/>
  <c r="G20" i="1"/>
  <c r="F20" i="1"/>
  <c r="H20" i="1" s="1"/>
  <c r="G23" i="2"/>
  <c r="F23" i="2"/>
  <c r="H23" i="2" s="1"/>
  <c r="F31" i="3"/>
  <c r="H31" i="3" s="1"/>
  <c r="G31" i="3"/>
  <c r="G8" i="3"/>
  <c r="G16" i="1"/>
  <c r="G27" i="2"/>
  <c r="G39" i="3"/>
  <c r="G33" i="3"/>
  <c r="G17" i="3"/>
  <c r="G6" i="3"/>
  <c r="F12" i="1"/>
  <c r="H12" i="1" s="1"/>
  <c r="F37" i="1"/>
  <c r="H37" i="1" s="1"/>
  <c r="F32" i="3"/>
  <c r="H32" i="3" s="1"/>
  <c r="G32" i="3"/>
  <c r="F15" i="3"/>
  <c r="H15" i="3" s="1"/>
  <c r="G15" i="3"/>
  <c r="F16" i="3"/>
  <c r="H16" i="3" s="1"/>
  <c r="G16" i="3"/>
  <c r="F26" i="3"/>
  <c r="H26" i="3" s="1"/>
  <c r="G26" i="3"/>
  <c r="F40" i="3"/>
  <c r="G40" i="3"/>
  <c r="F37" i="3"/>
  <c r="H37" i="3" s="1"/>
  <c r="G37" i="3"/>
  <c r="F21" i="3"/>
  <c r="H21" i="3" s="1"/>
  <c r="G21" i="3"/>
  <c r="F13" i="3"/>
  <c r="H13" i="3" s="1"/>
  <c r="G13" i="3"/>
  <c r="F24" i="3"/>
  <c r="H24" i="3" s="1"/>
  <c r="G24" i="3"/>
  <c r="F10" i="3"/>
  <c r="H10" i="3" s="1"/>
  <c r="G10" i="3"/>
  <c r="F29" i="3"/>
  <c r="H29" i="3" s="1"/>
  <c r="G29" i="3"/>
  <c r="F34" i="3"/>
  <c r="H34" i="3" s="1"/>
  <c r="G34" i="3"/>
  <c r="F18" i="3"/>
  <c r="H18" i="3" s="1"/>
  <c r="G18" i="3"/>
  <c r="G23" i="3"/>
  <c r="F23" i="3"/>
  <c r="H23" i="3" s="1"/>
  <c r="F9" i="3"/>
  <c r="H9" i="3" s="1"/>
  <c r="G9" i="3"/>
  <c r="H5" i="3"/>
  <c r="F35" i="3"/>
  <c r="H35" i="3" s="1"/>
  <c r="F27" i="3"/>
  <c r="H27" i="3" s="1"/>
  <c r="F19" i="3"/>
  <c r="H19" i="3" s="1"/>
  <c r="G7" i="3"/>
  <c r="G5" i="3"/>
  <c r="F30" i="2"/>
  <c r="H30" i="2" s="1"/>
  <c r="G30" i="2"/>
  <c r="F14" i="2"/>
  <c r="H14" i="2" s="1"/>
  <c r="G14" i="2"/>
  <c r="F11" i="2"/>
  <c r="H11" i="2" s="1"/>
  <c r="G11" i="2"/>
  <c r="F25" i="2"/>
  <c r="H25" i="2" s="1"/>
  <c r="G25" i="2"/>
  <c r="F8" i="2"/>
  <c r="H8" i="2" s="1"/>
  <c r="G8" i="2"/>
  <c r="F38" i="2"/>
  <c r="H38" i="2" s="1"/>
  <c r="G38" i="2"/>
  <c r="F22" i="2"/>
  <c r="H22" i="2" s="1"/>
  <c r="G22" i="2"/>
  <c r="F33" i="2"/>
  <c r="H33" i="2" s="1"/>
  <c r="G33" i="2"/>
  <c r="F17" i="2"/>
  <c r="H17" i="2" s="1"/>
  <c r="G17" i="2"/>
  <c r="F36" i="2"/>
  <c r="H36" i="2" s="1"/>
  <c r="F28" i="2"/>
  <c r="H28" i="2" s="1"/>
  <c r="F20" i="2"/>
  <c r="H20" i="2" s="1"/>
  <c r="F12" i="2"/>
  <c r="H12" i="2" s="1"/>
  <c r="F19" i="1"/>
  <c r="H19" i="1" s="1"/>
  <c r="G19" i="1"/>
  <c r="F11" i="1"/>
  <c r="H11" i="1" s="1"/>
  <c r="G11" i="1"/>
  <c r="F22" i="1"/>
  <c r="H22" i="1" s="1"/>
  <c r="G22" i="1"/>
  <c r="G39" i="1"/>
  <c r="F39" i="1"/>
  <c r="H39" i="1" s="1"/>
  <c r="F35" i="1"/>
  <c r="H35" i="1" s="1"/>
  <c r="G35" i="1"/>
  <c r="F6" i="1"/>
  <c r="H6" i="1" s="1"/>
  <c r="G6" i="1"/>
  <c r="F30" i="1"/>
  <c r="H30" i="1" s="1"/>
  <c r="G30" i="1"/>
  <c r="G23" i="1"/>
  <c r="F23" i="1"/>
  <c r="H23" i="1" s="1"/>
  <c r="G15" i="1"/>
  <c r="F15" i="1"/>
  <c r="H15" i="1" s="1"/>
  <c r="F14" i="1"/>
  <c r="H14" i="1" s="1"/>
  <c r="G14" i="1"/>
  <c r="F38" i="1"/>
  <c r="H38" i="1" s="1"/>
  <c r="G38" i="1"/>
  <c r="F31" i="1"/>
  <c r="H31" i="1" s="1"/>
  <c r="G31" i="1"/>
  <c r="F27" i="1"/>
  <c r="H27" i="1" s="1"/>
  <c r="G27" i="1"/>
  <c r="F5" i="1"/>
  <c r="H5" i="1" s="1"/>
  <c r="G5" i="1"/>
  <c r="G34" i="1"/>
  <c r="G26" i="1"/>
  <c r="G18" i="1"/>
  <c r="G9" i="1"/>
  <c r="G33" i="1"/>
  <c r="G25" i="1"/>
  <c r="G17" i="1"/>
  <c r="G8" i="1"/>
  <c r="H49" i="9" l="1"/>
  <c r="I49" i="9" s="1"/>
  <c r="H45" i="9"/>
  <c r="I45" i="9" s="1"/>
  <c r="H41" i="9"/>
  <c r="I41" i="9" s="1"/>
  <c r="H39" i="9"/>
  <c r="I39" i="9" s="1"/>
  <c r="J39" i="9" s="1"/>
  <c r="H38" i="9"/>
  <c r="I38" i="9" s="1"/>
  <c r="J38" i="9" s="1"/>
  <c r="H37" i="9"/>
  <c r="I37" i="9" s="1"/>
  <c r="J37" i="9" s="1"/>
  <c r="H36" i="9"/>
  <c r="I36" i="9" s="1"/>
  <c r="J36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30" i="9"/>
  <c r="I30" i="9" s="1"/>
  <c r="J30" i="9" s="1"/>
  <c r="H29" i="9"/>
  <c r="I29" i="9" s="1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 s="1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0" i="9"/>
  <c r="I10" i="9" s="1"/>
  <c r="J10" i="9" s="1"/>
  <c r="H5" i="9"/>
  <c r="I5" i="9" s="1"/>
  <c r="J5" i="9" s="1"/>
  <c r="H14" i="9"/>
  <c r="I14" i="9" s="1"/>
  <c r="J14" i="9" s="1"/>
  <c r="H9" i="9"/>
  <c r="I9" i="9" s="1"/>
  <c r="J9" i="9" s="1"/>
  <c r="H12" i="9"/>
  <c r="I12" i="9" s="1"/>
  <c r="J12" i="9" s="1"/>
  <c r="H48" i="9"/>
  <c r="I48" i="9" s="1"/>
  <c r="H44" i="9"/>
  <c r="I44" i="9" s="1"/>
  <c r="H40" i="9"/>
  <c r="I40" i="9" s="1"/>
  <c r="H8" i="9"/>
  <c r="I8" i="9" s="1"/>
  <c r="J8" i="9" s="1"/>
  <c r="H13" i="9"/>
  <c r="I13" i="9" s="1"/>
  <c r="J13" i="9" s="1"/>
  <c r="H6" i="9"/>
  <c r="I6" i="9" s="1"/>
  <c r="J6" i="9" s="1"/>
  <c r="H7" i="9"/>
  <c r="I7" i="9" s="1"/>
  <c r="J7" i="9" s="1"/>
  <c r="H51" i="9"/>
  <c r="I51" i="9" s="1"/>
  <c r="H47" i="9"/>
  <c r="I47" i="9" s="1"/>
  <c r="H43" i="9"/>
  <c r="I43" i="9" s="1"/>
  <c r="H50" i="9"/>
  <c r="I50" i="9" s="1"/>
  <c r="H46" i="9"/>
  <c r="I46" i="9" s="1"/>
  <c r="H42" i="9"/>
  <c r="I42" i="9" s="1"/>
  <c r="H4" i="9"/>
  <c r="I4" i="9" s="1"/>
  <c r="J4" i="9" s="1"/>
  <c r="H11" i="9"/>
  <c r="I11" i="9" s="1"/>
  <c r="J11" i="9" s="1"/>
  <c r="E7" i="8"/>
  <c r="D8" i="8"/>
  <c r="I6" i="6"/>
  <c r="H6" i="6"/>
  <c r="J6" i="6" s="1"/>
  <c r="D8" i="6"/>
  <c r="E7" i="6"/>
  <c r="F7" i="6"/>
  <c r="G7" i="6" s="1"/>
  <c r="E7" i="7"/>
  <c r="D8" i="7"/>
  <c r="H6" i="2"/>
  <c r="K11" i="2" s="1"/>
  <c r="K9" i="2"/>
  <c r="K10" i="2"/>
  <c r="K11" i="1"/>
  <c r="I6" i="8"/>
  <c r="H6" i="8"/>
  <c r="J6" i="8" s="1"/>
  <c r="F7" i="8"/>
  <c r="G7" i="8" s="1"/>
  <c r="H5" i="7"/>
  <c r="F7" i="5"/>
  <c r="H7" i="5" s="1"/>
  <c r="F6" i="5"/>
  <c r="H6" i="5" s="1"/>
  <c r="J5" i="6"/>
  <c r="G8" i="5"/>
  <c r="E9" i="5"/>
  <c r="H5" i="5"/>
  <c r="K10" i="4"/>
  <c r="K11" i="4"/>
  <c r="K9" i="4"/>
  <c r="K9" i="3"/>
  <c r="K11" i="3"/>
  <c r="K10" i="3"/>
  <c r="K9" i="1"/>
  <c r="K10" i="1"/>
  <c r="L14" i="9" l="1"/>
  <c r="K14" i="9"/>
  <c r="M14" i="9" s="1"/>
  <c r="K13" i="9"/>
  <c r="M13" i="9" s="1"/>
  <c r="L13" i="9"/>
  <c r="L37" i="9"/>
  <c r="K37" i="9"/>
  <c r="M37" i="9" s="1"/>
  <c r="L22" i="9"/>
  <c r="K22" i="9"/>
  <c r="M22" i="9" s="1"/>
  <c r="L23" i="9"/>
  <c r="K23" i="9"/>
  <c r="M23" i="9" s="1"/>
  <c r="L11" i="9"/>
  <c r="K11" i="9"/>
  <c r="M11" i="9" s="1"/>
  <c r="K7" i="9"/>
  <c r="M7" i="9" s="1"/>
  <c r="L7" i="9"/>
  <c r="L9" i="9"/>
  <c r="K9" i="9"/>
  <c r="M9" i="9" s="1"/>
  <c r="L19" i="9"/>
  <c r="K19" i="9"/>
  <c r="M19" i="9" s="1"/>
  <c r="L27" i="9"/>
  <c r="K27" i="9"/>
  <c r="M27" i="9" s="1"/>
  <c r="L35" i="9"/>
  <c r="K35" i="9"/>
  <c r="M35" i="9" s="1"/>
  <c r="L4" i="9"/>
  <c r="K4" i="9"/>
  <c r="L28" i="9"/>
  <c r="K28" i="9"/>
  <c r="M28" i="9" s="1"/>
  <c r="L5" i="9"/>
  <c r="K5" i="9"/>
  <c r="M5" i="9" s="1"/>
  <c r="L8" i="9"/>
  <c r="K8" i="9"/>
  <c r="M8" i="9" s="1"/>
  <c r="L38" i="9"/>
  <c r="K38" i="9"/>
  <c r="M38" i="9" s="1"/>
  <c r="K15" i="9"/>
  <c r="M15" i="9" s="1"/>
  <c r="L15" i="9"/>
  <c r="K16" i="9"/>
  <c r="M16" i="9" s="1"/>
  <c r="L16" i="9"/>
  <c r="L24" i="9"/>
  <c r="K24" i="9"/>
  <c r="M24" i="9" s="1"/>
  <c r="L32" i="9"/>
  <c r="K32" i="9"/>
  <c r="M32" i="9" s="1"/>
  <c r="L20" i="9"/>
  <c r="K20" i="9"/>
  <c r="M20" i="9" s="1"/>
  <c r="L29" i="9"/>
  <c r="K29" i="9"/>
  <c r="M29" i="9" s="1"/>
  <c r="K10" i="9"/>
  <c r="M10" i="9" s="1"/>
  <c r="L10" i="9"/>
  <c r="L39" i="9"/>
  <c r="K39" i="9"/>
  <c r="M39" i="9" s="1"/>
  <c r="L17" i="9"/>
  <c r="K17" i="9"/>
  <c r="M17" i="9" s="1"/>
  <c r="L25" i="9"/>
  <c r="K25" i="9"/>
  <c r="M25" i="9" s="1"/>
  <c r="L33" i="9"/>
  <c r="K33" i="9"/>
  <c r="M33" i="9" s="1"/>
  <c r="L6" i="9"/>
  <c r="K6" i="9"/>
  <c r="M6" i="9" s="1"/>
  <c r="L36" i="9"/>
  <c r="K36" i="9"/>
  <c r="M36" i="9" s="1"/>
  <c r="L21" i="9"/>
  <c r="K21" i="9"/>
  <c r="M21" i="9" s="1"/>
  <c r="L30" i="9"/>
  <c r="K30" i="9"/>
  <c r="M30" i="9" s="1"/>
  <c r="L31" i="9"/>
  <c r="K31" i="9"/>
  <c r="M31" i="9" s="1"/>
  <c r="L12" i="9"/>
  <c r="K12" i="9"/>
  <c r="M12" i="9" s="1"/>
  <c r="L18" i="9"/>
  <c r="K18" i="9"/>
  <c r="M18" i="9" s="1"/>
  <c r="L26" i="9"/>
  <c r="K26" i="9"/>
  <c r="M26" i="9" s="1"/>
  <c r="L34" i="9"/>
  <c r="K34" i="9"/>
  <c r="M34" i="9" s="1"/>
  <c r="E8" i="8"/>
  <c r="D9" i="8"/>
  <c r="D9" i="6"/>
  <c r="E8" i="6"/>
  <c r="F8" i="6" s="1"/>
  <c r="G8" i="6" s="1"/>
  <c r="D9" i="7"/>
  <c r="E8" i="7"/>
  <c r="F7" i="7"/>
  <c r="H7" i="7" s="1"/>
  <c r="G7" i="7"/>
  <c r="F8" i="8"/>
  <c r="G8" i="8" s="1"/>
  <c r="H7" i="8"/>
  <c r="J7" i="8" s="1"/>
  <c r="I7" i="8"/>
  <c r="I7" i="6"/>
  <c r="H7" i="6"/>
  <c r="J7" i="6" s="1"/>
  <c r="E10" i="5"/>
  <c r="G9" i="5"/>
  <c r="F9" i="5"/>
  <c r="P12" i="9" l="1"/>
  <c r="P11" i="9"/>
  <c r="M4" i="9"/>
  <c r="P13" i="9" s="1"/>
  <c r="E9" i="8"/>
  <c r="D10" i="8"/>
  <c r="D10" i="6"/>
  <c r="E9" i="6"/>
  <c r="F9" i="6" s="1"/>
  <c r="G9" i="6" s="1"/>
  <c r="G8" i="7"/>
  <c r="F8" i="7"/>
  <c r="H8" i="7" s="1"/>
  <c r="E9" i="7"/>
  <c r="D10" i="7"/>
  <c r="I8" i="8"/>
  <c r="H8" i="8"/>
  <c r="F9" i="8"/>
  <c r="G9" i="8" s="1"/>
  <c r="I8" i="6"/>
  <c r="H8" i="6"/>
  <c r="J8" i="6" s="1"/>
  <c r="H9" i="5"/>
  <c r="E11" i="5"/>
  <c r="F10" i="5"/>
  <c r="H10" i="5" s="1"/>
  <c r="G10" i="5"/>
  <c r="D11" i="8" l="1"/>
  <c r="E10" i="8"/>
  <c r="D11" i="6"/>
  <c r="E10" i="6"/>
  <c r="F10" i="6"/>
  <c r="G10" i="6" s="1"/>
  <c r="E10" i="7"/>
  <c r="D11" i="7"/>
  <c r="G9" i="7"/>
  <c r="F9" i="7"/>
  <c r="H9" i="7" s="1"/>
  <c r="I9" i="8"/>
  <c r="H9" i="8"/>
  <c r="J9" i="8" s="1"/>
  <c r="F10" i="8"/>
  <c r="G10" i="8" s="1"/>
  <c r="J8" i="8"/>
  <c r="I9" i="6"/>
  <c r="H9" i="6"/>
  <c r="J9" i="6" s="1"/>
  <c r="F11" i="5"/>
  <c r="H11" i="5" s="1"/>
  <c r="G11" i="5"/>
  <c r="E12" i="5"/>
  <c r="D12" i="8" l="1"/>
  <c r="E11" i="8"/>
  <c r="D12" i="6"/>
  <c r="E11" i="6"/>
  <c r="F11" i="6" s="1"/>
  <c r="G11" i="6" s="1"/>
  <c r="D12" i="7"/>
  <c r="E11" i="7"/>
  <c r="G10" i="7"/>
  <c r="F10" i="7"/>
  <c r="H10" i="7" s="1"/>
  <c r="H10" i="8"/>
  <c r="I10" i="8"/>
  <c r="F11" i="8"/>
  <c r="G11" i="8" s="1"/>
  <c r="I10" i="6"/>
  <c r="H10" i="6"/>
  <c r="J10" i="6" s="1"/>
  <c r="E13" i="5"/>
  <c r="G12" i="5"/>
  <c r="F12" i="5"/>
  <c r="D13" i="8" l="1"/>
  <c r="E12" i="8"/>
  <c r="D13" i="6"/>
  <c r="E12" i="6"/>
  <c r="F12" i="6" s="1"/>
  <c r="G12" i="6" s="1"/>
  <c r="G11" i="7"/>
  <c r="F11" i="7"/>
  <c r="H11" i="7" s="1"/>
  <c r="E12" i="7"/>
  <c r="D13" i="7"/>
  <c r="I11" i="8"/>
  <c r="H11" i="8"/>
  <c r="J11" i="8" s="1"/>
  <c r="F12" i="8"/>
  <c r="G12" i="8" s="1"/>
  <c r="J10" i="8"/>
  <c r="H11" i="6"/>
  <c r="J11" i="6" s="1"/>
  <c r="I11" i="6"/>
  <c r="H12" i="5"/>
  <c r="F13" i="5"/>
  <c r="H13" i="5" s="1"/>
  <c r="G13" i="5"/>
  <c r="E14" i="5"/>
  <c r="D14" i="8" l="1"/>
  <c r="E13" i="8"/>
  <c r="D14" i="6"/>
  <c r="E13" i="6"/>
  <c r="F13" i="6" s="1"/>
  <c r="G13" i="6" s="1"/>
  <c r="E13" i="7"/>
  <c r="D14" i="7"/>
  <c r="G12" i="7"/>
  <c r="F12" i="7"/>
  <c r="H12" i="7" s="1"/>
  <c r="I12" i="8"/>
  <c r="H12" i="8"/>
  <c r="F13" i="8"/>
  <c r="G13" i="8" s="1"/>
  <c r="I12" i="6"/>
  <c r="H12" i="6"/>
  <c r="J12" i="6" s="1"/>
  <c r="E15" i="5"/>
  <c r="F14" i="5"/>
  <c r="H14" i="5" s="1"/>
  <c r="G14" i="5"/>
  <c r="D15" i="8" l="1"/>
  <c r="E14" i="8"/>
  <c r="D15" i="6"/>
  <c r="E14" i="6"/>
  <c r="F14" i="6" s="1"/>
  <c r="G14" i="6" s="1"/>
  <c r="D15" i="7"/>
  <c r="E14" i="7"/>
  <c r="F13" i="7"/>
  <c r="H13" i="7" s="1"/>
  <c r="G13" i="7"/>
  <c r="I13" i="8"/>
  <c r="H13" i="8"/>
  <c r="J13" i="8" s="1"/>
  <c r="F14" i="8"/>
  <c r="G14" i="8" s="1"/>
  <c r="J12" i="8"/>
  <c r="H13" i="6"/>
  <c r="J13" i="6" s="1"/>
  <c r="I13" i="6"/>
  <c r="G15" i="5"/>
  <c r="F15" i="5"/>
  <c r="E16" i="5"/>
  <c r="D16" i="8" l="1"/>
  <c r="E15" i="8"/>
  <c r="D16" i="6"/>
  <c r="E15" i="6"/>
  <c r="F15" i="6" s="1"/>
  <c r="G15" i="6" s="1"/>
  <c r="G14" i="7"/>
  <c r="F14" i="7"/>
  <c r="H14" i="7" s="1"/>
  <c r="D16" i="7"/>
  <c r="E15" i="7"/>
  <c r="I14" i="8"/>
  <c r="H14" i="8"/>
  <c r="J14" i="8" s="1"/>
  <c r="F15" i="8"/>
  <c r="G15" i="8" s="1"/>
  <c r="H14" i="6"/>
  <c r="J14" i="6" s="1"/>
  <c r="I14" i="6"/>
  <c r="E17" i="5"/>
  <c r="F16" i="5"/>
  <c r="H16" i="5" s="1"/>
  <c r="G16" i="5"/>
  <c r="H15" i="5"/>
  <c r="D17" i="8" l="1"/>
  <c r="E16" i="8"/>
  <c r="D17" i="6"/>
  <c r="E16" i="6"/>
  <c r="F16" i="6" s="1"/>
  <c r="G16" i="6" s="1"/>
  <c r="G15" i="7"/>
  <c r="F15" i="7"/>
  <c r="H15" i="7" s="1"/>
  <c r="D17" i="7"/>
  <c r="E16" i="7"/>
  <c r="I15" i="8"/>
  <c r="H15" i="8"/>
  <c r="J15" i="8" s="1"/>
  <c r="F16" i="8"/>
  <c r="G16" i="8" s="1"/>
  <c r="H15" i="6"/>
  <c r="J15" i="6" s="1"/>
  <c r="I15" i="6"/>
  <c r="F17" i="5"/>
  <c r="H17" i="5" s="1"/>
  <c r="G17" i="5"/>
  <c r="E18" i="5"/>
  <c r="E17" i="8" l="1"/>
  <c r="D18" i="8"/>
  <c r="D18" i="6"/>
  <c r="E17" i="6"/>
  <c r="F17" i="6"/>
  <c r="G17" i="6" s="1"/>
  <c r="G16" i="7"/>
  <c r="F16" i="7"/>
  <c r="H16" i="7" s="1"/>
  <c r="D18" i="7"/>
  <c r="E17" i="7"/>
  <c r="H16" i="8"/>
  <c r="J16" i="8" s="1"/>
  <c r="I16" i="8"/>
  <c r="F17" i="8"/>
  <c r="G17" i="8" s="1"/>
  <c r="I16" i="6"/>
  <c r="H16" i="6"/>
  <c r="J16" i="6" s="1"/>
  <c r="G18" i="5"/>
  <c r="F18" i="5"/>
  <c r="H18" i="5" s="1"/>
  <c r="E19" i="5"/>
  <c r="D19" i="8" l="1"/>
  <c r="E18" i="8"/>
  <c r="D19" i="6"/>
  <c r="E18" i="6"/>
  <c r="F18" i="6" s="1"/>
  <c r="G18" i="6" s="1"/>
  <c r="G17" i="7"/>
  <c r="F17" i="7"/>
  <c r="H17" i="7" s="1"/>
  <c r="E18" i="7"/>
  <c r="D19" i="7"/>
  <c r="I17" i="8"/>
  <c r="H17" i="8"/>
  <c r="J17" i="8" s="1"/>
  <c r="F18" i="8"/>
  <c r="G18" i="8" s="1"/>
  <c r="H17" i="6"/>
  <c r="J17" i="6" s="1"/>
  <c r="I17" i="6"/>
  <c r="E20" i="5"/>
  <c r="G19" i="5"/>
  <c r="F19" i="5"/>
  <c r="H19" i="5" s="1"/>
  <c r="D20" i="8" l="1"/>
  <c r="E19" i="8"/>
  <c r="D20" i="6"/>
  <c r="E19" i="6"/>
  <c r="F19" i="6" s="1"/>
  <c r="G19" i="6" s="1"/>
  <c r="E19" i="7"/>
  <c r="D20" i="7"/>
  <c r="G18" i="7"/>
  <c r="F18" i="7"/>
  <c r="H18" i="7" s="1"/>
  <c r="I18" i="8"/>
  <c r="H18" i="8"/>
  <c r="J18" i="8" s="1"/>
  <c r="F19" i="8"/>
  <c r="G19" i="8" s="1"/>
  <c r="H18" i="6"/>
  <c r="J18" i="6" s="1"/>
  <c r="I18" i="6"/>
  <c r="E21" i="5"/>
  <c r="G20" i="5"/>
  <c r="F20" i="5"/>
  <c r="H20" i="5" s="1"/>
  <c r="D21" i="8" l="1"/>
  <c r="E20" i="8"/>
  <c r="D21" i="6"/>
  <c r="E20" i="6"/>
  <c r="F20" i="6"/>
  <c r="G20" i="6" s="1"/>
  <c r="E20" i="7"/>
  <c r="D21" i="7"/>
  <c r="G19" i="7"/>
  <c r="F19" i="7"/>
  <c r="H19" i="7" s="1"/>
  <c r="I19" i="8"/>
  <c r="H19" i="8"/>
  <c r="J19" i="8" s="1"/>
  <c r="F20" i="8"/>
  <c r="G20" i="8" s="1"/>
  <c r="I19" i="6"/>
  <c r="H19" i="6"/>
  <c r="J19" i="6" s="1"/>
  <c r="F21" i="5"/>
  <c r="H21" i="5" s="1"/>
  <c r="G21" i="5"/>
  <c r="E22" i="5"/>
  <c r="D22" i="8" l="1"/>
  <c r="E21" i="8"/>
  <c r="D22" i="6"/>
  <c r="E21" i="6"/>
  <c r="F21" i="6"/>
  <c r="G21" i="6" s="1"/>
  <c r="D22" i="7"/>
  <c r="E21" i="7"/>
  <c r="F20" i="7"/>
  <c r="H20" i="7" s="1"/>
  <c r="G20" i="7"/>
  <c r="I20" i="8"/>
  <c r="H20" i="8"/>
  <c r="J20" i="8" s="1"/>
  <c r="F21" i="8"/>
  <c r="G21" i="8" s="1"/>
  <c r="H20" i="6"/>
  <c r="J20" i="6" s="1"/>
  <c r="I20" i="6"/>
  <c r="G22" i="5"/>
  <c r="F22" i="5"/>
  <c r="H22" i="5" s="1"/>
  <c r="E23" i="5"/>
  <c r="D23" i="8" l="1"/>
  <c r="E22" i="8"/>
  <c r="D23" i="6"/>
  <c r="E22" i="6"/>
  <c r="F22" i="6" s="1"/>
  <c r="G22" i="6" s="1"/>
  <c r="F21" i="7"/>
  <c r="H21" i="7" s="1"/>
  <c r="G21" i="7"/>
  <c r="D23" i="7"/>
  <c r="E22" i="7"/>
  <c r="I21" i="8"/>
  <c r="H21" i="8"/>
  <c r="J21" i="8" s="1"/>
  <c r="F22" i="8"/>
  <c r="G22" i="8" s="1"/>
  <c r="H21" i="6"/>
  <c r="J21" i="6" s="1"/>
  <c r="I21" i="6"/>
  <c r="E24" i="5"/>
  <c r="G23" i="5"/>
  <c r="F23" i="5"/>
  <c r="H23" i="5" s="1"/>
  <c r="D24" i="8" l="1"/>
  <c r="E23" i="8"/>
  <c r="D24" i="6"/>
  <c r="E23" i="6"/>
  <c r="F23" i="6" s="1"/>
  <c r="G23" i="6" s="1"/>
  <c r="G22" i="7"/>
  <c r="F22" i="7"/>
  <c r="H22" i="7" s="1"/>
  <c r="E23" i="7"/>
  <c r="D24" i="7"/>
  <c r="H22" i="8"/>
  <c r="J22" i="8" s="1"/>
  <c r="I22" i="8"/>
  <c r="F23" i="8"/>
  <c r="G23" i="8" s="1"/>
  <c r="H22" i="6"/>
  <c r="J22" i="6" s="1"/>
  <c r="I22" i="6"/>
  <c r="F24" i="5"/>
  <c r="H24" i="5" s="1"/>
  <c r="G24" i="5"/>
  <c r="E25" i="5"/>
  <c r="D25" i="8" l="1"/>
  <c r="E24" i="8"/>
  <c r="D25" i="6"/>
  <c r="E24" i="6"/>
  <c r="F24" i="6"/>
  <c r="G24" i="6" s="1"/>
  <c r="D25" i="7"/>
  <c r="E24" i="7"/>
  <c r="F23" i="7"/>
  <c r="H23" i="7" s="1"/>
  <c r="G23" i="7"/>
  <c r="I23" i="8"/>
  <c r="H23" i="8"/>
  <c r="J23" i="8" s="1"/>
  <c r="F24" i="8"/>
  <c r="G24" i="8" s="1"/>
  <c r="I23" i="6"/>
  <c r="H23" i="6"/>
  <c r="J23" i="6" s="1"/>
  <c r="F25" i="5"/>
  <c r="H25" i="5" s="1"/>
  <c r="G25" i="5"/>
  <c r="E26" i="5"/>
  <c r="D26" i="8" l="1"/>
  <c r="E25" i="8"/>
  <c r="D26" i="6"/>
  <c r="E25" i="6"/>
  <c r="F25" i="6"/>
  <c r="G25" i="6" s="1"/>
  <c r="G24" i="7"/>
  <c r="F24" i="7"/>
  <c r="H24" i="7" s="1"/>
  <c r="D26" i="7"/>
  <c r="E25" i="7"/>
  <c r="H24" i="8"/>
  <c r="J24" i="8" s="1"/>
  <c r="I24" i="8"/>
  <c r="F25" i="8"/>
  <c r="G25" i="8" s="1"/>
  <c r="I24" i="6"/>
  <c r="H24" i="6"/>
  <c r="J24" i="6" s="1"/>
  <c r="E27" i="5"/>
  <c r="F26" i="5"/>
  <c r="H26" i="5" s="1"/>
  <c r="G26" i="5"/>
  <c r="E26" i="8" l="1"/>
  <c r="D27" i="8"/>
  <c r="D27" i="6"/>
  <c r="E26" i="6"/>
  <c r="F26" i="6" s="1"/>
  <c r="G26" i="6" s="1"/>
  <c r="F25" i="7"/>
  <c r="H25" i="7" s="1"/>
  <c r="G25" i="7"/>
  <c r="E26" i="7"/>
  <c r="D27" i="7"/>
  <c r="I25" i="8"/>
  <c r="H25" i="8"/>
  <c r="J25" i="8" s="1"/>
  <c r="F26" i="8"/>
  <c r="G26" i="8" s="1"/>
  <c r="I25" i="6"/>
  <c r="H25" i="6"/>
  <c r="J25" i="6" s="1"/>
  <c r="E28" i="5"/>
  <c r="G27" i="5"/>
  <c r="F27" i="5"/>
  <c r="H27" i="5" s="1"/>
  <c r="E27" i="8" l="1"/>
  <c r="D28" i="8"/>
  <c r="D28" i="6"/>
  <c r="E27" i="6"/>
  <c r="F27" i="6" s="1"/>
  <c r="G27" i="6" s="1"/>
  <c r="G26" i="7"/>
  <c r="F26" i="7"/>
  <c r="H26" i="7" s="1"/>
  <c r="E27" i="7"/>
  <c r="D28" i="7"/>
  <c r="F27" i="8"/>
  <c r="G27" i="8" s="1"/>
  <c r="I26" i="8"/>
  <c r="H26" i="8"/>
  <c r="J26" i="8" s="1"/>
  <c r="H26" i="6"/>
  <c r="J26" i="6" s="1"/>
  <c r="I26" i="6"/>
  <c r="F28" i="5"/>
  <c r="H28" i="5" s="1"/>
  <c r="G28" i="5"/>
  <c r="E29" i="5"/>
  <c r="D29" i="8" l="1"/>
  <c r="E28" i="8"/>
  <c r="D29" i="6"/>
  <c r="E28" i="6"/>
  <c r="F28" i="6"/>
  <c r="G28" i="6" s="1"/>
  <c r="E28" i="7"/>
  <c r="D29" i="7"/>
  <c r="G27" i="7"/>
  <c r="F27" i="7"/>
  <c r="H27" i="7" s="1"/>
  <c r="I27" i="8"/>
  <c r="H27" i="8"/>
  <c r="J27" i="8" s="1"/>
  <c r="F28" i="8"/>
  <c r="G28" i="8" s="1"/>
  <c r="H27" i="6"/>
  <c r="J27" i="6" s="1"/>
  <c r="I27" i="6"/>
  <c r="E30" i="5"/>
  <c r="F29" i="5"/>
  <c r="H29" i="5" s="1"/>
  <c r="G29" i="5"/>
  <c r="D30" i="8" l="1"/>
  <c r="E29" i="8"/>
  <c r="D30" i="6"/>
  <c r="E29" i="6"/>
  <c r="F29" i="6"/>
  <c r="G29" i="6" s="1"/>
  <c r="E29" i="7"/>
  <c r="D30" i="7"/>
  <c r="F28" i="7"/>
  <c r="H28" i="7" s="1"/>
  <c r="G28" i="7"/>
  <c r="I28" i="8"/>
  <c r="H28" i="8"/>
  <c r="J28" i="8" s="1"/>
  <c r="F29" i="8"/>
  <c r="G29" i="8" s="1"/>
  <c r="I28" i="6"/>
  <c r="H28" i="6"/>
  <c r="J28" i="6" s="1"/>
  <c r="F30" i="5"/>
  <c r="H30" i="5" s="1"/>
  <c r="G30" i="5"/>
  <c r="E31" i="5"/>
  <c r="D31" i="8" l="1"/>
  <c r="E30" i="8"/>
  <c r="D31" i="6"/>
  <c r="E30" i="6"/>
  <c r="F30" i="6" s="1"/>
  <c r="G30" i="6" s="1"/>
  <c r="E30" i="7"/>
  <c r="D31" i="7"/>
  <c r="F29" i="7"/>
  <c r="H29" i="7" s="1"/>
  <c r="G29" i="7"/>
  <c r="H29" i="8"/>
  <c r="J29" i="8" s="1"/>
  <c r="I29" i="8"/>
  <c r="F30" i="8"/>
  <c r="G30" i="8" s="1"/>
  <c r="H29" i="6"/>
  <c r="J29" i="6" s="1"/>
  <c r="I29" i="6"/>
  <c r="E32" i="5"/>
  <c r="G31" i="5"/>
  <c r="F31" i="5"/>
  <c r="H31" i="5" s="1"/>
  <c r="E31" i="8" l="1"/>
  <c r="D32" i="8"/>
  <c r="D32" i="6"/>
  <c r="E31" i="6"/>
  <c r="F31" i="6"/>
  <c r="G31" i="6" s="1"/>
  <c r="D32" i="7"/>
  <c r="E31" i="7"/>
  <c r="F30" i="7"/>
  <c r="H30" i="7" s="1"/>
  <c r="G30" i="7"/>
  <c r="I30" i="8"/>
  <c r="H30" i="8"/>
  <c r="J30" i="8" s="1"/>
  <c r="F31" i="8"/>
  <c r="G31" i="8" s="1"/>
  <c r="H30" i="6"/>
  <c r="J30" i="6" s="1"/>
  <c r="I30" i="6"/>
  <c r="E33" i="5"/>
  <c r="G32" i="5"/>
  <c r="F32" i="5"/>
  <c r="H32" i="5" s="1"/>
  <c r="D33" i="8" l="1"/>
  <c r="E32" i="8"/>
  <c r="D33" i="6"/>
  <c r="E32" i="6"/>
  <c r="F32" i="6" s="1"/>
  <c r="G32" i="6" s="1"/>
  <c r="F31" i="7"/>
  <c r="H31" i="7" s="1"/>
  <c r="G31" i="7"/>
  <c r="E32" i="7"/>
  <c r="D33" i="7"/>
  <c r="I31" i="8"/>
  <c r="H31" i="8"/>
  <c r="J31" i="8" s="1"/>
  <c r="F32" i="8"/>
  <c r="G32" i="8" s="1"/>
  <c r="I31" i="6"/>
  <c r="H31" i="6"/>
  <c r="J31" i="6" s="1"/>
  <c r="G33" i="5"/>
  <c r="F33" i="5"/>
  <c r="H33" i="5" s="1"/>
  <c r="E34" i="5"/>
  <c r="D34" i="8" l="1"/>
  <c r="E33" i="8"/>
  <c r="D34" i="6"/>
  <c r="E33" i="6"/>
  <c r="F33" i="6"/>
  <c r="G33" i="6" s="1"/>
  <c r="E33" i="7"/>
  <c r="D34" i="7"/>
  <c r="G32" i="7"/>
  <c r="F32" i="7"/>
  <c r="H32" i="7" s="1"/>
  <c r="H32" i="8"/>
  <c r="J32" i="8" s="1"/>
  <c r="I32" i="8"/>
  <c r="F33" i="8"/>
  <c r="G33" i="8" s="1"/>
  <c r="I32" i="6"/>
  <c r="H32" i="6"/>
  <c r="J32" i="6" s="1"/>
  <c r="G34" i="5"/>
  <c r="F34" i="5"/>
  <c r="H34" i="5" s="1"/>
  <c r="E35" i="5"/>
  <c r="E34" i="8" l="1"/>
  <c r="D35" i="8"/>
  <c r="D35" i="6"/>
  <c r="E34" i="6"/>
  <c r="F34" i="6" s="1"/>
  <c r="G34" i="6" s="1"/>
  <c r="E34" i="7"/>
  <c r="D35" i="7"/>
  <c r="F33" i="7"/>
  <c r="H33" i="7" s="1"/>
  <c r="G33" i="7"/>
  <c r="I33" i="8"/>
  <c r="H33" i="8"/>
  <c r="J33" i="8" s="1"/>
  <c r="F34" i="8"/>
  <c r="G34" i="8" s="1"/>
  <c r="I33" i="6"/>
  <c r="H33" i="6"/>
  <c r="J33" i="6" s="1"/>
  <c r="G35" i="5"/>
  <c r="F35" i="5"/>
  <c r="H35" i="5" s="1"/>
  <c r="E36" i="5"/>
  <c r="D36" i="8" l="1"/>
  <c r="E35" i="8"/>
  <c r="D36" i="6"/>
  <c r="E35" i="6"/>
  <c r="F35" i="6" s="1"/>
  <c r="G35" i="6" s="1"/>
  <c r="E35" i="7"/>
  <c r="D36" i="7"/>
  <c r="G34" i="7"/>
  <c r="F34" i="7"/>
  <c r="H34" i="7" s="1"/>
  <c r="F35" i="8"/>
  <c r="G35" i="8" s="1"/>
  <c r="I34" i="8"/>
  <c r="H34" i="8"/>
  <c r="J34" i="8" s="1"/>
  <c r="I34" i="6"/>
  <c r="H34" i="6"/>
  <c r="J34" i="6" s="1"/>
  <c r="F36" i="5"/>
  <c r="H36" i="5" s="1"/>
  <c r="G36" i="5"/>
  <c r="E37" i="5"/>
  <c r="D37" i="8" l="1"/>
  <c r="E36" i="8"/>
  <c r="D37" i="6"/>
  <c r="E36" i="6"/>
  <c r="F36" i="6"/>
  <c r="G36" i="6" s="1"/>
  <c r="D37" i="7"/>
  <c r="E36" i="7"/>
  <c r="G35" i="7"/>
  <c r="F35" i="7"/>
  <c r="H35" i="7" s="1"/>
  <c r="I35" i="8"/>
  <c r="H35" i="8"/>
  <c r="J35" i="8" s="1"/>
  <c r="F36" i="8"/>
  <c r="G36" i="8" s="1"/>
  <c r="I35" i="6"/>
  <c r="H35" i="6"/>
  <c r="J35" i="6" s="1"/>
  <c r="F37" i="5"/>
  <c r="H37" i="5" s="1"/>
  <c r="G37" i="5"/>
  <c r="E38" i="5"/>
  <c r="D38" i="8" l="1"/>
  <c r="E37" i="8"/>
  <c r="D38" i="6"/>
  <c r="E37" i="6"/>
  <c r="F37" i="6"/>
  <c r="G37" i="6" s="1"/>
  <c r="F36" i="7"/>
  <c r="H36" i="7" s="1"/>
  <c r="G36" i="7"/>
  <c r="D38" i="7"/>
  <c r="E37" i="7"/>
  <c r="H36" i="8"/>
  <c r="J36" i="8" s="1"/>
  <c r="I36" i="8"/>
  <c r="F37" i="8"/>
  <c r="G37" i="8" s="1"/>
  <c r="H36" i="6"/>
  <c r="J36" i="6" s="1"/>
  <c r="I36" i="6"/>
  <c r="G38" i="5"/>
  <c r="F38" i="5"/>
  <c r="H38" i="5" s="1"/>
  <c r="E40" i="5"/>
  <c r="E39" i="5"/>
  <c r="D39" i="8" l="1"/>
  <c r="E38" i="8"/>
  <c r="D39" i="6"/>
  <c r="E38" i="6"/>
  <c r="F38" i="6" s="1"/>
  <c r="G38" i="6" s="1"/>
  <c r="F37" i="7"/>
  <c r="H37" i="7" s="1"/>
  <c r="G37" i="7"/>
  <c r="D39" i="7"/>
  <c r="E38" i="7"/>
  <c r="F38" i="8"/>
  <c r="G38" i="8" s="1"/>
  <c r="H37" i="8"/>
  <c r="J37" i="8" s="1"/>
  <c r="I37" i="8"/>
  <c r="H37" i="6"/>
  <c r="J37" i="6" s="1"/>
  <c r="I37" i="6"/>
  <c r="G40" i="5"/>
  <c r="F40" i="5"/>
  <c r="F39" i="5"/>
  <c r="G39" i="5"/>
  <c r="K10" i="5" s="1"/>
  <c r="D40" i="8" l="1"/>
  <c r="E40" i="8" s="1"/>
  <c r="E39" i="8"/>
  <c r="D40" i="6"/>
  <c r="E40" i="6" s="1"/>
  <c r="E39" i="6"/>
  <c r="F39" i="6" s="1"/>
  <c r="G39" i="6" s="1"/>
  <c r="F38" i="7"/>
  <c r="G38" i="7"/>
  <c r="D40" i="7"/>
  <c r="E40" i="7" s="1"/>
  <c r="E39" i="7"/>
  <c r="H38" i="8"/>
  <c r="J38" i="8" s="1"/>
  <c r="I38" i="8"/>
  <c r="F39" i="8"/>
  <c r="G39" i="8" s="1"/>
  <c r="I38" i="6"/>
  <c r="H38" i="6"/>
  <c r="H39" i="5"/>
  <c r="K11" i="5" s="1"/>
  <c r="K9" i="5"/>
  <c r="G39" i="7" l="1"/>
  <c r="K10" i="7" s="1"/>
  <c r="F39" i="7"/>
  <c r="H39" i="7" s="1"/>
  <c r="G40" i="7"/>
  <c r="F40" i="7"/>
  <c r="H38" i="7"/>
  <c r="K9" i="7"/>
  <c r="I39" i="8"/>
  <c r="M10" i="8" s="1"/>
  <c r="H39" i="8"/>
  <c r="J38" i="6"/>
  <c r="H39" i="6"/>
  <c r="J39" i="6" s="1"/>
  <c r="I39" i="6"/>
  <c r="M10" i="6" s="1"/>
  <c r="H40" i="6"/>
  <c r="I40" i="6"/>
  <c r="K11" i="7" l="1"/>
  <c r="J39" i="8"/>
  <c r="M11" i="8" s="1"/>
  <c r="M9" i="8"/>
  <c r="M9" i="6"/>
  <c r="M11" i="6"/>
</calcChain>
</file>

<file path=xl/sharedStrings.xml><?xml version="1.0" encoding="utf-8"?>
<sst xmlns="http://schemas.openxmlformats.org/spreadsheetml/2006/main" count="523" uniqueCount="59">
  <si>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</si>
  <si>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</si>
  <si>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</si>
  <si>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</si>
  <si>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</si>
  <si>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</si>
  <si>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</si>
  <si>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</si>
  <si>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</si>
  <si>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</si>
  <si>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</si>
  <si>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</si>
  <si>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MAPE=</t>
  </si>
  <si>
    <t>MSE=</t>
  </si>
  <si>
    <t>MAD=</t>
  </si>
  <si>
    <t>Absolute % Error</t>
  </si>
  <si>
    <t>Error squared</t>
  </si>
  <si>
    <t>Absolute Error</t>
  </si>
  <si>
    <t>Error</t>
  </si>
  <si>
    <t>Naïve Forecast</t>
  </si>
  <si>
    <t>Month</t>
  </si>
  <si>
    <t>Year</t>
  </si>
  <si>
    <t>Naïve Bayes Forecasting of Tesla Model S</t>
  </si>
  <si>
    <t>For Tesla Model S</t>
  </si>
  <si>
    <t>Simple Moving Average (2 months) of Tesla Model S</t>
  </si>
  <si>
    <t>Simple Moving Average (5 months) of Tesla Model S</t>
  </si>
  <si>
    <t>WMA for last 3 periods</t>
  </si>
  <si>
    <t>Weighted Moving Average (3 months) of Tesla Model S</t>
  </si>
  <si>
    <t>PERIOD</t>
  </si>
  <si>
    <t>WEIGHTS</t>
  </si>
  <si>
    <t>SUM</t>
  </si>
  <si>
    <t>Forecasting</t>
  </si>
  <si>
    <t>SMA for 2 months</t>
  </si>
  <si>
    <t>Sim Exponential (Alpha=0.1)</t>
  </si>
  <si>
    <t>Alpha=</t>
  </si>
  <si>
    <t>Simple Exponential smoothing(Alpha=0.1) of Tesla Model S</t>
  </si>
  <si>
    <t>Sim Exponential (Alpha=0.5)</t>
  </si>
  <si>
    <t>Trend</t>
  </si>
  <si>
    <t>Adjusted Exponential Smoothing of Tesla Model S (Alpha=0.3, Beta=0.3)</t>
  </si>
  <si>
    <t>Beta=</t>
  </si>
  <si>
    <t>Adjust Exponential (Alpha=0.3, Beta=0.3)</t>
  </si>
  <si>
    <t>Adjusted Exponential Smoothing of Tesla Model S (Alpha=0.7, Beta=0.7)</t>
  </si>
  <si>
    <t>Adjust Exponential (Alpha=0.7, Beta=0.7)</t>
  </si>
  <si>
    <t>Simple Exponential smoothing(Alpha=0.5) of Tesla Model S</t>
  </si>
  <si>
    <t>Sales (Actual Demand)</t>
  </si>
  <si>
    <t xml:space="preserve">Forecasting Including Trend and Seasonality </t>
  </si>
  <si>
    <t>Month (Time)</t>
  </si>
  <si>
    <t>Avg Monthly Demand</t>
  </si>
  <si>
    <t>Seasonal Index</t>
  </si>
  <si>
    <t>Deseasonalized Demand</t>
  </si>
  <si>
    <t>Linear Trend Line Forecast</t>
  </si>
  <si>
    <t xml:space="preserve">Intercept = </t>
  </si>
  <si>
    <t xml:space="preserve">Slope = </t>
  </si>
  <si>
    <t>Forecasting using Simple Exponential Smoothening</t>
  </si>
  <si>
    <t>Years</t>
  </si>
  <si>
    <t>Sales</t>
  </si>
  <si>
    <t xml:space="preserve">Total </t>
  </si>
  <si>
    <t>Sim Exponential (Alpha=0.3)</t>
  </si>
  <si>
    <t>Sim Exponential (Alpha=0.7)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</si>
</sst>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b/>
      <sz val="16"/>
      <color theme="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7" tint="0.59999389629810485"/>
      <name val="Arial"/>
      <family val="2"/>
    </font>
    <font>
      <sz val="12"/>
      <name val="Calibri"/>
      <family val="2"/>
    </font>
    <font>
      <sz val="1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2E8"/>
        <bgColor indexed="64"/>
      </patternFill>
    </fill>
    <fill>
      <patternFill patternType="solid">
        <fgColor rgb="FF57DED8"/>
        <bgColor indexed="64"/>
      </patternFill>
    </fill>
    <fill>
      <patternFill patternType="solid">
        <fgColor rgb="FFC8E0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A2E8"/>
        <bgColor rgb="FF000000"/>
      </patternFill>
    </fill>
    <fill>
      <patternFill patternType="solid">
        <fgColor rgb="FF57DED8"/>
        <bgColor rgb="FF000000"/>
      </patternFill>
    </fill>
    <fill>
      <patternFill patternType="solid">
        <fgColor rgb="FFC8E05B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59999389629810485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0" borderId="1" xfId="0" applyNumberFormat="1" applyBorder="1"/>
    <xf numFmtId="0" fontId="0" fillId="10" borderId="1" xfId="0" applyFill="1" applyBorder="1"/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/>
    <xf numFmtId="10" fontId="0" fillId="1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10" borderId="1" xfId="0" applyNumberFormat="1" applyFill="1" applyBorder="1"/>
    <xf numFmtId="2" fontId="0" fillId="0" borderId="1" xfId="0" applyNumberFormat="1" applyBorder="1"/>
    <xf numFmtId="0" fontId="3" fillId="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4" borderId="6" xfId="0" applyFill="1" applyBorder="1"/>
    <xf numFmtId="0" fontId="0" fillId="0" borderId="6" xfId="0" applyBorder="1"/>
    <xf numFmtId="0" fontId="0" fillId="15" borderId="6" xfId="0" applyFill="1" applyBorder="1"/>
    <xf numFmtId="0" fontId="0" fillId="16" borderId="6" xfId="0" applyFill="1" applyBorder="1"/>
    <xf numFmtId="0" fontId="0" fillId="13" borderId="1" xfId="0" applyFill="1" applyBorder="1" applyAlignment="1">
      <alignment horizontal="center" vertical="center" wrapText="1"/>
    </xf>
    <xf numFmtId="0" fontId="5" fillId="18" borderId="0" xfId="0" applyFont="1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19" borderId="6" xfId="0" applyFill="1" applyBorder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0" fontId="0" fillId="9" borderId="0" xfId="0" applyFill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6" fillId="17" borderId="0" xfId="0" applyFont="1" applyFill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8E05B"/>
      <color rgb="FF57DED8"/>
      <color rgb="FFE7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'Naïve Bayes Analysis'!$C$3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'Naïve Bayes Analysis'!$C$4:$C$40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5443-B3E6-EF2ED402770E}"/>
            </c:ext>
          </c:extLst>
        </c:ser>
        <c:ser>
          <c:idx val="1"/>
          <c:order val="1"/>
          <c:tx>
            <c:strRef>
              <c:f>'Naïve Bayes Analysis'!$D$3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'Naïve Bayes Analysis'!$D$4:$D$40</c:f>
              <c:numCache>
                <c:formatCode>General</c:formatCode>
                <c:ptCount val="37"/>
                <c:pt idx="1">
                  <c:v>807</c:v>
                </c:pt>
                <c:pt idx="2">
                  <c:v>807</c:v>
                </c:pt>
                <c:pt idx="3">
                  <c:v>810</c:v>
                </c:pt>
                <c:pt idx="4">
                  <c:v>804</c:v>
                </c:pt>
                <c:pt idx="5">
                  <c:v>799</c:v>
                </c:pt>
                <c:pt idx="6">
                  <c:v>815</c:v>
                </c:pt>
                <c:pt idx="7">
                  <c:v>814</c:v>
                </c:pt>
                <c:pt idx="8">
                  <c:v>800</c:v>
                </c:pt>
                <c:pt idx="9">
                  <c:v>814</c:v>
                </c:pt>
                <c:pt idx="10">
                  <c:v>800</c:v>
                </c:pt>
                <c:pt idx="11">
                  <c:v>804</c:v>
                </c:pt>
                <c:pt idx="12">
                  <c:v>810</c:v>
                </c:pt>
                <c:pt idx="13">
                  <c:v>835</c:v>
                </c:pt>
                <c:pt idx="14">
                  <c:v>825</c:v>
                </c:pt>
                <c:pt idx="15">
                  <c:v>840</c:v>
                </c:pt>
                <c:pt idx="16">
                  <c:v>810</c:v>
                </c:pt>
                <c:pt idx="17">
                  <c:v>815</c:v>
                </c:pt>
                <c:pt idx="18">
                  <c:v>845</c:v>
                </c:pt>
                <c:pt idx="19">
                  <c:v>818</c:v>
                </c:pt>
                <c:pt idx="20">
                  <c:v>842</c:v>
                </c:pt>
                <c:pt idx="21">
                  <c:v>839</c:v>
                </c:pt>
                <c:pt idx="22">
                  <c:v>821</c:v>
                </c:pt>
                <c:pt idx="23">
                  <c:v>830</c:v>
                </c:pt>
                <c:pt idx="24">
                  <c:v>840</c:v>
                </c:pt>
                <c:pt idx="25">
                  <c:v>923</c:v>
                </c:pt>
                <c:pt idx="26">
                  <c:v>914</c:v>
                </c:pt>
                <c:pt idx="27">
                  <c:v>923</c:v>
                </c:pt>
                <c:pt idx="28">
                  <c:v>907</c:v>
                </c:pt>
                <c:pt idx="29">
                  <c:v>921</c:v>
                </c:pt>
                <c:pt idx="30">
                  <c:v>909</c:v>
                </c:pt>
                <c:pt idx="31">
                  <c:v>905</c:v>
                </c:pt>
                <c:pt idx="32">
                  <c:v>925</c:v>
                </c:pt>
                <c:pt idx="33">
                  <c:v>920</c:v>
                </c:pt>
                <c:pt idx="34">
                  <c:v>910</c:v>
                </c:pt>
                <c:pt idx="35">
                  <c:v>919</c:v>
                </c:pt>
                <c:pt idx="36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D-5443-B3E6-EF2ED402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Including Trend and Seasonality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FITS!$D$3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FITS!$D$4:$D$39</c:f>
              <c:numCache>
                <c:formatCode>General</c:formatCode>
                <c:ptCount val="36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9-7547-9907-08EC618C9A03}"/>
            </c:ext>
          </c:extLst>
        </c:ser>
        <c:ser>
          <c:idx val="1"/>
          <c:order val="1"/>
          <c:tx>
            <c:strRef>
              <c:f>FITS!$I$3</c:f>
              <c:strCache>
                <c:ptCount val="1"/>
                <c:pt idx="0">
                  <c:v>Forecasting Including Trend and Seasonality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FITS!$I$4:$I$39</c:f>
              <c:numCache>
                <c:formatCode>0</c:formatCode>
                <c:ptCount val="36"/>
                <c:pt idx="0">
                  <c:v>790.41090651584409</c:v>
                </c:pt>
                <c:pt idx="1">
                  <c:v>771.87404671784566</c:v>
                </c:pt>
                <c:pt idx="2">
                  <c:v>767.24321615608744</c:v>
                </c:pt>
                <c:pt idx="3">
                  <c:v>739.17989328697843</c:v>
                </c:pt>
                <c:pt idx="4">
                  <c:v>730.65764757777708</c:v>
                </c:pt>
                <c:pt idx="5">
                  <c:v>727.66086486990559</c:v>
                </c:pt>
                <c:pt idx="6">
                  <c:v>705.95983531815989</c:v>
                </c:pt>
                <c:pt idx="7">
                  <c:v>701.5212354304756</c:v>
                </c:pt>
                <c:pt idx="8">
                  <c:v>690.34448747199099</c:v>
                </c:pt>
                <c:pt idx="9">
                  <c:v>666.46850009393734</c:v>
                </c:pt>
                <c:pt idx="10">
                  <c:v>659.54475647331003</c:v>
                </c:pt>
                <c:pt idx="11">
                  <c:v>648.85480386155587</c:v>
                </c:pt>
                <c:pt idx="12">
                  <c:v>1263.0062295203993</c:v>
                </c:pt>
                <c:pt idx="13">
                  <c:v>1233.2960109413061</c:v>
                </c:pt>
                <c:pt idx="14">
                  <c:v>1206.6261116306</c:v>
                </c:pt>
                <c:pt idx="15">
                  <c:v>1171.1454404213684</c:v>
                </c:pt>
                <c:pt idx="16">
                  <c:v>1132.2193862287902</c:v>
                </c:pt>
                <c:pt idx="17">
                  <c:v>1105.7451067695479</c:v>
                </c:pt>
                <c:pt idx="18">
                  <c:v>1088.7456818311346</c:v>
                </c:pt>
                <c:pt idx="19">
                  <c:v>1063.2841642925432</c:v>
                </c:pt>
                <c:pt idx="20">
                  <c:v>1057.6628591863441</c:v>
                </c:pt>
                <c:pt idx="21">
                  <c:v>1034.8411367830226</c:v>
                </c:pt>
                <c:pt idx="22">
                  <c:v>1008.9213550237463</c:v>
                </c:pt>
                <c:pt idx="23">
                  <c:v>982.2571146813516</c:v>
                </c:pt>
                <c:pt idx="24">
                  <c:v>959.05750401815988</c:v>
                </c:pt>
                <c:pt idx="25">
                  <c:v>930.42321013111018</c:v>
                </c:pt>
                <c:pt idx="26">
                  <c:v>904.1119523844186</c:v>
                </c:pt>
                <c:pt idx="27">
                  <c:v>871.26131931129282</c:v>
                </c:pt>
                <c:pt idx="28">
                  <c:v>835.98145435286153</c:v>
                </c:pt>
                <c:pt idx="29">
                  <c:v>809.98536364563847</c:v>
                </c:pt>
                <c:pt idx="30">
                  <c:v>790.89386291714084</c:v>
                </c:pt>
                <c:pt idx="31">
                  <c:v>765.61166616055664</c:v>
                </c:pt>
                <c:pt idx="32">
                  <c:v>754.49119040613596</c:v>
                </c:pt>
                <c:pt idx="33">
                  <c:v>730.95218487478587</c:v>
                </c:pt>
                <c:pt idx="34">
                  <c:v>705.21172389751655</c:v>
                </c:pt>
                <c:pt idx="35">
                  <c:v>678.96589871313881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9-7547-9907-08EC618C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771775"/>
        <c:axId val="2146773503"/>
      </c:lineChart>
      <c:catAx>
        <c:axId val="214677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3503"/>
        <c:crosses val="autoZero"/>
        <c:auto val="1"/>
        <c:lblAlgn val="ctr"/>
        <c:lblOffset val="100"/>
        <c:noMultiLvlLbl val="0"/>
      </c:catAx>
      <c:valAx>
        <c:axId val="21467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(2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(2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(2 month)'!$C$4:$C$40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5449-9063-6FC11311F86C}"/>
            </c:ext>
          </c:extLst>
        </c:ser>
        <c:ser>
          <c:idx val="1"/>
          <c:order val="1"/>
          <c:tx>
            <c:strRef>
              <c:f>'SMA (2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(2 month)'!$D$4:$D$40</c:f>
              <c:numCache>
                <c:formatCode>General</c:formatCode>
                <c:ptCount val="37"/>
                <c:pt idx="2">
                  <c:v>807</c:v>
                </c:pt>
                <c:pt idx="3">
                  <c:v>808.5</c:v>
                </c:pt>
                <c:pt idx="4">
                  <c:v>807</c:v>
                </c:pt>
                <c:pt idx="5">
                  <c:v>801.5</c:v>
                </c:pt>
                <c:pt idx="6">
                  <c:v>807</c:v>
                </c:pt>
                <c:pt idx="7">
                  <c:v>814.5</c:v>
                </c:pt>
                <c:pt idx="8">
                  <c:v>807</c:v>
                </c:pt>
                <c:pt idx="9">
                  <c:v>807</c:v>
                </c:pt>
                <c:pt idx="10">
                  <c:v>807</c:v>
                </c:pt>
                <c:pt idx="11">
                  <c:v>802</c:v>
                </c:pt>
                <c:pt idx="12">
                  <c:v>807</c:v>
                </c:pt>
                <c:pt idx="13">
                  <c:v>822.5</c:v>
                </c:pt>
                <c:pt idx="14">
                  <c:v>830</c:v>
                </c:pt>
                <c:pt idx="15">
                  <c:v>832.5</c:v>
                </c:pt>
                <c:pt idx="16">
                  <c:v>825</c:v>
                </c:pt>
                <c:pt idx="17">
                  <c:v>812.5</c:v>
                </c:pt>
                <c:pt idx="18">
                  <c:v>830</c:v>
                </c:pt>
                <c:pt idx="19">
                  <c:v>831.5</c:v>
                </c:pt>
                <c:pt idx="20">
                  <c:v>830</c:v>
                </c:pt>
                <c:pt idx="21">
                  <c:v>840.5</c:v>
                </c:pt>
                <c:pt idx="22">
                  <c:v>830</c:v>
                </c:pt>
                <c:pt idx="23">
                  <c:v>825.5</c:v>
                </c:pt>
                <c:pt idx="24">
                  <c:v>835</c:v>
                </c:pt>
                <c:pt idx="25">
                  <c:v>881.5</c:v>
                </c:pt>
                <c:pt idx="26">
                  <c:v>918.5</c:v>
                </c:pt>
                <c:pt idx="27">
                  <c:v>918.5</c:v>
                </c:pt>
                <c:pt idx="28">
                  <c:v>915</c:v>
                </c:pt>
                <c:pt idx="29">
                  <c:v>914</c:v>
                </c:pt>
                <c:pt idx="30">
                  <c:v>915</c:v>
                </c:pt>
                <c:pt idx="31">
                  <c:v>907</c:v>
                </c:pt>
                <c:pt idx="32">
                  <c:v>915</c:v>
                </c:pt>
                <c:pt idx="33">
                  <c:v>922.5</c:v>
                </c:pt>
                <c:pt idx="34">
                  <c:v>915</c:v>
                </c:pt>
                <c:pt idx="35">
                  <c:v>914.5</c:v>
                </c:pt>
                <c:pt idx="36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5449-9063-6FC11311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(5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(5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(5 month)'!$C$4:$C$40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949-A09F-6E79715C61E8}"/>
            </c:ext>
          </c:extLst>
        </c:ser>
        <c:ser>
          <c:idx val="1"/>
          <c:order val="1"/>
          <c:tx>
            <c:strRef>
              <c:f>'SMA (5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(5 month)'!$D$4:$D$40</c:f>
              <c:numCache>
                <c:formatCode>General</c:formatCode>
                <c:ptCount val="37"/>
                <c:pt idx="5">
                  <c:v>805.4</c:v>
                </c:pt>
                <c:pt idx="6">
                  <c:v>807</c:v>
                </c:pt>
                <c:pt idx="7">
                  <c:v>808.4</c:v>
                </c:pt>
                <c:pt idx="8">
                  <c:v>806.4</c:v>
                </c:pt>
                <c:pt idx="9">
                  <c:v>808.4</c:v>
                </c:pt>
                <c:pt idx="10">
                  <c:v>808.6</c:v>
                </c:pt>
                <c:pt idx="11">
                  <c:v>806.4</c:v>
                </c:pt>
                <c:pt idx="12">
                  <c:v>805.6</c:v>
                </c:pt>
                <c:pt idx="13">
                  <c:v>812.6</c:v>
                </c:pt>
                <c:pt idx="14">
                  <c:v>814.8</c:v>
                </c:pt>
                <c:pt idx="15">
                  <c:v>822.8</c:v>
                </c:pt>
                <c:pt idx="16">
                  <c:v>824</c:v>
                </c:pt>
                <c:pt idx="17">
                  <c:v>825</c:v>
                </c:pt>
                <c:pt idx="18">
                  <c:v>827</c:v>
                </c:pt>
                <c:pt idx="19">
                  <c:v>825.6</c:v>
                </c:pt>
                <c:pt idx="20">
                  <c:v>826</c:v>
                </c:pt>
                <c:pt idx="21">
                  <c:v>831.8</c:v>
                </c:pt>
                <c:pt idx="22">
                  <c:v>833</c:v>
                </c:pt>
                <c:pt idx="23">
                  <c:v>830</c:v>
                </c:pt>
                <c:pt idx="24">
                  <c:v>834.4</c:v>
                </c:pt>
                <c:pt idx="25">
                  <c:v>850.6</c:v>
                </c:pt>
                <c:pt idx="26">
                  <c:v>865.6</c:v>
                </c:pt>
                <c:pt idx="27">
                  <c:v>886</c:v>
                </c:pt>
                <c:pt idx="28">
                  <c:v>901.4</c:v>
                </c:pt>
                <c:pt idx="29">
                  <c:v>917.6</c:v>
                </c:pt>
                <c:pt idx="30">
                  <c:v>914.8</c:v>
                </c:pt>
                <c:pt idx="31">
                  <c:v>913</c:v>
                </c:pt>
                <c:pt idx="32">
                  <c:v>913.4</c:v>
                </c:pt>
                <c:pt idx="33">
                  <c:v>916</c:v>
                </c:pt>
                <c:pt idx="34">
                  <c:v>913.8</c:v>
                </c:pt>
                <c:pt idx="35">
                  <c:v>915.8</c:v>
                </c:pt>
                <c:pt idx="36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949-A09F-6E79715C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  <a:r>
              <a:rPr lang="en-US" baseline="0"/>
              <a:t> (3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 (3 months)'!$C$3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'WMA (3 months)'!$C$4:$C$40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44-8D75-4BCC3D7F004D}"/>
            </c:ext>
          </c:extLst>
        </c:ser>
        <c:ser>
          <c:idx val="1"/>
          <c:order val="1"/>
          <c:tx>
            <c:strRef>
              <c:f>'WMA (3 months)'!$D$3</c:f>
              <c:strCache>
                <c:ptCount val="1"/>
                <c:pt idx="0">
                  <c:v>WMA for last 3 periods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'WMA (3 months)'!$D$4:$D$40</c:f>
              <c:numCache>
                <c:formatCode>General</c:formatCode>
                <c:ptCount val="37"/>
                <c:pt idx="3">
                  <c:v>808.5</c:v>
                </c:pt>
                <c:pt idx="4">
                  <c:v>806.4</c:v>
                </c:pt>
                <c:pt idx="5">
                  <c:v>802.7</c:v>
                </c:pt>
                <c:pt idx="6">
                  <c:v>808</c:v>
                </c:pt>
                <c:pt idx="7">
                  <c:v>811.3</c:v>
                </c:pt>
                <c:pt idx="8">
                  <c:v>807.2</c:v>
                </c:pt>
                <c:pt idx="9">
                  <c:v>809.8</c:v>
                </c:pt>
                <c:pt idx="10">
                  <c:v>804.2</c:v>
                </c:pt>
                <c:pt idx="11">
                  <c:v>804.8</c:v>
                </c:pt>
                <c:pt idx="12">
                  <c:v>806.2</c:v>
                </c:pt>
                <c:pt idx="13">
                  <c:v>821.3</c:v>
                </c:pt>
                <c:pt idx="14">
                  <c:v>825</c:v>
                </c:pt>
                <c:pt idx="15">
                  <c:v>834.5</c:v>
                </c:pt>
                <c:pt idx="16">
                  <c:v>822</c:v>
                </c:pt>
                <c:pt idx="17">
                  <c:v>818.5</c:v>
                </c:pt>
                <c:pt idx="18">
                  <c:v>829</c:v>
                </c:pt>
                <c:pt idx="19">
                  <c:v>825.5</c:v>
                </c:pt>
                <c:pt idx="20">
                  <c:v>835.4</c:v>
                </c:pt>
                <c:pt idx="21">
                  <c:v>835.7</c:v>
                </c:pt>
                <c:pt idx="22">
                  <c:v>830.6</c:v>
                </c:pt>
                <c:pt idx="23">
                  <c:v>829.09999999999991</c:v>
                </c:pt>
                <c:pt idx="24">
                  <c:v>833.2</c:v>
                </c:pt>
                <c:pt idx="25">
                  <c:v>879.5</c:v>
                </c:pt>
                <c:pt idx="26">
                  <c:v>901.9</c:v>
                </c:pt>
                <c:pt idx="27">
                  <c:v>920.30000000000007</c:v>
                </c:pt>
                <c:pt idx="28">
                  <c:v>913.2</c:v>
                </c:pt>
                <c:pt idx="29">
                  <c:v>917.19999999999993</c:v>
                </c:pt>
                <c:pt idx="30">
                  <c:v>912.19999999999993</c:v>
                </c:pt>
                <c:pt idx="31">
                  <c:v>909.40000000000009</c:v>
                </c:pt>
                <c:pt idx="32">
                  <c:v>915.8</c:v>
                </c:pt>
                <c:pt idx="33">
                  <c:v>918.5</c:v>
                </c:pt>
                <c:pt idx="34">
                  <c:v>916</c:v>
                </c:pt>
                <c:pt idx="35">
                  <c:v>916.5</c:v>
                </c:pt>
                <c:pt idx="36">
                  <c:v>913.2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44-8D75-4BCC3D7F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(Alpha=0.1)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(0.1)'!$C$3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(0.1)'!$C$4:$C$40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7342-AA40-E19C6A3BB0ED}"/>
            </c:ext>
          </c:extLst>
        </c:ser>
        <c:ser>
          <c:idx val="1"/>
          <c:order val="1"/>
          <c:tx>
            <c:strRef>
              <c:f>'Sim Expo Smooth (0.1)'!$D$3</c:f>
              <c:strCache>
                <c:ptCount val="1"/>
                <c:pt idx="0">
                  <c:v>Sim Exponential (Alpha=0.1)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(0.1)'!$D$4:$D$40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807.00000000000011</c:v>
                </c:pt>
                <c:pt idx="3" formatCode="0.0">
                  <c:v>807.30000000000007</c:v>
                </c:pt>
                <c:pt idx="4" formatCode="0.0">
                  <c:v>806.97</c:v>
                </c:pt>
                <c:pt idx="5" formatCode="0.0">
                  <c:v>806.173</c:v>
                </c:pt>
                <c:pt idx="6" formatCode="0.0">
                  <c:v>807.0557</c:v>
                </c:pt>
                <c:pt idx="7" formatCode="0.0">
                  <c:v>807.75013000000001</c:v>
                </c:pt>
                <c:pt idx="8" formatCode="0.0">
                  <c:v>806.97511700000007</c:v>
                </c:pt>
                <c:pt idx="9" formatCode="0.0">
                  <c:v>807.6776053000001</c:v>
                </c:pt>
                <c:pt idx="10" formatCode="0.0">
                  <c:v>806.90984477000006</c:v>
                </c:pt>
                <c:pt idx="11" formatCode="0.0">
                  <c:v>806.61886029300001</c:v>
                </c:pt>
                <c:pt idx="12" formatCode="0.0">
                  <c:v>806.95697426369998</c:v>
                </c:pt>
                <c:pt idx="13" formatCode="0.0">
                  <c:v>809.76127683733</c:v>
                </c:pt>
                <c:pt idx="14" formatCode="0.0">
                  <c:v>811.28514915359699</c:v>
                </c:pt>
                <c:pt idx="15" formatCode="0.0">
                  <c:v>814.1566342382373</c:v>
                </c:pt>
                <c:pt idx="16" formatCode="0.0">
                  <c:v>813.74097081441357</c:v>
                </c:pt>
                <c:pt idx="17" formatCode="0.0">
                  <c:v>813.86687373297218</c:v>
                </c:pt>
                <c:pt idx="18" formatCode="0.0">
                  <c:v>816.98018635967503</c:v>
                </c:pt>
                <c:pt idx="19" formatCode="0.0">
                  <c:v>817.08216772370747</c:v>
                </c:pt>
                <c:pt idx="20" formatCode="0.0">
                  <c:v>819.57395095133677</c:v>
                </c:pt>
                <c:pt idx="21" formatCode="0.0">
                  <c:v>821.51655585620313</c:v>
                </c:pt>
                <c:pt idx="22" formatCode="0.0">
                  <c:v>821.4649002705828</c:v>
                </c:pt>
                <c:pt idx="23" formatCode="0.0">
                  <c:v>822.31841024352457</c:v>
                </c:pt>
                <c:pt idx="24" formatCode="0.0">
                  <c:v>824.08656921917213</c:v>
                </c:pt>
                <c:pt idx="25" formatCode="0.0">
                  <c:v>833.97791229725499</c:v>
                </c:pt>
                <c:pt idx="26" formatCode="0.0">
                  <c:v>841.98012106752947</c:v>
                </c:pt>
                <c:pt idx="27" formatCode="0.0">
                  <c:v>850.08210896077662</c:v>
                </c:pt>
                <c:pt idx="28" formatCode="0.0">
                  <c:v>855.77389806469898</c:v>
                </c:pt>
                <c:pt idx="29" formatCode="0.0">
                  <c:v>862.2965082582291</c:v>
                </c:pt>
                <c:pt idx="30" formatCode="0.0">
                  <c:v>866.96685743240619</c:v>
                </c:pt>
                <c:pt idx="31" formatCode="0.0">
                  <c:v>870.77017168916564</c:v>
                </c:pt>
                <c:pt idx="32" formatCode="0.0">
                  <c:v>876.1931545202491</c:v>
                </c:pt>
                <c:pt idx="33" formatCode="0.0">
                  <c:v>880.57383906822417</c:v>
                </c:pt>
                <c:pt idx="34" formatCode="0.0">
                  <c:v>883.51645516140172</c:v>
                </c:pt>
                <c:pt idx="35" formatCode="0.0">
                  <c:v>887.06480964526156</c:v>
                </c:pt>
                <c:pt idx="36" formatCode="0.0">
                  <c:v>889.45832868073546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7342-AA40-E19C6A3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(Alpha=0.5)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(0.5)'!$C$3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(0.5)'!$C$4:$C$40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6C42-A6E0-3F3DA0AB63B2}"/>
            </c:ext>
          </c:extLst>
        </c:ser>
        <c:ser>
          <c:idx val="1"/>
          <c:order val="1"/>
          <c:tx>
            <c:strRef>
              <c:f>'Sim Expo Smooth (0.5)'!$D$3</c:f>
              <c:strCache>
                <c:ptCount val="1"/>
                <c:pt idx="0">
                  <c:v>Sim Exponential (Alpha=0.5)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(0.5)'!$D$4:$D$40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808.5</c:v>
                </c:pt>
                <c:pt idx="4" formatCode="0.0">
                  <c:v>806.25</c:v>
                </c:pt>
                <c:pt idx="5" formatCode="0.0">
                  <c:v>802.625</c:v>
                </c:pt>
                <c:pt idx="6" formatCode="0.0">
                  <c:v>808.8125</c:v>
                </c:pt>
                <c:pt idx="7" formatCode="0.0">
                  <c:v>811.40625</c:v>
                </c:pt>
                <c:pt idx="8" formatCode="0.0">
                  <c:v>805.703125</c:v>
                </c:pt>
                <c:pt idx="9" formatCode="0.0">
                  <c:v>809.8515625</c:v>
                </c:pt>
                <c:pt idx="10" formatCode="0.0">
                  <c:v>804.92578125</c:v>
                </c:pt>
                <c:pt idx="11" formatCode="0.0">
                  <c:v>804.462890625</c:v>
                </c:pt>
                <c:pt idx="12" formatCode="0.0">
                  <c:v>807.2314453125</c:v>
                </c:pt>
                <c:pt idx="13" formatCode="0.0">
                  <c:v>821.11572265625</c:v>
                </c:pt>
                <c:pt idx="14" formatCode="0.0">
                  <c:v>823.057861328125</c:v>
                </c:pt>
                <c:pt idx="15" formatCode="0.0">
                  <c:v>831.5289306640625</c:v>
                </c:pt>
                <c:pt idx="16" formatCode="0.0">
                  <c:v>820.76446533203125</c:v>
                </c:pt>
                <c:pt idx="17" formatCode="0.0">
                  <c:v>817.88223266601562</c:v>
                </c:pt>
                <c:pt idx="18" formatCode="0.0">
                  <c:v>831.44111633300781</c:v>
                </c:pt>
                <c:pt idx="19" formatCode="0.0">
                  <c:v>824.72055816650391</c:v>
                </c:pt>
                <c:pt idx="20" formatCode="0.0">
                  <c:v>833.36027908325195</c:v>
                </c:pt>
                <c:pt idx="21" formatCode="0.0">
                  <c:v>836.18013954162598</c:v>
                </c:pt>
                <c:pt idx="22" formatCode="0.0">
                  <c:v>828.59006977081299</c:v>
                </c:pt>
                <c:pt idx="23" formatCode="0.0">
                  <c:v>829.29503488540649</c:v>
                </c:pt>
                <c:pt idx="24" formatCode="0.0">
                  <c:v>834.64751744270325</c:v>
                </c:pt>
                <c:pt idx="25" formatCode="0.0">
                  <c:v>878.82375872135162</c:v>
                </c:pt>
                <c:pt idx="26" formatCode="0.0">
                  <c:v>896.41187936067581</c:v>
                </c:pt>
                <c:pt idx="27" formatCode="0.0">
                  <c:v>909.70593968033791</c:v>
                </c:pt>
                <c:pt idx="28" formatCode="0.0">
                  <c:v>908.35296984016895</c:v>
                </c:pt>
                <c:pt idx="29" formatCode="0.0">
                  <c:v>914.67648492008448</c:v>
                </c:pt>
                <c:pt idx="30" formatCode="0.0">
                  <c:v>911.83824246004224</c:v>
                </c:pt>
                <c:pt idx="31" formatCode="0.0">
                  <c:v>908.41912123002112</c:v>
                </c:pt>
                <c:pt idx="32" formatCode="0.0">
                  <c:v>916.70956061501056</c:v>
                </c:pt>
                <c:pt idx="33" formatCode="0.0">
                  <c:v>918.35478030750528</c:v>
                </c:pt>
                <c:pt idx="34" formatCode="0.0">
                  <c:v>914.17739015375264</c:v>
                </c:pt>
                <c:pt idx="35" formatCode="0.0">
                  <c:v>916.58869507687632</c:v>
                </c:pt>
                <c:pt idx="36" formatCode="0.0">
                  <c:v>913.79434753843816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1-6C42-A6E0-3F3DA0A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(Alpha=0.3, Beta=0.3)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Smooth(0.3,0.3) 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Smooth(0.3,0.3) 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104B-9DC3-5BBEA4CB5D4B}"/>
            </c:ext>
          </c:extLst>
        </c:ser>
        <c:ser>
          <c:idx val="1"/>
          <c:order val="1"/>
          <c:tx>
            <c:strRef>
              <c:f>'Adj Expo Smooth(0.3,0.3) '!$D$3</c:f>
              <c:strCache>
                <c:ptCount val="1"/>
                <c:pt idx="0">
                  <c:v>Sim Exponential (Alpha=0.3)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Smooth(0.3,0.3) 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807.9</c:v>
                </c:pt>
                <c:pt idx="4" formatCode="0.0">
                  <c:v>806.73</c:v>
                </c:pt>
                <c:pt idx="5" formatCode="0.0">
                  <c:v>804.41100000000006</c:v>
                </c:pt>
                <c:pt idx="6" formatCode="0.0">
                  <c:v>807.58770000000004</c:v>
                </c:pt>
                <c:pt idx="7" formatCode="0.0">
                  <c:v>809.51138999999989</c:v>
                </c:pt>
                <c:pt idx="8" formatCode="0.0">
                  <c:v>806.65797299999986</c:v>
                </c:pt>
                <c:pt idx="9" formatCode="0.0">
                  <c:v>808.86058109999976</c:v>
                </c:pt>
                <c:pt idx="10" formatCode="0.0">
                  <c:v>806.20240676999981</c:v>
                </c:pt>
                <c:pt idx="11" formatCode="0.0">
                  <c:v>805.54168473899972</c:v>
                </c:pt>
                <c:pt idx="12" formatCode="0.0">
                  <c:v>806.87917931729976</c:v>
                </c:pt>
                <c:pt idx="13" formatCode="0.0">
                  <c:v>815.31542552210976</c:v>
                </c:pt>
                <c:pt idx="14" formatCode="0.0">
                  <c:v>818.22079786547681</c:v>
                </c:pt>
                <c:pt idx="15" formatCode="0.0">
                  <c:v>824.75455850583376</c:v>
                </c:pt>
                <c:pt idx="16" formatCode="0.0">
                  <c:v>820.32819095408354</c:v>
                </c:pt>
                <c:pt idx="17" formatCode="0.0">
                  <c:v>818.72973366785845</c:v>
                </c:pt>
                <c:pt idx="18" formatCode="0.0">
                  <c:v>826.61081356750083</c:v>
                </c:pt>
                <c:pt idx="19" formatCode="0.0">
                  <c:v>824.02756949725051</c:v>
                </c:pt>
                <c:pt idx="20" formatCode="0.0">
                  <c:v>829.41929864807537</c:v>
                </c:pt>
                <c:pt idx="21" formatCode="0.0">
                  <c:v>832.29350905365277</c:v>
                </c:pt>
                <c:pt idx="22" formatCode="0.0">
                  <c:v>828.90545633755687</c:v>
                </c:pt>
                <c:pt idx="23" formatCode="0.0">
                  <c:v>829.23381943628976</c:v>
                </c:pt>
                <c:pt idx="24" formatCode="0.0">
                  <c:v>832.46367360540285</c:v>
                </c:pt>
                <c:pt idx="25" formatCode="0.0">
                  <c:v>859.62457152378192</c:v>
                </c:pt>
                <c:pt idx="26" formatCode="0.0">
                  <c:v>875.93720006664739</c:v>
                </c:pt>
                <c:pt idx="27" formatCode="0.0">
                  <c:v>890.05604004665315</c:v>
                </c:pt>
                <c:pt idx="28" formatCode="0.0">
                  <c:v>895.13922803265723</c:v>
                </c:pt>
                <c:pt idx="29" formatCode="0.0">
                  <c:v>902.89745962285997</c:v>
                </c:pt>
                <c:pt idx="30" formatCode="0.0">
                  <c:v>904.72822173600184</c:v>
                </c:pt>
                <c:pt idx="31" formatCode="0.0">
                  <c:v>904.80975521520122</c:v>
                </c:pt>
                <c:pt idx="32" formatCode="0.0">
                  <c:v>910.86682865064085</c:v>
                </c:pt>
                <c:pt idx="33" formatCode="0.0">
                  <c:v>913.60678005544855</c:v>
                </c:pt>
                <c:pt idx="34" formatCode="0.0">
                  <c:v>912.52474603881399</c:v>
                </c:pt>
                <c:pt idx="35" formatCode="0.0">
                  <c:v>914.46732222716969</c:v>
                </c:pt>
                <c:pt idx="36" formatCode="0.0">
                  <c:v>913.4271255590188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104B-9DC3-5BBEA4CB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(Alpha=0.7, Beta=0.7)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Smooth(0.7,0.7)'!$C$3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Smooth(0.7,0.7)'!$C$4:$C$40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5346-A19F-4F602B77C81C}"/>
            </c:ext>
          </c:extLst>
        </c:ser>
        <c:ser>
          <c:idx val="1"/>
          <c:order val="1"/>
          <c:tx>
            <c:strRef>
              <c:f>'Adj Expo Smooth(0.7,0.7)'!$D$3</c:f>
              <c:strCache>
                <c:ptCount val="1"/>
                <c:pt idx="0">
                  <c:v>Sim Exponential (Alpha=0.7)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Smooth(0.7,0.7)'!$D$4:$D$40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809.1</c:v>
                </c:pt>
                <c:pt idx="4" formatCode="0.0">
                  <c:v>805.53</c:v>
                </c:pt>
                <c:pt idx="5" formatCode="0.0">
                  <c:v>800.95899999999995</c:v>
                </c:pt>
                <c:pt idx="6" formatCode="0.0">
                  <c:v>810.78770000000009</c:v>
                </c:pt>
                <c:pt idx="7" formatCode="0.0">
                  <c:v>813.03630999999996</c:v>
                </c:pt>
                <c:pt idx="8" formatCode="0.0">
                  <c:v>803.91089299999999</c:v>
                </c:pt>
                <c:pt idx="9" formatCode="0.0">
                  <c:v>810.9732679</c:v>
                </c:pt>
                <c:pt idx="10" formatCode="0.0">
                  <c:v>803.29198037000003</c:v>
                </c:pt>
                <c:pt idx="11" formatCode="0.0">
                  <c:v>803.78759411099998</c:v>
                </c:pt>
                <c:pt idx="12" formatCode="0.0">
                  <c:v>808.1362782333</c:v>
                </c:pt>
                <c:pt idx="13" formatCode="0.0">
                  <c:v>826.94088346999001</c:v>
                </c:pt>
                <c:pt idx="14" formatCode="0.0">
                  <c:v>825.58226504099707</c:v>
                </c:pt>
                <c:pt idx="15" formatCode="0.0">
                  <c:v>835.67467951229912</c:v>
                </c:pt>
                <c:pt idx="16" formatCode="0.0">
                  <c:v>817.70240385368982</c:v>
                </c:pt>
                <c:pt idx="17" formatCode="0.0">
                  <c:v>815.81072115610698</c:v>
                </c:pt>
                <c:pt idx="18" formatCode="0.0">
                  <c:v>836.24321634683213</c:v>
                </c:pt>
                <c:pt idx="19" formatCode="0.0">
                  <c:v>823.4729649040496</c:v>
                </c:pt>
                <c:pt idx="20" formatCode="0.0">
                  <c:v>836.44188947121484</c:v>
                </c:pt>
                <c:pt idx="21" formatCode="0.0">
                  <c:v>838.23256684136447</c:v>
                </c:pt>
                <c:pt idx="22" formatCode="0.0">
                  <c:v>826.16977005240938</c:v>
                </c:pt>
                <c:pt idx="23" formatCode="0.0">
                  <c:v>828.85093101572284</c:v>
                </c:pt>
                <c:pt idx="24" formatCode="0.0">
                  <c:v>836.65527930471694</c:v>
                </c:pt>
                <c:pt idx="25" formatCode="0.0">
                  <c:v>897.09658379141501</c:v>
                </c:pt>
                <c:pt idx="26" formatCode="0.0">
                  <c:v>908.92897513742446</c:v>
                </c:pt>
                <c:pt idx="27" formatCode="0.0">
                  <c:v>918.77869254122731</c:v>
                </c:pt>
                <c:pt idx="28" formatCode="0.0">
                  <c:v>910.53360776236821</c:v>
                </c:pt>
                <c:pt idx="29" formatCode="0.0">
                  <c:v>917.8600823287104</c:v>
                </c:pt>
                <c:pt idx="30" formatCode="0.0">
                  <c:v>911.65802469861319</c:v>
                </c:pt>
                <c:pt idx="31" formatCode="0.0">
                  <c:v>906.99740740958396</c:v>
                </c:pt>
                <c:pt idx="32" formatCode="0.0">
                  <c:v>919.59922222287526</c:v>
                </c:pt>
                <c:pt idx="33" formatCode="0.0">
                  <c:v>919.87976666686268</c:v>
                </c:pt>
                <c:pt idx="34" formatCode="0.0">
                  <c:v>912.96393000005878</c:v>
                </c:pt>
                <c:pt idx="35" formatCode="0.0">
                  <c:v>917.1891790000177</c:v>
                </c:pt>
                <c:pt idx="36" formatCode="0.0">
                  <c:v>912.85675370000536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5346-A19F-4F602B77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'2035 Forecasting'!$C$41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'2035 Forecasting'!$B$42:$B$45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2035</c:v>
                </c:pt>
              </c:numCache>
            </c:numRef>
          </c:xVal>
          <c:yVal>
            <c:numRef>
              <c:f>'2035 Forecasting'!$C$42:$C$45</c:f>
              <c:numCache>
                <c:formatCode>General</c:formatCode>
                <c:ptCount val="4"/>
                <c:pt idx="0">
                  <c:v>9684</c:v>
                </c:pt>
                <c:pt idx="1">
                  <c:v>9960</c:v>
                </c:pt>
                <c:pt idx="2">
                  <c:v>10987</c:v>
                </c:pt>
                <c:pt idx="3" formatCode="0">
                  <c:v>19002.149881500001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7-7A49-AC65-C897D6B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2112"/>
        <c:axId val="1280354304"/>
      </c:scatterChart>
      <c:valAx>
        <c:axId val="3951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4304"/>
        <c:crosses val="autoZero"/>
        <c:crossBetween val="midCat"/>
      </c:valAx>
      <c:valAx>
        <c:axId val="1280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95250</xdr:rowOff>
    </xdr:from>
    <xdr:to>
      <xdr:col>20</xdr:col>
      <xdr:colOff>203200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CD80-7FC1-D748-A6FD-D1877287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13</xdr:row>
      <xdr:rowOff>88900</xdr:rowOff>
    </xdr:from>
    <xdr:to>
      <xdr:col>21</xdr:col>
      <xdr:colOff>381000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BC44-7CFC-9146-2BAD-0805B434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69850</xdr:rowOff>
    </xdr:from>
    <xdr:to>
      <xdr:col>21</xdr:col>
      <xdr:colOff>76200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6D6E-1592-524D-8480-1FC7F528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153939</xdr:colOff>
      <xdr:row>2</xdr:row>
      <xdr:rowOff>12827</xdr:rowOff>
    </xdr:from>
    <xdr:to>
      <xdr:col>21</xdr:col>
      <xdr:colOff>269395</xdr:colOff>
      <xdr:row>37</xdr:row>
      <xdr:rowOff>62588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9D07-E6DE-9041-BC78-2E5ECA8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283905</xdr:colOff>
      <xdr:row>6</xdr:row>
      <xdr:rowOff>145094</xdr:rowOff>
    </xdr:from>
    <xdr:to>
      <xdr:col>20</xdr:col>
      <xdr:colOff>723763</xdr:colOff>
      <xdr:row>39</xdr:row>
      <xdr:rowOff>273118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1F47-9316-1D42-BDD3-B64CADA2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239-71CA-5D4A-9332-D5DCB9C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BE0-B673-3C42-8D76-A0433DBF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283536</xdr:colOff>
      <xdr:row>9</xdr:row>
      <xdr:rowOff>135270</xdr:rowOff>
    </xdr:from>
    <xdr:to>
      <xdr:col>21</xdr:col>
      <xdr:colOff>751073</xdr:colOff>
      <xdr:row>37</xdr:row>
      <xdr:rowOff>122570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087E-9F03-1544-89EB-BF3E26BB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654327</xdr:colOff>
      <xdr:row>13</xdr:row>
      <xdr:rowOff>131417</xdr:rowOff>
    </xdr:from>
    <xdr:to>
      <xdr:col>20</xdr:col>
      <xdr:colOff>344005</xdr:colOff>
      <xdr:row>40</xdr:row>
      <xdr:rowOff>160130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33B4-6BA9-F248-B1FC-DA74E42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148167</xdr:colOff>
      <xdr:row>39</xdr:row>
      <xdr:rowOff>127001</xdr:rowOff>
    </xdr:from>
    <xdr:to>
      <xdr:col>8</xdr:col>
      <xdr:colOff>546101</xdr:colOff>
      <xdr:row>56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253D-9E1E-37E4-B4C4-851E0053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4160-C94D-C943-9923-6202B8204FD1}">
  <dimension ref="A1:K40"/>
  <sheetViews>
    <sheetView zoomScale="98" workbookViewId="0">
      <selection activeCell="K17" sqref="K1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8.6640625" customWidth="1"/>
    <col min="10" max="10" width="7" customWidth="1"/>
    <col min="11" max="11" width="11.6640625" bestFit="1" customWidth="1"/>
    <col min="13" max="13" width="14" customWidth="1"/>
  </cols>
  <sheetData>
    <row r="1" spans="1:11" ht="32" customHeight="1" x14ac:dyDescent="0.15">
      <c r="B1" s="44" t="s">
        <v>23</v>
      </c>
      <c r="C1" s="44"/>
      <c r="E1" s="45" t="s">
        <v>22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19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>
        <f t="shared" ref="D5:D40" si="0">C4</f>
        <v>807</v>
      </c>
      <c r="E5" s="2">
        <f t="shared" ref="E5:E40" si="1">C5-D5</f>
        <v>0</v>
      </c>
      <c r="F5" s="2">
        <f t="shared" ref="F5:F40" si="2">ABS(E5)</f>
        <v>0</v>
      </c>
      <c r="G5" s="2">
        <f t="shared" ref="G5:G40" si="3">(E5)^2</f>
        <v>0</v>
      </c>
      <c r="H5" s="1">
        <f>(F5/C5)</f>
        <v>0</v>
      </c>
    </row>
    <row r="6" spans="1:11" x14ac:dyDescent="0.15">
      <c r="A6" s="41"/>
      <c r="B6" s="9" t="s">
        <v>9</v>
      </c>
      <c r="C6" s="2">
        <v>810</v>
      </c>
      <c r="D6" s="2">
        <f t="shared" si="0"/>
        <v>807</v>
      </c>
      <c r="E6" s="2">
        <f t="shared" si="1"/>
        <v>3</v>
      </c>
      <c r="F6" s="2">
        <f t="shared" si="2"/>
        <v>3</v>
      </c>
      <c r="G6" s="2">
        <f t="shared" si="3"/>
        <v>9</v>
      </c>
      <c r="H6" s="1">
        <f t="shared" ref="H6:H39" si="4">(F6/C6)</f>
        <v>3.7037037037037038E-3</v>
      </c>
    </row>
    <row r="7" spans="1:11" x14ac:dyDescent="0.15">
      <c r="A7" s="41"/>
      <c r="B7" s="9" t="s">
        <v>8</v>
      </c>
      <c r="C7" s="2">
        <v>804</v>
      </c>
      <c r="D7" s="2">
        <f t="shared" si="0"/>
        <v>810</v>
      </c>
      <c r="E7" s="2">
        <f t="shared" si="1"/>
        <v>-6</v>
      </c>
      <c r="F7" s="2">
        <f t="shared" si="2"/>
        <v>6</v>
      </c>
      <c r="G7" s="2">
        <f t="shared" si="3"/>
        <v>36</v>
      </c>
      <c r="H7" s="1">
        <f t="shared" si="4"/>
        <v>7.462686567164179E-3</v>
      </c>
    </row>
    <row r="8" spans="1:11" x14ac:dyDescent="0.15">
      <c r="A8" s="41"/>
      <c r="B8" s="9" t="s">
        <v>7</v>
      </c>
      <c r="C8" s="2">
        <v>799</v>
      </c>
      <c r="D8" s="2">
        <f t="shared" si="0"/>
        <v>804</v>
      </c>
      <c r="E8" s="2">
        <f t="shared" si="1"/>
        <v>-5</v>
      </c>
      <c r="F8" s="2">
        <f t="shared" si="2"/>
        <v>5</v>
      </c>
      <c r="G8" s="2">
        <f t="shared" si="3"/>
        <v>25</v>
      </c>
      <c r="H8" s="1">
        <f t="shared" si="4"/>
        <v>6.2578222778473091E-3</v>
      </c>
    </row>
    <row r="9" spans="1:11" x14ac:dyDescent="0.15">
      <c r="A9" s="41"/>
      <c r="B9" s="9" t="s">
        <v>6</v>
      </c>
      <c r="C9" s="2">
        <v>815</v>
      </c>
      <c r="D9" s="2">
        <f t="shared" si="0"/>
        <v>799</v>
      </c>
      <c r="E9" s="2">
        <f t="shared" si="1"/>
        <v>16</v>
      </c>
      <c r="F9" s="2">
        <f t="shared" si="2"/>
        <v>16</v>
      </c>
      <c r="G9" s="2">
        <f t="shared" si="3"/>
        <v>256</v>
      </c>
      <c r="H9" s="1">
        <f t="shared" si="4"/>
        <v>1.9631901840490799E-2</v>
      </c>
      <c r="J9" s="18" t="s">
        <v>14</v>
      </c>
      <c r="K9" s="19">
        <f>AVERAGE(F5:F39)</f>
        <v>13.942857142857143</v>
      </c>
    </row>
    <row r="10" spans="1:11" x14ac:dyDescent="0.15">
      <c r="A10" s="41"/>
      <c r="B10" s="9" t="s">
        <v>5</v>
      </c>
      <c r="C10" s="2">
        <v>814</v>
      </c>
      <c r="D10" s="2">
        <f t="shared" si="0"/>
        <v>815</v>
      </c>
      <c r="E10" s="2">
        <f t="shared" si="1"/>
        <v>-1</v>
      </c>
      <c r="F10" s="2">
        <f t="shared" si="2"/>
        <v>1</v>
      </c>
      <c r="G10" s="2">
        <f t="shared" si="3"/>
        <v>1</v>
      </c>
      <c r="H10" s="1">
        <f t="shared" si="4"/>
        <v>1.2285012285012285E-3</v>
      </c>
      <c r="J10" s="13" t="s">
        <v>13</v>
      </c>
      <c r="K10" s="20">
        <f>AVERAGE(G5:G39)</f>
        <v>396.97142857142859</v>
      </c>
    </row>
    <row r="11" spans="1:11" x14ac:dyDescent="0.15">
      <c r="A11" s="41"/>
      <c r="B11" s="9" t="s">
        <v>4</v>
      </c>
      <c r="C11" s="2">
        <v>800</v>
      </c>
      <c r="D11" s="2">
        <f t="shared" si="0"/>
        <v>814</v>
      </c>
      <c r="E11" s="2">
        <f t="shared" si="1"/>
        <v>-14</v>
      </c>
      <c r="F11" s="2">
        <f t="shared" si="2"/>
        <v>14</v>
      </c>
      <c r="G11" s="2">
        <f t="shared" si="3"/>
        <v>196</v>
      </c>
      <c r="H11" s="1">
        <f t="shared" si="4"/>
        <v>1.7500000000000002E-2</v>
      </c>
      <c r="J11" s="16" t="s">
        <v>12</v>
      </c>
      <c r="K11" s="17">
        <f>AVERAGE(H5:H39)</f>
        <v>1.6223528124962749E-2</v>
      </c>
    </row>
    <row r="12" spans="1:11" x14ac:dyDescent="0.15">
      <c r="A12" s="41"/>
      <c r="B12" s="9" t="s">
        <v>3</v>
      </c>
      <c r="C12" s="2">
        <v>814</v>
      </c>
      <c r="D12" s="2">
        <f t="shared" si="0"/>
        <v>800</v>
      </c>
      <c r="E12" s="2">
        <f t="shared" si="1"/>
        <v>14</v>
      </c>
      <c r="F12" s="2">
        <f t="shared" si="2"/>
        <v>14</v>
      </c>
      <c r="G12" s="2">
        <f t="shared" si="3"/>
        <v>196</v>
      </c>
      <c r="H12" s="1">
        <f t="shared" si="4"/>
        <v>1.7199017199017199E-2</v>
      </c>
    </row>
    <row r="13" spans="1:11" x14ac:dyDescent="0.15">
      <c r="A13" s="41"/>
      <c r="B13" s="9" t="s">
        <v>2</v>
      </c>
      <c r="C13" s="2">
        <v>800</v>
      </c>
      <c r="D13" s="2">
        <f t="shared" si="0"/>
        <v>814</v>
      </c>
      <c r="E13" s="2">
        <f t="shared" si="1"/>
        <v>-14</v>
      </c>
      <c r="F13" s="2">
        <f t="shared" si="2"/>
        <v>14</v>
      </c>
      <c r="G13" s="2">
        <f t="shared" si="3"/>
        <v>196</v>
      </c>
      <c r="H13" s="1">
        <f t="shared" si="4"/>
        <v>1.7500000000000002E-2</v>
      </c>
    </row>
    <row r="14" spans="1:11" x14ac:dyDescent="0.15">
      <c r="A14" s="41"/>
      <c r="B14" s="9" t="s">
        <v>1</v>
      </c>
      <c r="C14" s="2">
        <v>804</v>
      </c>
      <c r="D14" s="2">
        <f t="shared" si="0"/>
        <v>800</v>
      </c>
      <c r="E14" s="2">
        <f t="shared" si="1"/>
        <v>4</v>
      </c>
      <c r="F14" s="2">
        <f t="shared" si="2"/>
        <v>4</v>
      </c>
      <c r="G14" s="2">
        <f t="shared" si="3"/>
        <v>16</v>
      </c>
      <c r="H14" s="1">
        <f t="shared" si="4"/>
        <v>4.9751243781094526E-3</v>
      </c>
    </row>
    <row r="15" spans="1:11" x14ac:dyDescent="0.15">
      <c r="A15" s="41"/>
      <c r="B15" s="9" t="s">
        <v>0</v>
      </c>
      <c r="C15" s="2">
        <v>810</v>
      </c>
      <c r="D15" s="2">
        <f t="shared" si="0"/>
        <v>804</v>
      </c>
      <c r="E15" s="2">
        <f t="shared" si="1"/>
        <v>6</v>
      </c>
      <c r="F15" s="2">
        <f t="shared" si="2"/>
        <v>6</v>
      </c>
      <c r="G15" s="2">
        <f t="shared" si="3"/>
        <v>36</v>
      </c>
      <c r="H15" s="1">
        <f t="shared" si="4"/>
        <v>7.4074074074074077E-3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0"/>
        <v>810</v>
      </c>
      <c r="E16" s="2">
        <f t="shared" si="1"/>
        <v>25</v>
      </c>
      <c r="F16" s="2">
        <f t="shared" si="2"/>
        <v>25</v>
      </c>
      <c r="G16" s="2">
        <f t="shared" si="3"/>
        <v>625</v>
      </c>
      <c r="H16" s="1">
        <f t="shared" si="4"/>
        <v>2.9940119760479042E-2</v>
      </c>
    </row>
    <row r="17" spans="1:8" x14ac:dyDescent="0.15">
      <c r="A17" s="42"/>
      <c r="B17" s="10" t="s">
        <v>10</v>
      </c>
      <c r="C17" s="2">
        <v>825</v>
      </c>
      <c r="D17" s="2">
        <f t="shared" si="0"/>
        <v>835</v>
      </c>
      <c r="E17" s="2">
        <f t="shared" si="1"/>
        <v>-10</v>
      </c>
      <c r="F17" s="2">
        <f t="shared" si="2"/>
        <v>10</v>
      </c>
      <c r="G17" s="2">
        <f t="shared" si="3"/>
        <v>100</v>
      </c>
      <c r="H17" s="1">
        <f t="shared" si="4"/>
        <v>1.2121212121212121E-2</v>
      </c>
    </row>
    <row r="18" spans="1:8" x14ac:dyDescent="0.15">
      <c r="A18" s="42"/>
      <c r="B18" s="10" t="s">
        <v>9</v>
      </c>
      <c r="C18" s="2">
        <v>840</v>
      </c>
      <c r="D18" s="2">
        <f t="shared" si="0"/>
        <v>825</v>
      </c>
      <c r="E18" s="2">
        <f t="shared" si="1"/>
        <v>15</v>
      </c>
      <c r="F18" s="2">
        <f t="shared" si="2"/>
        <v>15</v>
      </c>
      <c r="G18" s="2">
        <f t="shared" si="3"/>
        <v>225</v>
      </c>
      <c r="H18" s="1">
        <f t="shared" si="4"/>
        <v>1.7857142857142856E-2</v>
      </c>
    </row>
    <row r="19" spans="1:8" x14ac:dyDescent="0.15">
      <c r="A19" s="42"/>
      <c r="B19" s="10" t="s">
        <v>8</v>
      </c>
      <c r="C19" s="2">
        <v>810</v>
      </c>
      <c r="D19" s="2">
        <f t="shared" si="0"/>
        <v>840</v>
      </c>
      <c r="E19" s="2">
        <f t="shared" si="1"/>
        <v>-30</v>
      </c>
      <c r="F19" s="2">
        <f t="shared" si="2"/>
        <v>30</v>
      </c>
      <c r="G19" s="2">
        <f t="shared" si="3"/>
        <v>900</v>
      </c>
      <c r="H19" s="1">
        <f t="shared" si="4"/>
        <v>3.7037037037037035E-2</v>
      </c>
    </row>
    <row r="20" spans="1:8" x14ac:dyDescent="0.15">
      <c r="A20" s="42"/>
      <c r="B20" s="10" t="s">
        <v>7</v>
      </c>
      <c r="C20" s="2">
        <v>815</v>
      </c>
      <c r="D20" s="2">
        <f t="shared" si="0"/>
        <v>810</v>
      </c>
      <c r="E20" s="2">
        <f t="shared" si="1"/>
        <v>5</v>
      </c>
      <c r="F20" s="2">
        <f t="shared" si="2"/>
        <v>5</v>
      </c>
      <c r="G20" s="2">
        <f t="shared" si="3"/>
        <v>25</v>
      </c>
      <c r="H20" s="1">
        <f t="shared" si="4"/>
        <v>6.1349693251533744E-3</v>
      </c>
    </row>
    <row r="21" spans="1:8" x14ac:dyDescent="0.15">
      <c r="A21" s="42"/>
      <c r="B21" s="10" t="s">
        <v>6</v>
      </c>
      <c r="C21" s="2">
        <v>845</v>
      </c>
      <c r="D21" s="2">
        <f t="shared" si="0"/>
        <v>815</v>
      </c>
      <c r="E21" s="2">
        <f t="shared" si="1"/>
        <v>30</v>
      </c>
      <c r="F21" s="2">
        <f t="shared" si="2"/>
        <v>30</v>
      </c>
      <c r="G21" s="2">
        <f t="shared" si="3"/>
        <v>900</v>
      </c>
      <c r="H21" s="1">
        <f t="shared" si="4"/>
        <v>3.5502958579881658E-2</v>
      </c>
    </row>
    <row r="22" spans="1:8" x14ac:dyDescent="0.15">
      <c r="A22" s="42"/>
      <c r="B22" s="10" t="s">
        <v>5</v>
      </c>
      <c r="C22" s="2">
        <v>818</v>
      </c>
      <c r="D22" s="2">
        <f t="shared" si="0"/>
        <v>845</v>
      </c>
      <c r="E22" s="2">
        <f t="shared" si="1"/>
        <v>-27</v>
      </c>
      <c r="F22" s="2">
        <f t="shared" si="2"/>
        <v>27</v>
      </c>
      <c r="G22" s="2">
        <f t="shared" si="3"/>
        <v>729</v>
      </c>
      <c r="H22" s="1">
        <f t="shared" si="4"/>
        <v>3.3007334963325183E-2</v>
      </c>
    </row>
    <row r="23" spans="1:8" x14ac:dyDescent="0.15">
      <c r="A23" s="42"/>
      <c r="B23" s="10" t="s">
        <v>4</v>
      </c>
      <c r="C23" s="2">
        <v>842</v>
      </c>
      <c r="D23" s="2">
        <f t="shared" si="0"/>
        <v>818</v>
      </c>
      <c r="E23" s="2">
        <f t="shared" si="1"/>
        <v>24</v>
      </c>
      <c r="F23" s="2">
        <f t="shared" si="2"/>
        <v>24</v>
      </c>
      <c r="G23" s="2">
        <f t="shared" si="3"/>
        <v>576</v>
      </c>
      <c r="H23" s="1">
        <f t="shared" si="4"/>
        <v>2.8503562945368172E-2</v>
      </c>
    </row>
    <row r="24" spans="1:8" x14ac:dyDescent="0.15">
      <c r="A24" s="42"/>
      <c r="B24" s="10" t="s">
        <v>3</v>
      </c>
      <c r="C24" s="2">
        <v>839</v>
      </c>
      <c r="D24" s="2">
        <f t="shared" si="0"/>
        <v>842</v>
      </c>
      <c r="E24" s="2">
        <f t="shared" si="1"/>
        <v>-3</v>
      </c>
      <c r="F24" s="2">
        <f t="shared" si="2"/>
        <v>3</v>
      </c>
      <c r="G24" s="2">
        <f t="shared" si="3"/>
        <v>9</v>
      </c>
      <c r="H24" s="1">
        <f t="shared" si="4"/>
        <v>3.5756853396901071E-3</v>
      </c>
    </row>
    <row r="25" spans="1:8" x14ac:dyDescent="0.15">
      <c r="A25" s="42"/>
      <c r="B25" s="10" t="s">
        <v>2</v>
      </c>
      <c r="C25" s="2">
        <v>821</v>
      </c>
      <c r="D25" s="2">
        <f t="shared" si="0"/>
        <v>839</v>
      </c>
      <c r="E25" s="2">
        <f t="shared" si="1"/>
        <v>-18</v>
      </c>
      <c r="F25" s="2">
        <f t="shared" si="2"/>
        <v>18</v>
      </c>
      <c r="G25" s="2">
        <f t="shared" si="3"/>
        <v>324</v>
      </c>
      <c r="H25" s="1">
        <f t="shared" si="4"/>
        <v>2.192448233861145E-2</v>
      </c>
    </row>
    <row r="26" spans="1:8" x14ac:dyDescent="0.15">
      <c r="A26" s="42"/>
      <c r="B26" s="10" t="s">
        <v>1</v>
      </c>
      <c r="C26" s="2">
        <v>830</v>
      </c>
      <c r="D26" s="2">
        <f t="shared" si="0"/>
        <v>821</v>
      </c>
      <c r="E26" s="2">
        <f t="shared" si="1"/>
        <v>9</v>
      </c>
      <c r="F26" s="2">
        <f t="shared" si="2"/>
        <v>9</v>
      </c>
      <c r="G26" s="2">
        <f t="shared" si="3"/>
        <v>81</v>
      </c>
      <c r="H26" s="1">
        <f t="shared" si="4"/>
        <v>1.0843373493975903E-2</v>
      </c>
    </row>
    <row r="27" spans="1:8" x14ac:dyDescent="0.15">
      <c r="A27" s="42"/>
      <c r="B27" s="10" t="s">
        <v>0</v>
      </c>
      <c r="C27" s="2">
        <v>840</v>
      </c>
      <c r="D27" s="2">
        <f t="shared" si="0"/>
        <v>830</v>
      </c>
      <c r="E27" s="2">
        <f t="shared" si="1"/>
        <v>10</v>
      </c>
      <c r="F27" s="2">
        <f t="shared" si="2"/>
        <v>10</v>
      </c>
      <c r="G27" s="2">
        <f t="shared" si="3"/>
        <v>100</v>
      </c>
      <c r="H27" s="1">
        <f t="shared" si="4"/>
        <v>1.1904761904761904E-2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0"/>
        <v>840</v>
      </c>
      <c r="E28" s="2">
        <f t="shared" si="1"/>
        <v>83</v>
      </c>
      <c r="F28" s="2">
        <f t="shared" si="2"/>
        <v>83</v>
      </c>
      <c r="G28" s="2">
        <f t="shared" si="3"/>
        <v>6889</v>
      </c>
      <c r="H28" s="1">
        <f t="shared" si="4"/>
        <v>8.9924160346695564E-2</v>
      </c>
    </row>
    <row r="29" spans="1:8" x14ac:dyDescent="0.15">
      <c r="A29" s="43"/>
      <c r="B29" s="11" t="s">
        <v>10</v>
      </c>
      <c r="C29" s="2">
        <v>914</v>
      </c>
      <c r="D29" s="2">
        <f t="shared" si="0"/>
        <v>923</v>
      </c>
      <c r="E29" s="2">
        <f t="shared" si="1"/>
        <v>-9</v>
      </c>
      <c r="F29" s="2">
        <f t="shared" si="2"/>
        <v>9</v>
      </c>
      <c r="G29" s="2">
        <f t="shared" si="3"/>
        <v>81</v>
      </c>
      <c r="H29" s="1">
        <f t="shared" si="4"/>
        <v>9.8468271334792128E-3</v>
      </c>
    </row>
    <row r="30" spans="1:8" x14ac:dyDescent="0.15">
      <c r="A30" s="43"/>
      <c r="B30" s="11" t="s">
        <v>9</v>
      </c>
      <c r="C30" s="2">
        <v>923</v>
      </c>
      <c r="D30" s="2">
        <f t="shared" si="0"/>
        <v>914</v>
      </c>
      <c r="E30" s="2">
        <f t="shared" si="1"/>
        <v>9</v>
      </c>
      <c r="F30" s="2">
        <f t="shared" si="2"/>
        <v>9</v>
      </c>
      <c r="G30" s="2">
        <f t="shared" si="3"/>
        <v>81</v>
      </c>
      <c r="H30" s="1">
        <f t="shared" si="4"/>
        <v>9.7508125677139759E-3</v>
      </c>
    </row>
    <row r="31" spans="1:8" x14ac:dyDescent="0.15">
      <c r="A31" s="43"/>
      <c r="B31" s="11" t="s">
        <v>8</v>
      </c>
      <c r="C31" s="2">
        <v>907</v>
      </c>
      <c r="D31" s="2">
        <f t="shared" si="0"/>
        <v>923</v>
      </c>
      <c r="E31" s="2">
        <f t="shared" si="1"/>
        <v>-16</v>
      </c>
      <c r="F31" s="2">
        <f t="shared" si="2"/>
        <v>16</v>
      </c>
      <c r="G31" s="2">
        <f t="shared" si="3"/>
        <v>256</v>
      </c>
      <c r="H31" s="1">
        <f t="shared" si="4"/>
        <v>1.7640573318632856E-2</v>
      </c>
    </row>
    <row r="32" spans="1:8" x14ac:dyDescent="0.15">
      <c r="A32" s="43"/>
      <c r="B32" s="11" t="s">
        <v>7</v>
      </c>
      <c r="C32" s="2">
        <v>921</v>
      </c>
      <c r="D32" s="2">
        <f t="shared" si="0"/>
        <v>907</v>
      </c>
      <c r="E32" s="2">
        <f t="shared" si="1"/>
        <v>14</v>
      </c>
      <c r="F32" s="2">
        <f t="shared" si="2"/>
        <v>14</v>
      </c>
      <c r="G32" s="2">
        <f t="shared" si="3"/>
        <v>196</v>
      </c>
      <c r="H32" s="1">
        <f t="shared" si="4"/>
        <v>1.5200868621064061E-2</v>
      </c>
    </row>
    <row r="33" spans="1:8" x14ac:dyDescent="0.15">
      <c r="A33" s="43"/>
      <c r="B33" s="11" t="s">
        <v>6</v>
      </c>
      <c r="C33" s="2">
        <v>909</v>
      </c>
      <c r="D33" s="2">
        <f t="shared" si="0"/>
        <v>921</v>
      </c>
      <c r="E33" s="2">
        <f t="shared" si="1"/>
        <v>-12</v>
      </c>
      <c r="F33" s="2">
        <f t="shared" si="2"/>
        <v>12</v>
      </c>
      <c r="G33" s="2">
        <f t="shared" si="3"/>
        <v>144</v>
      </c>
      <c r="H33" s="1">
        <f t="shared" si="4"/>
        <v>1.3201320132013201E-2</v>
      </c>
    </row>
    <row r="34" spans="1:8" x14ac:dyDescent="0.15">
      <c r="A34" s="43"/>
      <c r="B34" s="11" t="s">
        <v>5</v>
      </c>
      <c r="C34" s="2">
        <v>905</v>
      </c>
      <c r="D34" s="2">
        <f t="shared" si="0"/>
        <v>909</v>
      </c>
      <c r="E34" s="2">
        <f t="shared" si="1"/>
        <v>-4</v>
      </c>
      <c r="F34" s="2">
        <f t="shared" si="2"/>
        <v>4</v>
      </c>
      <c r="G34" s="2">
        <f t="shared" si="3"/>
        <v>16</v>
      </c>
      <c r="H34" s="1">
        <f t="shared" si="4"/>
        <v>4.4198895027624313E-3</v>
      </c>
    </row>
    <row r="35" spans="1:8" x14ac:dyDescent="0.15">
      <c r="A35" s="43"/>
      <c r="B35" s="11" t="s">
        <v>4</v>
      </c>
      <c r="C35" s="2">
        <v>925</v>
      </c>
      <c r="D35" s="2">
        <f t="shared" si="0"/>
        <v>905</v>
      </c>
      <c r="E35" s="2">
        <f t="shared" si="1"/>
        <v>20</v>
      </c>
      <c r="F35" s="2">
        <f t="shared" si="2"/>
        <v>20</v>
      </c>
      <c r="G35" s="2">
        <f t="shared" si="3"/>
        <v>400</v>
      </c>
      <c r="H35" s="1">
        <f t="shared" si="4"/>
        <v>2.1621621621621623E-2</v>
      </c>
    </row>
    <row r="36" spans="1:8" x14ac:dyDescent="0.15">
      <c r="A36" s="43"/>
      <c r="B36" s="11" t="s">
        <v>3</v>
      </c>
      <c r="C36" s="2">
        <v>920</v>
      </c>
      <c r="D36" s="2">
        <f t="shared" si="0"/>
        <v>925</v>
      </c>
      <c r="E36" s="2">
        <f t="shared" si="1"/>
        <v>-5</v>
      </c>
      <c r="F36" s="2">
        <f t="shared" si="2"/>
        <v>5</v>
      </c>
      <c r="G36" s="2">
        <f t="shared" si="3"/>
        <v>25</v>
      </c>
      <c r="H36" s="1">
        <f t="shared" si="4"/>
        <v>5.434782608695652E-3</v>
      </c>
    </row>
    <row r="37" spans="1:8" x14ac:dyDescent="0.15">
      <c r="A37" s="43"/>
      <c r="B37" s="11" t="s">
        <v>2</v>
      </c>
      <c r="C37" s="2">
        <v>910</v>
      </c>
      <c r="D37" s="2">
        <f t="shared" si="0"/>
        <v>920</v>
      </c>
      <c r="E37" s="2">
        <f t="shared" si="1"/>
        <v>-10</v>
      </c>
      <c r="F37" s="2">
        <f t="shared" si="2"/>
        <v>10</v>
      </c>
      <c r="G37" s="2">
        <f t="shared" si="3"/>
        <v>100</v>
      </c>
      <c r="H37" s="1">
        <f t="shared" si="4"/>
        <v>1.098901098901099E-2</v>
      </c>
    </row>
    <row r="38" spans="1:8" x14ac:dyDescent="0.15">
      <c r="A38" s="43"/>
      <c r="B38" s="11" t="s">
        <v>1</v>
      </c>
      <c r="C38" s="2">
        <v>919</v>
      </c>
      <c r="D38" s="2">
        <f t="shared" si="0"/>
        <v>910</v>
      </c>
      <c r="E38" s="2">
        <f t="shared" si="1"/>
        <v>9</v>
      </c>
      <c r="F38" s="2">
        <f t="shared" si="2"/>
        <v>9</v>
      </c>
      <c r="G38" s="2">
        <f t="shared" si="3"/>
        <v>81</v>
      </c>
      <c r="H38" s="1">
        <f t="shared" si="4"/>
        <v>9.7932535364526653E-3</v>
      </c>
    </row>
    <row r="39" spans="1:8" x14ac:dyDescent="0.15">
      <c r="A39" s="43"/>
      <c r="B39" s="11" t="s">
        <v>0</v>
      </c>
      <c r="C39" s="2">
        <v>911</v>
      </c>
      <c r="D39" s="2">
        <f t="shared" si="0"/>
        <v>919</v>
      </c>
      <c r="E39" s="2">
        <f t="shared" si="1"/>
        <v>-8</v>
      </c>
      <c r="F39" s="2">
        <f t="shared" si="2"/>
        <v>8</v>
      </c>
      <c r="G39" s="2">
        <f t="shared" si="3"/>
        <v>64</v>
      </c>
      <c r="H39" s="1">
        <f t="shared" si="4"/>
        <v>8.7815587266739849E-3</v>
      </c>
    </row>
    <row r="40" spans="1:8" x14ac:dyDescent="0.15">
      <c r="A40" s="2"/>
      <c r="B40" s="2"/>
      <c r="C40" s="2"/>
      <c r="D40" s="2">
        <f t="shared" si="0"/>
        <v>911</v>
      </c>
      <c r="E40" s="2">
        <f t="shared" si="1"/>
        <v>-911</v>
      </c>
      <c r="F40" s="2">
        <f t="shared" si="2"/>
        <v>911</v>
      </c>
      <c r="G40" s="2">
        <f t="shared" si="3"/>
        <v>829921</v>
      </c>
      <c r="H40" s="1"/>
    </row>
  </sheetData>
  <mergeCells count="5">
    <mergeCell ref="A4:A15"/>
    <mergeCell ref="A16:A27"/>
    <mergeCell ref="A28:A39"/>
    <mergeCell ref="B1:C1"/>
    <mergeCell ref="E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975D-7B51-154C-B700-0A9602BDF924}">
  <dimension ref="A1:B5"/>
  <sheetViews>
    <sheetView workbookViewId="0">
      <selection sqref="A1:B5"/>
    </sheetView>
  </sheetViews>
  <sheetFormatPr baseColWidth="10" defaultRowHeight="13" x14ac:dyDescent="0.15"/>
  <cols>
    <col min="1" max="1" width="12.1640625" customWidth="1"/>
    <col min="2" max="2" width="13" customWidth="1"/>
  </cols>
  <sheetData>
    <row r="1" spans="1:2" x14ac:dyDescent="0.15">
      <c r="A1" t="s">
        <v>54</v>
      </c>
      <c r="B1" s="40" t="s">
        <v>55</v>
      </c>
    </row>
    <row r="2" spans="1:2" x14ac:dyDescent="0.15">
      <c r="A2">
        <v>2020</v>
      </c>
      <c r="B2">
        <v>9684</v>
      </c>
    </row>
    <row r="3" spans="1:2" x14ac:dyDescent="0.15">
      <c r="A3">
        <v>2021</v>
      </c>
      <c r="B3">
        <v>9960</v>
      </c>
    </row>
    <row r="4" spans="1:2" x14ac:dyDescent="0.15">
      <c r="A4">
        <v>2022</v>
      </c>
      <c r="B4">
        <v>10987</v>
      </c>
    </row>
    <row r="5" spans="1:2" x14ac:dyDescent="0.15">
      <c r="A5">
        <v>2035</v>
      </c>
      <c r="B5" s="34">
        <f>_xlfn.FORECAST.ETS(A5,B2:B4,A2:A4)</f>
        <v>19002.149881500001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33DC-0D19-0E4B-B20E-DB3882B425DA}">
  <dimension ref="A1:P56"/>
  <sheetViews>
    <sheetView zoomScale="66" workbookViewId="0">
      <selection activeCell="T3" sqref="T3"/>
    </sheetView>
  </sheetViews>
  <sheetFormatPr baseColWidth="10" defaultRowHeight="13" x14ac:dyDescent="0.15"/>
  <sheetData>
    <row r="1" spans="1:16" ht="23" x14ac:dyDescent="0.15">
      <c r="C1" s="61" t="s">
        <v>45</v>
      </c>
      <c r="D1" s="61"/>
      <c r="E1" s="61"/>
      <c r="F1" s="61"/>
      <c r="G1" s="61"/>
      <c r="H1" s="61"/>
      <c r="I1" s="61"/>
    </row>
    <row r="3" spans="1:16" ht="56" x14ac:dyDescent="0.15">
      <c r="A3" s="23" t="s">
        <v>21</v>
      </c>
      <c r="B3" s="23" t="s">
        <v>20</v>
      </c>
      <c r="C3" s="23" t="s">
        <v>46</v>
      </c>
      <c r="D3" s="30" t="s">
        <v>44</v>
      </c>
      <c r="E3" s="30" t="s">
        <v>47</v>
      </c>
      <c r="F3" s="23" t="s">
        <v>48</v>
      </c>
      <c r="G3" s="30" t="s">
        <v>49</v>
      </c>
      <c r="H3" s="30" t="s">
        <v>50</v>
      </c>
      <c r="I3" s="30" t="s">
        <v>45</v>
      </c>
      <c r="J3" s="5" t="s">
        <v>18</v>
      </c>
      <c r="K3" s="5" t="s">
        <v>17</v>
      </c>
      <c r="L3" s="5" t="s">
        <v>16</v>
      </c>
      <c r="M3" s="4" t="s">
        <v>15</v>
      </c>
    </row>
    <row r="4" spans="1:16" x14ac:dyDescent="0.15">
      <c r="A4" s="49">
        <v>2020</v>
      </c>
      <c r="B4" s="26" t="s">
        <v>11</v>
      </c>
      <c r="C4" s="31">
        <v>1</v>
      </c>
      <c r="D4" s="27">
        <v>807</v>
      </c>
      <c r="E4" s="32">
        <f>AVERAGE(D4,D16,D28)</f>
        <v>855</v>
      </c>
      <c r="F4" s="33">
        <f>E4/$D$53</f>
        <v>1.0048643531063302</v>
      </c>
      <c r="G4" s="32">
        <f>D4/F4</f>
        <v>803.09346978557505</v>
      </c>
      <c r="H4" s="34">
        <f>$C$55+$C$56*C4</f>
        <v>786.58468088001371</v>
      </c>
      <c r="I4" s="34">
        <f>H4*F4</f>
        <v>790.41090651584409</v>
      </c>
      <c r="J4" s="34">
        <f>D4-I4</f>
        <v>16.58909348415591</v>
      </c>
      <c r="K4" s="34">
        <f>ABS(J4)</f>
        <v>16.58909348415591</v>
      </c>
      <c r="L4" s="32">
        <f>J4^2</f>
        <v>275.19802262606407</v>
      </c>
      <c r="M4" s="35">
        <f>K4/D4</f>
        <v>2.0556497502051935E-2</v>
      </c>
    </row>
    <row r="5" spans="1:16" x14ac:dyDescent="0.15">
      <c r="A5" s="49"/>
      <c r="B5" s="26" t="s">
        <v>10</v>
      </c>
      <c r="C5" s="31">
        <v>2</v>
      </c>
      <c r="D5" s="27">
        <v>807</v>
      </c>
      <c r="E5" s="32">
        <f t="shared" ref="E5:E15" si="0">AVERAGE(D5,D17,D29)</f>
        <v>848.66666666666663</v>
      </c>
      <c r="F5" s="33">
        <f t="shared" ref="F5:F39" si="1">E5/$D$53</f>
        <v>0.99742091345369066</v>
      </c>
      <c r="G5" s="32">
        <f t="shared" ref="G5:G39" si="2">D5/F5</f>
        <v>809.08670463472117</v>
      </c>
      <c r="H5" s="34">
        <f t="shared" ref="H5:H51" si="3">$C$55+$C$56*C5</f>
        <v>773.86992422801552</v>
      </c>
      <c r="I5" s="34">
        <f t="shared" ref="I5:I51" si="4">H5*F5</f>
        <v>771.87404671784566</v>
      </c>
      <c r="J5" s="34">
        <f t="shared" ref="J5:J39" si="5">D5-I5</f>
        <v>35.125953282154342</v>
      </c>
      <c r="K5" s="34">
        <f t="shared" ref="K5:K39" si="6">ABS(J5)</f>
        <v>35.125953282154342</v>
      </c>
      <c r="L5" s="32">
        <f t="shared" ref="L5:L39" si="7">J5^2</f>
        <v>1233.8325939800893</v>
      </c>
      <c r="M5" s="35">
        <f t="shared" ref="M5:M39" si="8">K5/D5</f>
        <v>4.3526583992756308E-2</v>
      </c>
    </row>
    <row r="6" spans="1:16" x14ac:dyDescent="0.15">
      <c r="A6" s="49"/>
      <c r="B6" s="26" t="s">
        <v>9</v>
      </c>
      <c r="C6" s="31">
        <v>3</v>
      </c>
      <c r="D6" s="27">
        <v>810</v>
      </c>
      <c r="E6" s="32">
        <f t="shared" si="0"/>
        <v>857.66666666666663</v>
      </c>
      <c r="F6" s="33">
        <f t="shared" si="1"/>
        <v>1.0079984329600731</v>
      </c>
      <c r="G6" s="32">
        <f t="shared" si="2"/>
        <v>803.57267780800623</v>
      </c>
      <c r="H6" s="34">
        <f t="shared" si="3"/>
        <v>761.15516757601745</v>
      </c>
      <c r="I6" s="34">
        <f t="shared" si="4"/>
        <v>767.24321615608744</v>
      </c>
      <c r="J6" s="34">
        <f t="shared" si="5"/>
        <v>42.756783843912558</v>
      </c>
      <c r="K6" s="34">
        <f t="shared" si="6"/>
        <v>42.756783843912558</v>
      </c>
      <c r="L6" s="32">
        <f t="shared" si="7"/>
        <v>1828.142564675062</v>
      </c>
      <c r="M6" s="35">
        <f t="shared" si="8"/>
        <v>5.2786152893719206E-2</v>
      </c>
    </row>
    <row r="7" spans="1:16" x14ac:dyDescent="0.15">
      <c r="A7" s="49"/>
      <c r="B7" s="26" t="s">
        <v>8</v>
      </c>
      <c r="C7" s="31">
        <v>4</v>
      </c>
      <c r="D7" s="27">
        <v>804</v>
      </c>
      <c r="E7" s="32">
        <f t="shared" si="0"/>
        <v>840.33333333333337</v>
      </c>
      <c r="F7" s="33">
        <f t="shared" si="1"/>
        <v>0.98762691391074409</v>
      </c>
      <c r="G7" s="32">
        <f t="shared" si="2"/>
        <v>814.07259024196742</v>
      </c>
      <c r="H7" s="34">
        <f t="shared" si="3"/>
        <v>748.44041092401937</v>
      </c>
      <c r="I7" s="34">
        <f t="shared" si="4"/>
        <v>739.17989328697843</v>
      </c>
      <c r="J7" s="34">
        <f t="shared" si="5"/>
        <v>64.820106713021573</v>
      </c>
      <c r="K7" s="34">
        <f t="shared" si="6"/>
        <v>64.820106713021573</v>
      </c>
      <c r="L7" s="32">
        <f t="shared" si="7"/>
        <v>4201.6462342875047</v>
      </c>
      <c r="M7" s="35">
        <f t="shared" si="8"/>
        <v>8.0622023274902449E-2</v>
      </c>
    </row>
    <row r="8" spans="1:16" x14ac:dyDescent="0.15">
      <c r="A8" s="49"/>
      <c r="B8" s="26" t="s">
        <v>7</v>
      </c>
      <c r="C8" s="31">
        <v>5</v>
      </c>
      <c r="D8" s="27">
        <v>799</v>
      </c>
      <c r="E8" s="32">
        <f t="shared" si="0"/>
        <v>845</v>
      </c>
      <c r="F8" s="33">
        <f t="shared" si="1"/>
        <v>0.9931115536547942</v>
      </c>
      <c r="G8" s="32">
        <f t="shared" si="2"/>
        <v>804.54204470742934</v>
      </c>
      <c r="H8" s="34">
        <f t="shared" si="3"/>
        <v>735.7256542720213</v>
      </c>
      <c r="I8" s="34">
        <f t="shared" si="4"/>
        <v>730.65764757777708</v>
      </c>
      <c r="J8" s="34">
        <f t="shared" si="5"/>
        <v>68.342352422222916</v>
      </c>
      <c r="K8" s="34">
        <f t="shared" si="6"/>
        <v>68.342352422222916</v>
      </c>
      <c r="L8" s="32">
        <f t="shared" si="7"/>
        <v>4670.6771346033183</v>
      </c>
      <c r="M8" s="35">
        <f t="shared" si="8"/>
        <v>8.5534859101655716E-2</v>
      </c>
    </row>
    <row r="9" spans="1:16" x14ac:dyDescent="0.15">
      <c r="A9" s="49"/>
      <c r="B9" s="26" t="s">
        <v>6</v>
      </c>
      <c r="C9" s="31">
        <v>6</v>
      </c>
      <c r="D9" s="27">
        <v>815</v>
      </c>
      <c r="E9" s="32">
        <f t="shared" si="0"/>
        <v>856.33333333333337</v>
      </c>
      <c r="F9" s="33">
        <f t="shared" si="1"/>
        <v>1.0064313930332018</v>
      </c>
      <c r="G9" s="32">
        <f t="shared" si="2"/>
        <v>809.79190995199156</v>
      </c>
      <c r="H9" s="34">
        <f t="shared" si="3"/>
        <v>723.01089762002312</v>
      </c>
      <c r="I9" s="34">
        <f t="shared" si="4"/>
        <v>727.66086486990559</v>
      </c>
      <c r="J9" s="34">
        <f t="shared" si="5"/>
        <v>87.339135130094405</v>
      </c>
      <c r="K9" s="34">
        <f t="shared" si="6"/>
        <v>87.339135130094405</v>
      </c>
      <c r="L9" s="32">
        <f t="shared" si="7"/>
        <v>7628.1245252728904</v>
      </c>
      <c r="M9" s="35">
        <f t="shared" si="8"/>
        <v>0.10716458298171093</v>
      </c>
    </row>
    <row r="10" spans="1:16" x14ac:dyDescent="0.15">
      <c r="A10" s="49"/>
      <c r="B10" s="26" t="s">
        <v>5</v>
      </c>
      <c r="C10" s="31">
        <v>7</v>
      </c>
      <c r="D10" s="27">
        <v>814</v>
      </c>
      <c r="E10" s="32">
        <f t="shared" si="0"/>
        <v>845.66666666666663</v>
      </c>
      <c r="F10" s="33">
        <f t="shared" si="1"/>
        <v>0.99389507361822993</v>
      </c>
      <c r="G10" s="32">
        <f t="shared" si="2"/>
        <v>818.99993430561028</v>
      </c>
      <c r="H10" s="34">
        <f t="shared" si="3"/>
        <v>710.29614096802504</v>
      </c>
      <c r="I10" s="34">
        <f t="shared" si="4"/>
        <v>705.95983531815989</v>
      </c>
      <c r="J10" s="34">
        <f t="shared" si="5"/>
        <v>108.04016468184011</v>
      </c>
      <c r="K10" s="34">
        <f t="shared" si="6"/>
        <v>108.04016468184011</v>
      </c>
      <c r="L10" s="32">
        <f t="shared" si="7"/>
        <v>11672.677184479131</v>
      </c>
      <c r="M10" s="35">
        <f t="shared" si="8"/>
        <v>0.13272747503911561</v>
      </c>
    </row>
    <row r="11" spans="1:16" x14ac:dyDescent="0.15">
      <c r="A11" s="49"/>
      <c r="B11" s="26" t="s">
        <v>4</v>
      </c>
      <c r="C11" s="31">
        <v>8</v>
      </c>
      <c r="D11" s="27">
        <v>800</v>
      </c>
      <c r="E11" s="32">
        <f t="shared" si="0"/>
        <v>855.66666666666663</v>
      </c>
      <c r="F11" s="33">
        <f t="shared" si="1"/>
        <v>1.005647873069766</v>
      </c>
      <c r="G11" s="32">
        <f t="shared" si="2"/>
        <v>795.50707700298653</v>
      </c>
      <c r="H11" s="34">
        <f t="shared" si="3"/>
        <v>697.58138431602697</v>
      </c>
      <c r="I11" s="34">
        <f t="shared" si="4"/>
        <v>701.5212354304756</v>
      </c>
      <c r="J11" s="34">
        <f t="shared" si="5"/>
        <v>98.478764569524401</v>
      </c>
      <c r="K11" s="34">
        <f t="shared" si="6"/>
        <v>98.478764569524401</v>
      </c>
      <c r="L11" s="32">
        <f t="shared" si="7"/>
        <v>9698.0670711398143</v>
      </c>
      <c r="M11" s="35">
        <f t="shared" si="8"/>
        <v>0.1230984557119055</v>
      </c>
      <c r="O11" s="18" t="s">
        <v>14</v>
      </c>
      <c r="P11" s="19">
        <f>AVERAGE(K4:K39)</f>
        <v>161.86234725061306</v>
      </c>
    </row>
    <row r="12" spans="1:16" x14ac:dyDescent="0.15">
      <c r="A12" s="49"/>
      <c r="B12" s="26" t="s">
        <v>3</v>
      </c>
      <c r="C12" s="31">
        <v>9</v>
      </c>
      <c r="D12" s="27">
        <v>814</v>
      </c>
      <c r="E12" s="32">
        <f t="shared" si="0"/>
        <v>857.66666666666663</v>
      </c>
      <c r="F12" s="33">
        <f t="shared" si="1"/>
        <v>1.0079984329600731</v>
      </c>
      <c r="G12" s="32">
        <f t="shared" si="2"/>
        <v>807.5409379453298</v>
      </c>
      <c r="H12" s="34">
        <f t="shared" si="3"/>
        <v>684.8666276640289</v>
      </c>
      <c r="I12" s="34">
        <f t="shared" si="4"/>
        <v>690.34448747199099</v>
      </c>
      <c r="J12" s="34">
        <f t="shared" si="5"/>
        <v>123.65551252800901</v>
      </c>
      <c r="K12" s="34">
        <f t="shared" si="6"/>
        <v>123.65551252800901</v>
      </c>
      <c r="L12" s="32">
        <f t="shared" si="7"/>
        <v>15290.685778564593</v>
      </c>
      <c r="M12" s="35">
        <f t="shared" si="8"/>
        <v>0.15191094905160812</v>
      </c>
      <c r="O12" s="13" t="s">
        <v>13</v>
      </c>
      <c r="P12" s="20">
        <f>AVERAGE(L4:L39)</f>
        <v>38617.64700926168</v>
      </c>
    </row>
    <row r="13" spans="1:16" x14ac:dyDescent="0.15">
      <c r="A13" s="49"/>
      <c r="B13" s="26" t="s">
        <v>2</v>
      </c>
      <c r="C13" s="31">
        <v>10</v>
      </c>
      <c r="D13" s="27">
        <v>800</v>
      </c>
      <c r="E13" s="32">
        <f t="shared" si="0"/>
        <v>843.66666666666663</v>
      </c>
      <c r="F13" s="33">
        <f t="shared" si="1"/>
        <v>0.99154451372792263</v>
      </c>
      <c r="G13" s="32">
        <f t="shared" si="2"/>
        <v>806.82207296193872</v>
      </c>
      <c r="H13" s="34">
        <f t="shared" si="3"/>
        <v>672.15187101203071</v>
      </c>
      <c r="I13" s="34">
        <f t="shared" si="4"/>
        <v>666.46850009393734</v>
      </c>
      <c r="J13" s="34">
        <f t="shared" si="5"/>
        <v>133.53149990606266</v>
      </c>
      <c r="K13" s="34">
        <f t="shared" si="6"/>
        <v>133.53149990606266</v>
      </c>
      <c r="L13" s="32">
        <f t="shared" si="7"/>
        <v>17830.661467162812</v>
      </c>
      <c r="M13" s="35">
        <f t="shared" si="8"/>
        <v>0.16691437488257832</v>
      </c>
      <c r="O13" s="16" t="s">
        <v>12</v>
      </c>
      <c r="P13" s="17">
        <f>AVERAGE(M4:M39)</f>
        <v>0.19198305440053895</v>
      </c>
    </row>
    <row r="14" spans="1:16" x14ac:dyDescent="0.15">
      <c r="A14" s="49"/>
      <c r="B14" s="26" t="s">
        <v>1</v>
      </c>
      <c r="C14" s="31">
        <v>11</v>
      </c>
      <c r="D14" s="27">
        <v>804</v>
      </c>
      <c r="E14" s="32">
        <f t="shared" si="0"/>
        <v>851</v>
      </c>
      <c r="F14" s="33">
        <f t="shared" si="1"/>
        <v>1.0001632333257158</v>
      </c>
      <c r="G14" s="32">
        <f t="shared" si="2"/>
        <v>803.86878182530359</v>
      </c>
      <c r="H14" s="34">
        <f t="shared" si="3"/>
        <v>659.43711436003264</v>
      </c>
      <c r="I14" s="34">
        <f t="shared" si="4"/>
        <v>659.54475647331003</v>
      </c>
      <c r="J14" s="34">
        <f t="shared" si="5"/>
        <v>144.45524352668997</v>
      </c>
      <c r="K14" s="34">
        <f t="shared" si="6"/>
        <v>144.45524352668997</v>
      </c>
      <c r="L14" s="32">
        <f t="shared" si="7"/>
        <v>20867.317382355304</v>
      </c>
      <c r="M14" s="35">
        <f t="shared" si="8"/>
        <v>0.17967070090384324</v>
      </c>
    </row>
    <row r="15" spans="1:16" x14ac:dyDescent="0.15">
      <c r="A15" s="50"/>
      <c r="B15" s="26" t="s">
        <v>0</v>
      </c>
      <c r="C15" s="31">
        <v>12</v>
      </c>
      <c r="D15" s="27">
        <v>810</v>
      </c>
      <c r="E15" s="32">
        <f t="shared" si="0"/>
        <v>853.66666666666663</v>
      </c>
      <c r="F15" s="33">
        <f t="shared" si="1"/>
        <v>1.0032973131794587</v>
      </c>
      <c r="G15" s="32">
        <f t="shared" si="2"/>
        <v>807.33795392424838</v>
      </c>
      <c r="H15" s="34">
        <f t="shared" si="3"/>
        <v>646.72235770803456</v>
      </c>
      <c r="I15" s="34">
        <f t="shared" si="4"/>
        <v>648.85480386155587</v>
      </c>
      <c r="J15" s="34">
        <f t="shared" si="5"/>
        <v>161.14519613844413</v>
      </c>
      <c r="K15" s="34">
        <f t="shared" si="6"/>
        <v>161.14519613844413</v>
      </c>
      <c r="L15" s="32">
        <f t="shared" si="7"/>
        <v>25967.77423849763</v>
      </c>
      <c r="M15" s="35">
        <f t="shared" si="8"/>
        <v>0.19894468659067177</v>
      </c>
    </row>
    <row r="16" spans="1:16" x14ac:dyDescent="0.15">
      <c r="A16" s="51">
        <v>2021</v>
      </c>
      <c r="B16" s="28" t="s">
        <v>11</v>
      </c>
      <c r="C16" s="31">
        <v>13</v>
      </c>
      <c r="D16" s="27">
        <v>835</v>
      </c>
      <c r="E16" s="32">
        <v>1695</v>
      </c>
      <c r="F16" s="33">
        <f t="shared" si="1"/>
        <v>1.9920995070353564</v>
      </c>
      <c r="G16" s="32">
        <f t="shared" si="2"/>
        <v>419.15576860045883</v>
      </c>
      <c r="H16" s="34">
        <f t="shared" si="3"/>
        <v>634.00760105603649</v>
      </c>
      <c r="I16" s="34">
        <f t="shared" si="4"/>
        <v>1263.0062295203993</v>
      </c>
      <c r="J16" s="34">
        <f t="shared" si="5"/>
        <v>-428.0062295203993</v>
      </c>
      <c r="K16" s="34">
        <f t="shared" si="6"/>
        <v>428.0062295203993</v>
      </c>
      <c r="L16" s="32">
        <f t="shared" si="7"/>
        <v>183189.33250826874</v>
      </c>
      <c r="M16" s="35">
        <f t="shared" si="8"/>
        <v>0.51258231080287342</v>
      </c>
    </row>
    <row r="17" spans="1:13" x14ac:dyDescent="0.15">
      <c r="A17" s="52"/>
      <c r="B17" s="28" t="s">
        <v>10</v>
      </c>
      <c r="C17" s="31">
        <v>14</v>
      </c>
      <c r="D17" s="27">
        <v>825</v>
      </c>
      <c r="E17" s="32">
        <v>1689</v>
      </c>
      <c r="F17" s="33">
        <f t="shared" si="1"/>
        <v>1.9850478273644347</v>
      </c>
      <c r="G17" s="32">
        <f t="shared" si="2"/>
        <v>415.60711466350898</v>
      </c>
      <c r="H17" s="34">
        <f t="shared" si="3"/>
        <v>621.29284440403831</v>
      </c>
      <c r="I17" s="34">
        <f t="shared" si="4"/>
        <v>1233.2960109413061</v>
      </c>
      <c r="J17" s="34">
        <f t="shared" si="5"/>
        <v>-408.29601094130612</v>
      </c>
      <c r="K17" s="34">
        <f t="shared" si="6"/>
        <v>408.29601094130612</v>
      </c>
      <c r="L17" s="32">
        <f t="shared" si="7"/>
        <v>166705.63255058316</v>
      </c>
      <c r="M17" s="35">
        <f t="shared" si="8"/>
        <v>0.49490425568643165</v>
      </c>
    </row>
    <row r="18" spans="1:13" x14ac:dyDescent="0.15">
      <c r="A18" s="52"/>
      <c r="B18" s="28" t="s">
        <v>9</v>
      </c>
      <c r="C18" s="31">
        <v>15</v>
      </c>
      <c r="D18" s="27">
        <v>840</v>
      </c>
      <c r="E18" s="32">
        <v>1687</v>
      </c>
      <c r="F18" s="33">
        <f t="shared" si="1"/>
        <v>1.9826972674741277</v>
      </c>
      <c r="G18" s="32">
        <f t="shared" si="2"/>
        <v>423.66528354080219</v>
      </c>
      <c r="H18" s="34">
        <f t="shared" si="3"/>
        <v>608.57808775204023</v>
      </c>
      <c r="I18" s="34">
        <f t="shared" si="4"/>
        <v>1206.6261116306</v>
      </c>
      <c r="J18" s="34">
        <f t="shared" si="5"/>
        <v>-366.62611163060001</v>
      </c>
      <c r="K18" s="34">
        <f t="shared" si="6"/>
        <v>366.62611163060001</v>
      </c>
      <c r="L18" s="32">
        <f t="shared" si="7"/>
        <v>134414.70572937318</v>
      </c>
      <c r="M18" s="35">
        <f t="shared" si="8"/>
        <v>0.43645965670309522</v>
      </c>
    </row>
    <row r="19" spans="1:13" x14ac:dyDescent="0.15">
      <c r="A19" s="52"/>
      <c r="B19" s="28" t="s">
        <v>8</v>
      </c>
      <c r="C19" s="31">
        <v>16</v>
      </c>
      <c r="D19" s="27">
        <v>810</v>
      </c>
      <c r="E19" s="32">
        <v>1672.3333333333333</v>
      </c>
      <c r="F19" s="33">
        <f t="shared" si="1"/>
        <v>1.9654598282785414</v>
      </c>
      <c r="G19" s="32">
        <f t="shared" si="2"/>
        <v>412.1173011760016</v>
      </c>
      <c r="H19" s="34">
        <f t="shared" si="3"/>
        <v>595.86333110004216</v>
      </c>
      <c r="I19" s="34">
        <f t="shared" si="4"/>
        <v>1171.1454404213684</v>
      </c>
      <c r="J19" s="34">
        <f t="shared" si="5"/>
        <v>-361.14544042136845</v>
      </c>
      <c r="K19" s="34">
        <f t="shared" si="6"/>
        <v>361.14544042136845</v>
      </c>
      <c r="L19" s="32">
        <f t="shared" si="7"/>
        <v>130426.02913714419</v>
      </c>
      <c r="M19" s="35">
        <f t="shared" si="8"/>
        <v>0.4458585684214425</v>
      </c>
    </row>
    <row r="20" spans="1:13" x14ac:dyDescent="0.15">
      <c r="A20" s="52"/>
      <c r="B20" s="28" t="s">
        <v>7</v>
      </c>
      <c r="C20" s="31">
        <v>17</v>
      </c>
      <c r="D20" s="27">
        <v>815</v>
      </c>
      <c r="E20" s="32">
        <v>1652</v>
      </c>
      <c r="F20" s="33">
        <f t="shared" si="1"/>
        <v>1.9415624693937514</v>
      </c>
      <c r="G20" s="32">
        <f t="shared" si="2"/>
        <v>419.76501546946463</v>
      </c>
      <c r="H20" s="34">
        <f t="shared" si="3"/>
        <v>583.14857444804397</v>
      </c>
      <c r="I20" s="34">
        <f t="shared" si="4"/>
        <v>1132.2193862287902</v>
      </c>
      <c r="J20" s="34">
        <f t="shared" si="5"/>
        <v>-317.2193862287902</v>
      </c>
      <c r="K20" s="34">
        <f t="shared" si="6"/>
        <v>317.2193862287902</v>
      </c>
      <c r="L20" s="32">
        <f t="shared" si="7"/>
        <v>100628.13899937036</v>
      </c>
      <c r="M20" s="35">
        <f t="shared" si="8"/>
        <v>0.38922624077152174</v>
      </c>
    </row>
    <row r="21" spans="1:13" x14ac:dyDescent="0.15">
      <c r="A21" s="52"/>
      <c r="B21" s="28" t="s">
        <v>6</v>
      </c>
      <c r="C21" s="31">
        <v>18</v>
      </c>
      <c r="D21" s="27">
        <v>845</v>
      </c>
      <c r="E21" s="32">
        <v>1649.3333333333333</v>
      </c>
      <c r="F21" s="33">
        <f t="shared" si="1"/>
        <v>1.9384283895400085</v>
      </c>
      <c r="G21" s="32">
        <f t="shared" si="2"/>
        <v>435.9201529237402</v>
      </c>
      <c r="H21" s="34">
        <f t="shared" si="3"/>
        <v>570.4338177960459</v>
      </c>
      <c r="I21" s="34">
        <f t="shared" si="4"/>
        <v>1105.7451067695479</v>
      </c>
      <c r="J21" s="34">
        <f t="shared" si="5"/>
        <v>-260.74510676954787</v>
      </c>
      <c r="K21" s="34">
        <f t="shared" si="6"/>
        <v>260.74510676954787</v>
      </c>
      <c r="L21" s="32">
        <f t="shared" si="7"/>
        <v>67988.010704262924</v>
      </c>
      <c r="M21" s="35">
        <f t="shared" si="8"/>
        <v>0.30857409085153592</v>
      </c>
    </row>
    <row r="22" spans="1:13" x14ac:dyDescent="0.15">
      <c r="A22" s="52"/>
      <c r="B22" s="28" t="s">
        <v>5</v>
      </c>
      <c r="C22" s="31">
        <v>19</v>
      </c>
      <c r="D22" s="27">
        <v>818</v>
      </c>
      <c r="E22" s="32">
        <v>1661</v>
      </c>
      <c r="F22" s="33">
        <f t="shared" si="1"/>
        <v>1.9521399889001338</v>
      </c>
      <c r="G22" s="32">
        <f t="shared" si="2"/>
        <v>419.02732624255805</v>
      </c>
      <c r="H22" s="34">
        <f t="shared" si="3"/>
        <v>557.71906114404783</v>
      </c>
      <c r="I22" s="34">
        <f t="shared" si="4"/>
        <v>1088.7456818311346</v>
      </c>
      <c r="J22" s="34">
        <f t="shared" si="5"/>
        <v>-270.74568183113456</v>
      </c>
      <c r="K22" s="34">
        <f t="shared" si="6"/>
        <v>270.74568183113456</v>
      </c>
      <c r="L22" s="32">
        <f t="shared" si="7"/>
        <v>73303.224230205946</v>
      </c>
      <c r="M22" s="35">
        <f t="shared" si="8"/>
        <v>0.33098494111385646</v>
      </c>
    </row>
    <row r="23" spans="1:13" x14ac:dyDescent="0.15">
      <c r="A23" s="52"/>
      <c r="B23" s="28" t="s">
        <v>4</v>
      </c>
      <c r="C23" s="31">
        <v>20</v>
      </c>
      <c r="D23" s="27">
        <v>842</v>
      </c>
      <c r="E23" s="32">
        <v>1660</v>
      </c>
      <c r="F23" s="33">
        <f t="shared" si="1"/>
        <v>1.9509647089549802</v>
      </c>
      <c r="G23" s="32">
        <f t="shared" si="2"/>
        <v>431.58135876840697</v>
      </c>
      <c r="H23" s="34">
        <f t="shared" si="3"/>
        <v>545.00430449204976</v>
      </c>
      <c r="I23" s="34">
        <f t="shared" si="4"/>
        <v>1063.2841642925432</v>
      </c>
      <c r="J23" s="34">
        <f t="shared" si="5"/>
        <v>-221.28416429254321</v>
      </c>
      <c r="K23" s="34">
        <f t="shared" si="6"/>
        <v>221.28416429254321</v>
      </c>
      <c r="L23" s="32">
        <f t="shared" si="7"/>
        <v>48966.681366649253</v>
      </c>
      <c r="M23" s="35">
        <f t="shared" si="8"/>
        <v>0.26280779607190408</v>
      </c>
    </row>
    <row r="24" spans="1:13" x14ac:dyDescent="0.15">
      <c r="A24" s="52"/>
      <c r="B24" s="28" t="s">
        <v>3</v>
      </c>
      <c r="C24" s="31">
        <v>21</v>
      </c>
      <c r="D24" s="27">
        <v>839</v>
      </c>
      <c r="E24" s="32">
        <v>1690.6666666666667</v>
      </c>
      <c r="F24" s="33">
        <f t="shared" si="1"/>
        <v>1.9870066272730242</v>
      </c>
      <c r="G24" s="32">
        <f t="shared" si="2"/>
        <v>422.24318151945317</v>
      </c>
      <c r="H24" s="34">
        <f t="shared" si="3"/>
        <v>532.28954784005168</v>
      </c>
      <c r="I24" s="34">
        <f t="shared" si="4"/>
        <v>1057.6628591863441</v>
      </c>
      <c r="J24" s="34">
        <f t="shared" si="5"/>
        <v>-218.66285918634412</v>
      </c>
      <c r="K24" s="34">
        <f t="shared" si="6"/>
        <v>218.66285918634412</v>
      </c>
      <c r="L24" s="32">
        <f t="shared" si="7"/>
        <v>47813.445987546955</v>
      </c>
      <c r="M24" s="35">
        <f t="shared" si="8"/>
        <v>0.26062319330911099</v>
      </c>
    </row>
    <row r="25" spans="1:13" x14ac:dyDescent="0.15">
      <c r="A25" s="52"/>
      <c r="B25" s="28" t="s">
        <v>2</v>
      </c>
      <c r="C25" s="31">
        <v>22</v>
      </c>
      <c r="D25" s="27">
        <v>821</v>
      </c>
      <c r="E25" s="32">
        <v>1694.6666666666667</v>
      </c>
      <c r="F25" s="33">
        <f t="shared" si="1"/>
        <v>1.9917077470536386</v>
      </c>
      <c r="G25" s="32">
        <f t="shared" si="2"/>
        <v>412.20907094151585</v>
      </c>
      <c r="H25" s="34">
        <f t="shared" si="3"/>
        <v>519.5747911880535</v>
      </c>
      <c r="I25" s="34">
        <f t="shared" si="4"/>
        <v>1034.8411367830226</v>
      </c>
      <c r="J25" s="34">
        <f t="shared" si="5"/>
        <v>-213.84113678302265</v>
      </c>
      <c r="K25" s="34">
        <f t="shared" si="6"/>
        <v>213.84113678302265</v>
      </c>
      <c r="L25" s="32">
        <f t="shared" si="7"/>
        <v>45728.031780655401</v>
      </c>
      <c r="M25" s="35">
        <f t="shared" si="8"/>
        <v>0.26046423481488751</v>
      </c>
    </row>
    <row r="26" spans="1:13" x14ac:dyDescent="0.15">
      <c r="A26" s="52"/>
      <c r="B26" s="28" t="s">
        <v>1</v>
      </c>
      <c r="C26" s="31">
        <v>23</v>
      </c>
      <c r="D26" s="27">
        <v>830</v>
      </c>
      <c r="E26" s="32">
        <v>1693.6666666666667</v>
      </c>
      <c r="F26" s="33">
        <f t="shared" si="1"/>
        <v>1.990532467108485</v>
      </c>
      <c r="G26" s="32">
        <f t="shared" si="2"/>
        <v>416.97385685232564</v>
      </c>
      <c r="H26" s="34">
        <f t="shared" si="3"/>
        <v>506.86003453605542</v>
      </c>
      <c r="I26" s="34">
        <f t="shared" si="4"/>
        <v>1008.9213550237463</v>
      </c>
      <c r="J26" s="34">
        <f t="shared" si="5"/>
        <v>-178.92135502374629</v>
      </c>
      <c r="K26" s="34">
        <f t="shared" si="6"/>
        <v>178.92135502374629</v>
      </c>
      <c r="L26" s="32">
        <f t="shared" si="7"/>
        <v>32012.851283533462</v>
      </c>
      <c r="M26" s="35">
        <f t="shared" si="8"/>
        <v>0.21556789761897144</v>
      </c>
    </row>
    <row r="27" spans="1:13" x14ac:dyDescent="0.15">
      <c r="A27" s="53"/>
      <c r="B27" s="28" t="s">
        <v>0</v>
      </c>
      <c r="C27" s="31">
        <v>24</v>
      </c>
      <c r="D27" s="27">
        <v>840</v>
      </c>
      <c r="E27" s="32">
        <v>1691.3333333333333</v>
      </c>
      <c r="F27" s="33">
        <f t="shared" si="1"/>
        <v>1.9877901472364599</v>
      </c>
      <c r="G27" s="32">
        <f t="shared" si="2"/>
        <v>422.5798186834844</v>
      </c>
      <c r="H27" s="34">
        <f t="shared" si="3"/>
        <v>494.14527788405729</v>
      </c>
      <c r="I27" s="34">
        <f t="shared" si="4"/>
        <v>982.2571146813516</v>
      </c>
      <c r="J27" s="34">
        <f t="shared" si="5"/>
        <v>-142.2571146813516</v>
      </c>
      <c r="K27" s="34">
        <f t="shared" si="6"/>
        <v>142.2571146813516</v>
      </c>
      <c r="L27" s="32">
        <f t="shared" si="7"/>
        <v>20237.08667746322</v>
      </c>
      <c r="M27" s="35">
        <f t="shared" si="8"/>
        <v>0.16935370795398999</v>
      </c>
    </row>
    <row r="28" spans="1:13" x14ac:dyDescent="0.15">
      <c r="A28" s="54">
        <v>2022</v>
      </c>
      <c r="B28" s="29" t="s">
        <v>11</v>
      </c>
      <c r="C28" s="31">
        <v>25</v>
      </c>
      <c r="D28" s="27">
        <v>923</v>
      </c>
      <c r="E28" s="32">
        <v>1695</v>
      </c>
      <c r="F28" s="33">
        <f t="shared" si="1"/>
        <v>1.9920995070353564</v>
      </c>
      <c r="G28" s="32">
        <f t="shared" si="2"/>
        <v>463.33026876433956</v>
      </c>
      <c r="H28" s="34">
        <f t="shared" si="3"/>
        <v>481.43052123205922</v>
      </c>
      <c r="I28" s="34">
        <f t="shared" si="4"/>
        <v>959.05750401815988</v>
      </c>
      <c r="J28" s="34">
        <f t="shared" si="5"/>
        <v>-36.057504018159875</v>
      </c>
      <c r="K28" s="34">
        <f t="shared" si="6"/>
        <v>36.057504018159875</v>
      </c>
      <c r="L28" s="32">
        <f t="shared" si="7"/>
        <v>1300.1435960196156</v>
      </c>
      <c r="M28" s="35">
        <f t="shared" si="8"/>
        <v>3.906555148229672E-2</v>
      </c>
    </row>
    <row r="29" spans="1:13" x14ac:dyDescent="0.15">
      <c r="A29" s="55"/>
      <c r="B29" s="29" t="s">
        <v>10</v>
      </c>
      <c r="C29" s="31">
        <v>26</v>
      </c>
      <c r="D29" s="27">
        <v>914</v>
      </c>
      <c r="E29" s="32">
        <v>1689</v>
      </c>
      <c r="F29" s="33">
        <f t="shared" si="1"/>
        <v>1.9850478273644347</v>
      </c>
      <c r="G29" s="32">
        <f t="shared" si="2"/>
        <v>460.44230642720873</v>
      </c>
      <c r="H29" s="34">
        <f t="shared" si="3"/>
        <v>468.71576458006109</v>
      </c>
      <c r="I29" s="34">
        <f t="shared" si="4"/>
        <v>930.42321013111018</v>
      </c>
      <c r="J29" s="34">
        <f t="shared" si="5"/>
        <v>-16.423210131110181</v>
      </c>
      <c r="K29" s="34">
        <f t="shared" si="6"/>
        <v>16.423210131110181</v>
      </c>
      <c r="L29" s="32">
        <f t="shared" si="7"/>
        <v>269.72183101060011</v>
      </c>
      <c r="M29" s="35">
        <f>K29/D29</f>
        <v>1.796850123753849E-2</v>
      </c>
    </row>
    <row r="30" spans="1:13" x14ac:dyDescent="0.15">
      <c r="A30" s="55"/>
      <c r="B30" s="29" t="s">
        <v>9</v>
      </c>
      <c r="C30" s="31">
        <v>27</v>
      </c>
      <c r="D30" s="27">
        <v>923</v>
      </c>
      <c r="E30" s="32">
        <v>1687</v>
      </c>
      <c r="F30" s="33">
        <f t="shared" si="1"/>
        <v>1.9826972674741277</v>
      </c>
      <c r="G30" s="32">
        <f t="shared" si="2"/>
        <v>465.52744846209572</v>
      </c>
      <c r="H30" s="34">
        <f t="shared" si="3"/>
        <v>456.00100792806302</v>
      </c>
      <c r="I30" s="34">
        <f t="shared" si="4"/>
        <v>904.1119523844186</v>
      </c>
      <c r="J30" s="34">
        <f t="shared" si="5"/>
        <v>18.888047615581399</v>
      </c>
      <c r="K30" s="34">
        <f t="shared" si="6"/>
        <v>18.888047615581399</v>
      </c>
      <c r="L30" s="32">
        <f t="shared" si="7"/>
        <v>356.75834272847021</v>
      </c>
      <c r="M30" s="35">
        <f t="shared" si="8"/>
        <v>2.0463756896621235E-2</v>
      </c>
    </row>
    <row r="31" spans="1:13" x14ac:dyDescent="0.15">
      <c r="A31" s="55"/>
      <c r="B31" s="29" t="s">
        <v>8</v>
      </c>
      <c r="C31" s="31">
        <v>28</v>
      </c>
      <c r="D31" s="27">
        <v>907</v>
      </c>
      <c r="E31" s="32">
        <v>1672.3333333333333</v>
      </c>
      <c r="F31" s="33">
        <f t="shared" si="1"/>
        <v>1.9654598282785414</v>
      </c>
      <c r="G31" s="32">
        <f t="shared" si="2"/>
        <v>461.46961995880673</v>
      </c>
      <c r="H31" s="34">
        <f t="shared" si="3"/>
        <v>443.28625127606489</v>
      </c>
      <c r="I31" s="34">
        <f t="shared" si="4"/>
        <v>871.26131931129282</v>
      </c>
      <c r="J31" s="34">
        <f t="shared" si="5"/>
        <v>35.738680688707177</v>
      </c>
      <c r="K31" s="34">
        <f t="shared" si="6"/>
        <v>35.738680688707177</v>
      </c>
      <c r="L31" s="32">
        <f t="shared" si="7"/>
        <v>1277.2532973693712</v>
      </c>
      <c r="M31" s="35">
        <f t="shared" si="8"/>
        <v>3.9403176062521694E-2</v>
      </c>
    </row>
    <row r="32" spans="1:13" x14ac:dyDescent="0.15">
      <c r="A32" s="55"/>
      <c r="B32" s="29" t="s">
        <v>7</v>
      </c>
      <c r="C32" s="31">
        <v>29</v>
      </c>
      <c r="D32" s="27">
        <v>921</v>
      </c>
      <c r="E32" s="32">
        <v>1652</v>
      </c>
      <c r="F32" s="33">
        <f t="shared" si="1"/>
        <v>1.9415624693937514</v>
      </c>
      <c r="G32" s="32">
        <f t="shared" si="2"/>
        <v>474.36021993543181</v>
      </c>
      <c r="H32" s="34">
        <f t="shared" si="3"/>
        <v>430.57149462406682</v>
      </c>
      <c r="I32" s="34">
        <f t="shared" si="4"/>
        <v>835.98145435286153</v>
      </c>
      <c r="J32" s="34">
        <f t="shared" si="5"/>
        <v>85.018545647138467</v>
      </c>
      <c r="K32" s="34">
        <f t="shared" si="6"/>
        <v>85.018545647138467</v>
      </c>
      <c r="L32" s="32">
        <f t="shared" si="7"/>
        <v>7228.1531039545671</v>
      </c>
      <c r="M32" s="35">
        <f t="shared" si="8"/>
        <v>9.2311124481149254E-2</v>
      </c>
    </row>
    <row r="33" spans="1:13" x14ac:dyDescent="0.15">
      <c r="A33" s="55"/>
      <c r="B33" s="29" t="s">
        <v>6</v>
      </c>
      <c r="C33" s="31">
        <v>30</v>
      </c>
      <c r="D33" s="27">
        <v>909</v>
      </c>
      <c r="E33" s="32">
        <v>1649.3333333333333</v>
      </c>
      <c r="F33" s="33">
        <f t="shared" si="1"/>
        <v>1.9384283895400085</v>
      </c>
      <c r="G33" s="32">
        <f t="shared" si="2"/>
        <v>468.936590541633</v>
      </c>
      <c r="H33" s="34">
        <f t="shared" si="3"/>
        <v>417.85673797206869</v>
      </c>
      <c r="I33" s="34">
        <f t="shared" si="4"/>
        <v>809.98536364563847</v>
      </c>
      <c r="J33" s="34">
        <f t="shared" si="5"/>
        <v>99.014636354361528</v>
      </c>
      <c r="K33" s="34">
        <f t="shared" si="6"/>
        <v>99.014636354361528</v>
      </c>
      <c r="L33" s="32">
        <f t="shared" si="7"/>
        <v>9803.8982123864516</v>
      </c>
      <c r="M33" s="35">
        <f t="shared" si="8"/>
        <v>0.10892699268906658</v>
      </c>
    </row>
    <row r="34" spans="1:13" x14ac:dyDescent="0.15">
      <c r="A34" s="55"/>
      <c r="B34" s="29" t="s">
        <v>5</v>
      </c>
      <c r="C34" s="31">
        <v>31</v>
      </c>
      <c r="D34" s="27">
        <v>905</v>
      </c>
      <c r="E34" s="32">
        <v>1661</v>
      </c>
      <c r="F34" s="33">
        <f t="shared" si="1"/>
        <v>1.9521399889001338</v>
      </c>
      <c r="G34" s="32">
        <f t="shared" si="2"/>
        <v>463.59380226102081</v>
      </c>
      <c r="H34" s="34">
        <f t="shared" si="3"/>
        <v>405.14198132007061</v>
      </c>
      <c r="I34" s="34">
        <f t="shared" si="4"/>
        <v>790.89386291714084</v>
      </c>
      <c r="J34" s="34">
        <f t="shared" si="5"/>
        <v>114.10613708285916</v>
      </c>
      <c r="K34" s="34">
        <f t="shared" si="6"/>
        <v>114.10613708285916</v>
      </c>
      <c r="L34" s="32">
        <f t="shared" si="7"/>
        <v>13020.210519972246</v>
      </c>
      <c r="M34" s="35">
        <f t="shared" si="8"/>
        <v>0.12608412937332505</v>
      </c>
    </row>
    <row r="35" spans="1:13" x14ac:dyDescent="0.15">
      <c r="A35" s="55"/>
      <c r="B35" s="29" t="s">
        <v>4</v>
      </c>
      <c r="C35" s="31">
        <v>32</v>
      </c>
      <c r="D35" s="27">
        <v>925</v>
      </c>
      <c r="E35" s="32">
        <v>1660</v>
      </c>
      <c r="F35" s="33">
        <f t="shared" si="1"/>
        <v>1.9509647089549802</v>
      </c>
      <c r="G35" s="32">
        <f t="shared" si="2"/>
        <v>474.12441432396253</v>
      </c>
      <c r="H35" s="34">
        <f t="shared" si="3"/>
        <v>392.42722466807248</v>
      </c>
      <c r="I35" s="34">
        <f t="shared" si="4"/>
        <v>765.61166616055664</v>
      </c>
      <c r="J35" s="34">
        <f t="shared" si="5"/>
        <v>159.38833383944336</v>
      </c>
      <c r="K35" s="34">
        <f t="shared" si="6"/>
        <v>159.38833383944336</v>
      </c>
      <c r="L35" s="32">
        <f t="shared" si="7"/>
        <v>25404.640964113845</v>
      </c>
      <c r="M35" s="35">
        <f t="shared" si="8"/>
        <v>0.17231171225885769</v>
      </c>
    </row>
    <row r="36" spans="1:13" x14ac:dyDescent="0.15">
      <c r="A36" s="55"/>
      <c r="B36" s="29" t="s">
        <v>3</v>
      </c>
      <c r="C36" s="31">
        <v>33</v>
      </c>
      <c r="D36" s="27">
        <v>920</v>
      </c>
      <c r="E36" s="32">
        <v>1690.6666666666667</v>
      </c>
      <c r="F36" s="33">
        <f t="shared" si="1"/>
        <v>1.9870066272730242</v>
      </c>
      <c r="G36" s="32">
        <f t="shared" si="2"/>
        <v>463.00801787592002</v>
      </c>
      <c r="H36" s="34">
        <f t="shared" si="3"/>
        <v>379.71246801607435</v>
      </c>
      <c r="I36" s="34">
        <f t="shared" si="4"/>
        <v>754.49119040613596</v>
      </c>
      <c r="J36" s="34">
        <f t="shared" si="5"/>
        <v>165.50880959386404</v>
      </c>
      <c r="K36" s="34">
        <f t="shared" si="6"/>
        <v>165.50880959386404</v>
      </c>
      <c r="L36" s="32">
        <f t="shared" si="7"/>
        <v>27393.166053177942</v>
      </c>
      <c r="M36" s="35">
        <f t="shared" si="8"/>
        <v>0.17990087999333049</v>
      </c>
    </row>
    <row r="37" spans="1:13" x14ac:dyDescent="0.15">
      <c r="A37" s="55"/>
      <c r="B37" s="29" t="s">
        <v>2</v>
      </c>
      <c r="C37" s="31">
        <v>34</v>
      </c>
      <c r="D37" s="27">
        <v>910</v>
      </c>
      <c r="E37" s="32">
        <v>1694.6666666666667</v>
      </c>
      <c r="F37" s="33">
        <f t="shared" si="1"/>
        <v>1.9917077470536386</v>
      </c>
      <c r="G37" s="32">
        <f t="shared" si="2"/>
        <v>456.8943417256753</v>
      </c>
      <c r="H37" s="34">
        <f t="shared" si="3"/>
        <v>366.99771136407628</v>
      </c>
      <c r="I37" s="34">
        <f t="shared" si="4"/>
        <v>730.95218487478587</v>
      </c>
      <c r="J37" s="34">
        <f t="shared" si="5"/>
        <v>179.04781512521413</v>
      </c>
      <c r="K37" s="34">
        <f t="shared" si="6"/>
        <v>179.04781512521413</v>
      </c>
      <c r="L37" s="32">
        <f t="shared" si="7"/>
        <v>32058.120101112858</v>
      </c>
      <c r="M37" s="35">
        <f t="shared" si="8"/>
        <v>0.19675584079693861</v>
      </c>
    </row>
    <row r="38" spans="1:13" x14ac:dyDescent="0.15">
      <c r="A38" s="55"/>
      <c r="B38" s="29" t="s">
        <v>1</v>
      </c>
      <c r="C38" s="31">
        <v>35</v>
      </c>
      <c r="D38" s="27">
        <v>919</v>
      </c>
      <c r="E38" s="32">
        <v>1693.6666666666667</v>
      </c>
      <c r="F38" s="33">
        <f t="shared" si="1"/>
        <v>1.990532467108485</v>
      </c>
      <c r="G38" s="32">
        <f t="shared" si="2"/>
        <v>461.68551138227383</v>
      </c>
      <c r="H38" s="34">
        <f t="shared" si="3"/>
        <v>354.28295471207815</v>
      </c>
      <c r="I38" s="34">
        <f t="shared" si="4"/>
        <v>705.21172389751655</v>
      </c>
      <c r="J38" s="34">
        <f t="shared" si="5"/>
        <v>213.78827610248345</v>
      </c>
      <c r="K38" s="34">
        <f t="shared" si="6"/>
        <v>213.78827610248345</v>
      </c>
      <c r="L38" s="32">
        <f t="shared" si="7"/>
        <v>45705.426998871699</v>
      </c>
      <c r="M38" s="35">
        <f t="shared" si="8"/>
        <v>0.23263142122141833</v>
      </c>
    </row>
    <row r="39" spans="1:13" x14ac:dyDescent="0.15">
      <c r="A39" s="56"/>
      <c r="B39" s="29" t="s">
        <v>0</v>
      </c>
      <c r="C39" s="31">
        <v>36</v>
      </c>
      <c r="D39" s="27">
        <v>911</v>
      </c>
      <c r="E39" s="32">
        <v>1691.3333333333333</v>
      </c>
      <c r="F39" s="33">
        <f t="shared" si="1"/>
        <v>1.9877901472364599</v>
      </c>
      <c r="G39" s="32">
        <f t="shared" si="2"/>
        <v>458.2978747864932</v>
      </c>
      <c r="H39" s="34">
        <f t="shared" si="3"/>
        <v>341.56819806008008</v>
      </c>
      <c r="I39" s="34">
        <f t="shared" si="4"/>
        <v>678.96589871313881</v>
      </c>
      <c r="J39" s="34">
        <f t="shared" si="5"/>
        <v>232.03410128686119</v>
      </c>
      <c r="K39" s="34">
        <f t="shared" si="6"/>
        <v>232.03410128686119</v>
      </c>
      <c r="L39" s="32">
        <f t="shared" si="7"/>
        <v>53839.824160001357</v>
      </c>
      <c r="M39" s="35">
        <f t="shared" si="8"/>
        <v>0.25470263588019887</v>
      </c>
    </row>
    <row r="40" spans="1:13" ht="16" x14ac:dyDescent="0.2">
      <c r="A40" s="62">
        <v>2023</v>
      </c>
      <c r="B40" s="36" t="s">
        <v>11</v>
      </c>
      <c r="C40" s="31">
        <v>37</v>
      </c>
      <c r="D40" s="37"/>
      <c r="E40" s="32"/>
      <c r="F40" s="33">
        <v>1.0101311084624554</v>
      </c>
      <c r="G40" s="32">
        <v>0</v>
      </c>
      <c r="H40" s="34">
        <f t="shared" si="3"/>
        <v>328.85344140808195</v>
      </c>
      <c r="I40" s="34">
        <f t="shared" si="4"/>
        <v>332.1850912912389</v>
      </c>
    </row>
    <row r="41" spans="1:13" x14ac:dyDescent="0.15">
      <c r="A41" s="63"/>
      <c r="B41" s="36" t="s">
        <v>10</v>
      </c>
      <c r="C41" s="31">
        <v>38</v>
      </c>
      <c r="F41" s="33">
        <v>1.0065554231227651</v>
      </c>
      <c r="G41" s="32">
        <v>0</v>
      </c>
      <c r="H41" s="34">
        <f t="shared" si="3"/>
        <v>316.13868475608388</v>
      </c>
      <c r="I41" s="34">
        <f t="shared" si="4"/>
        <v>318.21110760013448</v>
      </c>
    </row>
    <row r="42" spans="1:13" x14ac:dyDescent="0.15">
      <c r="A42" s="63"/>
      <c r="B42" s="36" t="s">
        <v>9</v>
      </c>
      <c r="C42" s="31">
        <v>39</v>
      </c>
      <c r="F42" s="33">
        <v>1.0053635280095352</v>
      </c>
      <c r="G42" s="32">
        <v>0</v>
      </c>
      <c r="H42" s="34">
        <f t="shared" si="3"/>
        <v>303.42392810408575</v>
      </c>
      <c r="I42" s="34">
        <f t="shared" si="4"/>
        <v>305.05135084123521</v>
      </c>
    </row>
    <row r="43" spans="1:13" x14ac:dyDescent="0.15">
      <c r="A43" s="63"/>
      <c r="B43" s="36" t="s">
        <v>8</v>
      </c>
      <c r="C43" s="31">
        <v>40</v>
      </c>
      <c r="F43" s="33">
        <v>0.99662296384584814</v>
      </c>
      <c r="G43" s="32">
        <v>0</v>
      </c>
      <c r="H43" s="34">
        <f t="shared" si="3"/>
        <v>290.70917145208767</v>
      </c>
      <c r="I43" s="34">
        <f t="shared" si="4"/>
        <v>289.72743606975047</v>
      </c>
    </row>
    <row r="44" spans="1:13" x14ac:dyDescent="0.15">
      <c r="A44" s="63"/>
      <c r="B44" s="36" t="s">
        <v>7</v>
      </c>
      <c r="C44" s="31">
        <v>41</v>
      </c>
      <c r="F44" s="33">
        <v>0.98450536352800955</v>
      </c>
      <c r="G44" s="32">
        <v>0</v>
      </c>
      <c r="H44" s="34">
        <f t="shared" si="3"/>
        <v>277.99441480008954</v>
      </c>
      <c r="I44" s="34">
        <f t="shared" si="4"/>
        <v>273.68699240151841</v>
      </c>
    </row>
    <row r="45" spans="1:13" x14ac:dyDescent="0.15">
      <c r="A45" s="63"/>
      <c r="B45" s="36" t="s">
        <v>6</v>
      </c>
      <c r="C45" s="31">
        <v>42</v>
      </c>
      <c r="F45" s="33">
        <v>0.9829161700437028</v>
      </c>
      <c r="G45" s="32">
        <v>0</v>
      </c>
      <c r="H45" s="34">
        <f t="shared" si="3"/>
        <v>265.27965814809147</v>
      </c>
      <c r="I45" s="34">
        <f t="shared" si="4"/>
        <v>260.74766557742481</v>
      </c>
    </row>
    <row r="46" spans="1:13" x14ac:dyDescent="0.15">
      <c r="A46" s="63"/>
      <c r="B46" s="36" t="s">
        <v>5</v>
      </c>
      <c r="C46" s="31">
        <v>43</v>
      </c>
      <c r="F46" s="33">
        <v>0.98986889153754465</v>
      </c>
      <c r="G46" s="32">
        <v>0</v>
      </c>
      <c r="H46" s="34">
        <f t="shared" si="3"/>
        <v>252.5649014960934</v>
      </c>
      <c r="I46" s="34">
        <f t="shared" si="4"/>
        <v>250.00613908522712</v>
      </c>
    </row>
    <row r="47" spans="1:13" x14ac:dyDescent="0.15">
      <c r="A47" s="63"/>
      <c r="B47" s="36" t="s">
        <v>4</v>
      </c>
      <c r="C47" s="31">
        <v>44</v>
      </c>
      <c r="F47" s="33">
        <v>0.98927294398092969</v>
      </c>
      <c r="G47" s="32">
        <v>0</v>
      </c>
      <c r="H47" s="34">
        <f t="shared" si="3"/>
        <v>239.85014484409521</v>
      </c>
      <c r="I47" s="34">
        <f t="shared" si="4"/>
        <v>237.27725890417048</v>
      </c>
    </row>
    <row r="48" spans="1:13" x14ac:dyDescent="0.15">
      <c r="A48" s="63"/>
      <c r="B48" s="36" t="s">
        <v>3</v>
      </c>
      <c r="C48" s="31">
        <v>45</v>
      </c>
      <c r="F48" s="33">
        <v>1.0075486690504569</v>
      </c>
      <c r="G48" s="32">
        <v>0</v>
      </c>
      <c r="H48" s="34">
        <f t="shared" si="3"/>
        <v>227.13538819209714</v>
      </c>
      <c r="I48" s="34">
        <f t="shared" si="4"/>
        <v>228.84995806720633</v>
      </c>
    </row>
    <row r="49" spans="1:9" x14ac:dyDescent="0.15">
      <c r="A49" s="63"/>
      <c r="B49" s="36" t="s">
        <v>2</v>
      </c>
      <c r="C49" s="31">
        <v>46</v>
      </c>
      <c r="F49" s="33">
        <v>1.009932459276917</v>
      </c>
      <c r="G49" s="32">
        <v>0</v>
      </c>
      <c r="H49" s="34">
        <f t="shared" si="3"/>
        <v>214.42063154009907</v>
      </c>
      <c r="I49" s="34">
        <f t="shared" si="4"/>
        <v>216.55035573100193</v>
      </c>
    </row>
    <row r="50" spans="1:9" x14ac:dyDescent="0.15">
      <c r="A50" s="63"/>
      <c r="B50" s="36" t="s">
        <v>1</v>
      </c>
      <c r="C50" s="31">
        <v>47</v>
      </c>
      <c r="F50" s="33">
        <v>1.0093365117203019</v>
      </c>
      <c r="G50" s="32">
        <v>0</v>
      </c>
      <c r="H50" s="34">
        <f t="shared" si="3"/>
        <v>201.70587488810099</v>
      </c>
      <c r="I50" s="34">
        <f t="shared" si="4"/>
        <v>203.58910415304751</v>
      </c>
    </row>
    <row r="51" spans="1:9" x14ac:dyDescent="0.15">
      <c r="A51" s="64"/>
      <c r="B51" s="36" t="s">
        <v>0</v>
      </c>
      <c r="C51" s="31">
        <v>48</v>
      </c>
      <c r="F51" s="33">
        <v>1.0079459674215334</v>
      </c>
      <c r="G51" s="32">
        <v>0</v>
      </c>
      <c r="H51" s="34">
        <f t="shared" si="3"/>
        <v>188.99111823610281</v>
      </c>
      <c r="I51" s="34">
        <f t="shared" si="4"/>
        <v>190.49283550456605</v>
      </c>
    </row>
    <row r="53" spans="1:9" x14ac:dyDescent="0.15">
      <c r="B53" s="60" t="s">
        <v>47</v>
      </c>
      <c r="C53" s="60"/>
      <c r="D53" s="38">
        <f>AVERAGE(D4:D39)</f>
        <v>850.86111111111109</v>
      </c>
    </row>
    <row r="55" spans="1:9" x14ac:dyDescent="0.15">
      <c r="B55" t="s">
        <v>51</v>
      </c>
      <c r="C55" s="39">
        <f>INTERCEPT(G4:G39,C4:C39)</f>
        <v>799.29943753201178</v>
      </c>
    </row>
    <row r="56" spans="1:9" x14ac:dyDescent="0.15">
      <c r="B56" t="s">
        <v>52</v>
      </c>
      <c r="C56" s="39">
        <f>SLOPE(G4:G39,C4:C39)</f>
        <v>-12.714756651998103</v>
      </c>
    </row>
  </sheetData>
  <mergeCells count="6">
    <mergeCell ref="B53:C53"/>
    <mergeCell ref="C1:I1"/>
    <mergeCell ref="A4:A15"/>
    <mergeCell ref="A16:A27"/>
    <mergeCell ref="A28:A39"/>
    <mergeCell ref="A40:A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585-BB8D-064E-95F3-07701F285187}">
  <dimension ref="A1:K40"/>
  <sheetViews>
    <sheetView workbookViewId="0">
      <selection activeCell="J20" sqref="J20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23</v>
      </c>
      <c r="C1" s="44"/>
      <c r="E1" s="45" t="s">
        <v>24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32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">
        <v>810</v>
      </c>
      <c r="D6" s="2">
        <f t="shared" ref="D6:D40" si="4">AVERAGE(C4:C5)</f>
        <v>807</v>
      </c>
      <c r="E6" s="2">
        <f t="shared" si="0"/>
        <v>3</v>
      </c>
      <c r="F6" s="2">
        <f t="shared" si="1"/>
        <v>3</v>
      </c>
      <c r="G6" s="2">
        <f t="shared" si="2"/>
        <v>9</v>
      </c>
      <c r="H6" s="1">
        <f t="shared" si="3"/>
        <v>3.7037037037037038E-3</v>
      </c>
    </row>
    <row r="7" spans="1:11" x14ac:dyDescent="0.15">
      <c r="A7" s="41"/>
      <c r="B7" s="9" t="s">
        <v>8</v>
      </c>
      <c r="C7" s="2">
        <v>804</v>
      </c>
      <c r="D7" s="2">
        <f t="shared" si="4"/>
        <v>808.5</v>
      </c>
      <c r="E7" s="2">
        <f t="shared" si="0"/>
        <v>-4.5</v>
      </c>
      <c r="F7" s="2">
        <f t="shared" si="1"/>
        <v>4.5</v>
      </c>
      <c r="G7" s="2">
        <f t="shared" si="2"/>
        <v>20.25</v>
      </c>
      <c r="H7" s="1">
        <f t="shared" si="3"/>
        <v>5.597014925373134E-3</v>
      </c>
    </row>
    <row r="8" spans="1:11" x14ac:dyDescent="0.15">
      <c r="A8" s="41"/>
      <c r="B8" s="9" t="s">
        <v>7</v>
      </c>
      <c r="C8" s="2">
        <v>799</v>
      </c>
      <c r="D8" s="2">
        <f t="shared" si="4"/>
        <v>807</v>
      </c>
      <c r="E8" s="2">
        <f t="shared" si="0"/>
        <v>-8</v>
      </c>
      <c r="F8" s="2">
        <f t="shared" si="1"/>
        <v>8</v>
      </c>
      <c r="G8" s="2">
        <f t="shared" si="2"/>
        <v>64</v>
      </c>
      <c r="H8" s="1">
        <f t="shared" si="3"/>
        <v>1.0012515644555695E-2</v>
      </c>
    </row>
    <row r="9" spans="1:11" x14ac:dyDescent="0.15">
      <c r="A9" s="41"/>
      <c r="B9" s="9" t="s">
        <v>6</v>
      </c>
      <c r="C9" s="2">
        <v>815</v>
      </c>
      <c r="D9" s="2">
        <f t="shared" si="4"/>
        <v>801.5</v>
      </c>
      <c r="E9" s="2">
        <f t="shared" si="0"/>
        <v>13.5</v>
      </c>
      <c r="F9" s="2">
        <f t="shared" si="1"/>
        <v>13.5</v>
      </c>
      <c r="G9" s="2">
        <f t="shared" si="2"/>
        <v>182.25</v>
      </c>
      <c r="H9" s="1">
        <f t="shared" si="3"/>
        <v>1.6564417177914112E-2</v>
      </c>
      <c r="J9" s="18" t="s">
        <v>14</v>
      </c>
      <c r="K9" s="19">
        <f>AVERAGE(F6:F39)</f>
        <v>13.147058823529411</v>
      </c>
    </row>
    <row r="10" spans="1:11" x14ac:dyDescent="0.15">
      <c r="A10" s="41"/>
      <c r="B10" s="9" t="s">
        <v>5</v>
      </c>
      <c r="C10" s="2">
        <v>814</v>
      </c>
      <c r="D10" s="2">
        <f t="shared" si="4"/>
        <v>807</v>
      </c>
      <c r="E10" s="2">
        <f t="shared" si="0"/>
        <v>7</v>
      </c>
      <c r="F10" s="2">
        <f t="shared" si="1"/>
        <v>7</v>
      </c>
      <c r="G10" s="2">
        <f t="shared" si="2"/>
        <v>49</v>
      </c>
      <c r="H10" s="1">
        <f t="shared" si="3"/>
        <v>8.5995085995085995E-3</v>
      </c>
      <c r="J10" s="13" t="s">
        <v>13</v>
      </c>
      <c r="K10" s="20">
        <f>AVERAGE(G6:G39)</f>
        <v>406.80882352941177</v>
      </c>
    </row>
    <row r="11" spans="1:11" x14ac:dyDescent="0.15">
      <c r="A11" s="41"/>
      <c r="B11" s="9" t="s">
        <v>4</v>
      </c>
      <c r="C11" s="2">
        <v>800</v>
      </c>
      <c r="D11" s="2">
        <f t="shared" si="4"/>
        <v>814.5</v>
      </c>
      <c r="E11" s="2">
        <f t="shared" si="0"/>
        <v>-14.5</v>
      </c>
      <c r="F11" s="2">
        <f t="shared" si="1"/>
        <v>14.5</v>
      </c>
      <c r="G11" s="2">
        <f t="shared" si="2"/>
        <v>210.25</v>
      </c>
      <c r="H11" s="1">
        <f t="shared" si="3"/>
        <v>1.8124999999999999E-2</v>
      </c>
      <c r="J11" s="16" t="s">
        <v>12</v>
      </c>
      <c r="K11" s="17">
        <f>AVERAGE(H6:H39)</f>
        <v>1.5228273182008622E-2</v>
      </c>
    </row>
    <row r="12" spans="1:11" x14ac:dyDescent="0.15">
      <c r="A12" s="41"/>
      <c r="B12" s="9" t="s">
        <v>3</v>
      </c>
      <c r="C12" s="2">
        <v>814</v>
      </c>
      <c r="D12" s="2">
        <f t="shared" si="4"/>
        <v>807</v>
      </c>
      <c r="E12" s="2">
        <f t="shared" si="0"/>
        <v>7</v>
      </c>
      <c r="F12" s="2">
        <f t="shared" si="1"/>
        <v>7</v>
      </c>
      <c r="G12" s="2">
        <f t="shared" si="2"/>
        <v>49</v>
      </c>
      <c r="H12" s="1">
        <f t="shared" si="3"/>
        <v>8.5995085995085995E-3</v>
      </c>
    </row>
    <row r="13" spans="1:11" x14ac:dyDescent="0.15">
      <c r="A13" s="41"/>
      <c r="B13" s="9" t="s">
        <v>2</v>
      </c>
      <c r="C13" s="2">
        <v>800</v>
      </c>
      <c r="D13" s="2">
        <f t="shared" si="4"/>
        <v>807</v>
      </c>
      <c r="E13" s="2">
        <f t="shared" si="0"/>
        <v>-7</v>
      </c>
      <c r="F13" s="2">
        <f t="shared" si="1"/>
        <v>7</v>
      </c>
      <c r="G13" s="2">
        <f t="shared" si="2"/>
        <v>49</v>
      </c>
      <c r="H13" s="1">
        <f t="shared" si="3"/>
        <v>8.7500000000000008E-3</v>
      </c>
    </row>
    <row r="14" spans="1:11" x14ac:dyDescent="0.15">
      <c r="A14" s="41"/>
      <c r="B14" s="9" t="s">
        <v>1</v>
      </c>
      <c r="C14" s="2">
        <v>804</v>
      </c>
      <c r="D14" s="2">
        <f t="shared" si="4"/>
        <v>807</v>
      </c>
      <c r="E14" s="2">
        <f t="shared" si="0"/>
        <v>-3</v>
      </c>
      <c r="F14" s="2">
        <f t="shared" si="1"/>
        <v>3</v>
      </c>
      <c r="G14" s="2">
        <f t="shared" si="2"/>
        <v>9</v>
      </c>
      <c r="H14" s="1">
        <f t="shared" si="3"/>
        <v>3.7313432835820895E-3</v>
      </c>
    </row>
    <row r="15" spans="1:11" x14ac:dyDescent="0.15">
      <c r="A15" s="41"/>
      <c r="B15" s="9" t="s">
        <v>0</v>
      </c>
      <c r="C15" s="2">
        <v>810</v>
      </c>
      <c r="D15" s="2">
        <f t="shared" si="4"/>
        <v>802</v>
      </c>
      <c r="E15" s="2">
        <f t="shared" si="0"/>
        <v>8</v>
      </c>
      <c r="F15" s="2">
        <f t="shared" si="1"/>
        <v>8</v>
      </c>
      <c r="G15" s="2">
        <f t="shared" si="2"/>
        <v>64</v>
      </c>
      <c r="H15" s="1">
        <f t="shared" si="3"/>
        <v>9.876543209876543E-3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4"/>
        <v>807</v>
      </c>
      <c r="E16" s="2">
        <f t="shared" si="0"/>
        <v>28</v>
      </c>
      <c r="F16" s="2">
        <f t="shared" si="1"/>
        <v>28</v>
      </c>
      <c r="G16" s="2">
        <f t="shared" si="2"/>
        <v>784</v>
      </c>
      <c r="H16" s="1">
        <f t="shared" si="3"/>
        <v>3.3532934131736525E-2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822.5</v>
      </c>
      <c r="E17" s="2">
        <f t="shared" si="0"/>
        <v>2.5</v>
      </c>
      <c r="F17" s="2">
        <f t="shared" si="1"/>
        <v>2.5</v>
      </c>
      <c r="G17" s="2">
        <f t="shared" si="2"/>
        <v>6.25</v>
      </c>
      <c r="H17" s="1">
        <f t="shared" si="3"/>
        <v>3.0303030303030303E-3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830</v>
      </c>
      <c r="E18" s="2">
        <f t="shared" si="0"/>
        <v>10</v>
      </c>
      <c r="F18" s="2">
        <f t="shared" si="1"/>
        <v>10</v>
      </c>
      <c r="G18" s="2">
        <f t="shared" si="2"/>
        <v>100</v>
      </c>
      <c r="H18" s="1">
        <f t="shared" si="3"/>
        <v>1.1904761904761904E-2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832.5</v>
      </c>
      <c r="E19" s="2">
        <f t="shared" si="0"/>
        <v>-22.5</v>
      </c>
      <c r="F19" s="2">
        <f t="shared" si="1"/>
        <v>22.5</v>
      </c>
      <c r="G19" s="2">
        <f t="shared" si="2"/>
        <v>506.25</v>
      </c>
      <c r="H19" s="1">
        <f t="shared" si="3"/>
        <v>2.7777777777777776E-2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825</v>
      </c>
      <c r="E20" s="2">
        <f t="shared" si="0"/>
        <v>-10</v>
      </c>
      <c r="F20" s="2">
        <f t="shared" si="1"/>
        <v>10</v>
      </c>
      <c r="G20" s="2">
        <f t="shared" si="2"/>
        <v>100</v>
      </c>
      <c r="H20" s="1">
        <f t="shared" si="3"/>
        <v>1.2269938650306749E-2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812.5</v>
      </c>
      <c r="E21" s="2">
        <f t="shared" si="0"/>
        <v>32.5</v>
      </c>
      <c r="F21" s="2">
        <f t="shared" si="1"/>
        <v>32.5</v>
      </c>
      <c r="G21" s="2">
        <f t="shared" si="2"/>
        <v>1056.25</v>
      </c>
      <c r="H21" s="1">
        <f t="shared" si="3"/>
        <v>3.8461538461538464E-2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830</v>
      </c>
      <c r="E22" s="2">
        <f t="shared" si="0"/>
        <v>-12</v>
      </c>
      <c r="F22" s="2">
        <f t="shared" si="1"/>
        <v>12</v>
      </c>
      <c r="G22" s="2">
        <f t="shared" si="2"/>
        <v>144</v>
      </c>
      <c r="H22" s="1">
        <f t="shared" si="3"/>
        <v>1.4669926650366748E-2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831.5</v>
      </c>
      <c r="E23" s="2">
        <f t="shared" si="0"/>
        <v>10.5</v>
      </c>
      <c r="F23" s="2">
        <f t="shared" si="1"/>
        <v>10.5</v>
      </c>
      <c r="G23" s="2">
        <f t="shared" si="2"/>
        <v>110.25</v>
      </c>
      <c r="H23" s="1">
        <f t="shared" si="3"/>
        <v>1.2470308788598575E-2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830</v>
      </c>
      <c r="E24" s="2">
        <f t="shared" si="0"/>
        <v>9</v>
      </c>
      <c r="F24" s="2">
        <f t="shared" si="1"/>
        <v>9</v>
      </c>
      <c r="G24" s="2">
        <f t="shared" si="2"/>
        <v>81</v>
      </c>
      <c r="H24" s="1">
        <f t="shared" si="3"/>
        <v>1.0727056019070322E-2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840.5</v>
      </c>
      <c r="E25" s="2">
        <f t="shared" si="0"/>
        <v>-19.5</v>
      </c>
      <c r="F25" s="2">
        <f t="shared" si="1"/>
        <v>19.5</v>
      </c>
      <c r="G25" s="2">
        <f t="shared" si="2"/>
        <v>380.25</v>
      </c>
      <c r="H25" s="1">
        <f t="shared" si="3"/>
        <v>2.3751522533495738E-2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830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1">
        <f t="shared" si="3"/>
        <v>0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825.5</v>
      </c>
      <c r="E27" s="2">
        <f t="shared" si="0"/>
        <v>14.5</v>
      </c>
      <c r="F27" s="2">
        <f t="shared" si="1"/>
        <v>14.5</v>
      </c>
      <c r="G27" s="2">
        <f t="shared" si="2"/>
        <v>210.25</v>
      </c>
      <c r="H27" s="1">
        <f t="shared" si="3"/>
        <v>1.7261904761904763E-2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835</v>
      </c>
      <c r="E28" s="2">
        <f t="shared" si="0"/>
        <v>88</v>
      </c>
      <c r="F28" s="2">
        <f t="shared" si="1"/>
        <v>88</v>
      </c>
      <c r="G28" s="2">
        <f t="shared" si="2"/>
        <v>7744</v>
      </c>
      <c r="H28" s="1">
        <f t="shared" si="3"/>
        <v>9.5341278439869989E-2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881.5</v>
      </c>
      <c r="E29" s="2">
        <f t="shared" si="0"/>
        <v>32.5</v>
      </c>
      <c r="F29" s="2">
        <f t="shared" si="1"/>
        <v>32.5</v>
      </c>
      <c r="G29" s="2">
        <f t="shared" si="2"/>
        <v>1056.25</v>
      </c>
      <c r="H29" s="1">
        <f t="shared" si="3"/>
        <v>3.5557986870897153E-2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918.5</v>
      </c>
      <c r="E30" s="2">
        <f t="shared" si="0"/>
        <v>4.5</v>
      </c>
      <c r="F30" s="2">
        <f t="shared" si="1"/>
        <v>4.5</v>
      </c>
      <c r="G30" s="2">
        <f t="shared" si="2"/>
        <v>20.25</v>
      </c>
      <c r="H30" s="1">
        <f t="shared" si="3"/>
        <v>4.8754062838569879E-3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918.5</v>
      </c>
      <c r="E31" s="2">
        <f t="shared" si="0"/>
        <v>-11.5</v>
      </c>
      <c r="F31" s="2">
        <f t="shared" si="1"/>
        <v>11.5</v>
      </c>
      <c r="G31" s="2">
        <f t="shared" si="2"/>
        <v>132.25</v>
      </c>
      <c r="H31" s="1">
        <f t="shared" si="3"/>
        <v>1.2679162072767364E-2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915</v>
      </c>
      <c r="E32" s="2">
        <f t="shared" si="0"/>
        <v>6</v>
      </c>
      <c r="F32" s="2">
        <f t="shared" si="1"/>
        <v>6</v>
      </c>
      <c r="G32" s="2">
        <f t="shared" si="2"/>
        <v>36</v>
      </c>
      <c r="H32" s="1">
        <f t="shared" si="3"/>
        <v>6.5146579804560263E-3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914</v>
      </c>
      <c r="E33" s="2">
        <f t="shared" si="0"/>
        <v>-5</v>
      </c>
      <c r="F33" s="2">
        <f t="shared" si="1"/>
        <v>5</v>
      </c>
      <c r="G33" s="2">
        <f t="shared" si="2"/>
        <v>25</v>
      </c>
      <c r="H33" s="1">
        <f t="shared" si="3"/>
        <v>5.5005500550055009E-3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915</v>
      </c>
      <c r="E34" s="2">
        <f t="shared" si="0"/>
        <v>-10</v>
      </c>
      <c r="F34" s="2">
        <f t="shared" si="1"/>
        <v>10</v>
      </c>
      <c r="G34" s="2">
        <f t="shared" si="2"/>
        <v>100</v>
      </c>
      <c r="H34" s="1">
        <f t="shared" si="3"/>
        <v>1.1049723756906077E-2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907</v>
      </c>
      <c r="E35" s="2">
        <f t="shared" si="0"/>
        <v>18</v>
      </c>
      <c r="F35" s="2">
        <f t="shared" si="1"/>
        <v>18</v>
      </c>
      <c r="G35" s="2">
        <f t="shared" si="2"/>
        <v>324</v>
      </c>
      <c r="H35" s="1">
        <f t="shared" si="3"/>
        <v>1.9459459459459458E-2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915</v>
      </c>
      <c r="E36" s="2">
        <f t="shared" si="0"/>
        <v>5</v>
      </c>
      <c r="F36" s="2">
        <f t="shared" si="1"/>
        <v>5</v>
      </c>
      <c r="G36" s="2">
        <f t="shared" si="2"/>
        <v>25</v>
      </c>
      <c r="H36" s="1">
        <f t="shared" si="3"/>
        <v>5.434782608695652E-3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922.5</v>
      </c>
      <c r="E37" s="2">
        <f t="shared" si="0"/>
        <v>-12.5</v>
      </c>
      <c r="F37" s="2">
        <f t="shared" si="1"/>
        <v>12.5</v>
      </c>
      <c r="G37" s="2">
        <f t="shared" si="2"/>
        <v>156.25</v>
      </c>
      <c r="H37" s="1">
        <f t="shared" si="3"/>
        <v>1.3736263736263736E-2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915</v>
      </c>
      <c r="E38" s="2">
        <f t="shared" si="0"/>
        <v>4</v>
      </c>
      <c r="F38" s="2">
        <f t="shared" si="1"/>
        <v>4</v>
      </c>
      <c r="G38" s="2">
        <f t="shared" si="2"/>
        <v>16</v>
      </c>
      <c r="H38" s="1">
        <f t="shared" si="3"/>
        <v>4.3525571273122961E-3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914.5</v>
      </c>
      <c r="E39" s="2">
        <f t="shared" si="0"/>
        <v>-3.5</v>
      </c>
      <c r="F39" s="2">
        <f t="shared" si="1"/>
        <v>3.5</v>
      </c>
      <c r="G39" s="2">
        <f t="shared" si="2"/>
        <v>12.25</v>
      </c>
      <c r="H39" s="1">
        <f t="shared" si="3"/>
        <v>3.8419319429198683E-3</v>
      </c>
    </row>
    <row r="40" spans="1:8" x14ac:dyDescent="0.15">
      <c r="A40" s="2"/>
      <c r="B40" s="2"/>
      <c r="C40" s="2"/>
      <c r="D40" s="2">
        <f t="shared" si="4"/>
        <v>915</v>
      </c>
      <c r="E40" s="2">
        <f t="shared" si="0"/>
        <v>-915</v>
      </c>
      <c r="F40" s="2">
        <f t="shared" si="1"/>
        <v>915</v>
      </c>
      <c r="G40" s="2">
        <f t="shared" si="2"/>
        <v>837225</v>
      </c>
      <c r="H40" s="1"/>
    </row>
  </sheetData>
  <mergeCells count="5">
    <mergeCell ref="B1:C1"/>
    <mergeCell ref="E1:I1"/>
    <mergeCell ref="A4:A15"/>
    <mergeCell ref="A16:A27"/>
    <mergeCell ref="A28:A39"/>
  </mergeCells>
  <pageMargins left="0.7" right="0.7" top="0.75" bottom="0.75" header="0.3" footer="0.3"/>
  <ignoredErrors>
    <ignoredError sqref="D6:D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6AC-A871-D14E-BE52-51DE016F562E}">
  <dimension ref="A1:K40"/>
  <sheetViews>
    <sheetView topLeftCell="A2" zoomScale="99" workbookViewId="0">
      <selection activeCell="J17" sqref="J1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23</v>
      </c>
      <c r="C1" s="44"/>
      <c r="E1" s="45" t="s">
        <v>25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32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">
        <v>810</v>
      </c>
      <c r="D6" s="2"/>
      <c r="E6" s="2">
        <f t="shared" si="0"/>
        <v>810</v>
      </c>
      <c r="F6" s="2">
        <f t="shared" si="1"/>
        <v>810</v>
      </c>
      <c r="G6" s="2">
        <f t="shared" si="2"/>
        <v>656100</v>
      </c>
      <c r="H6" s="1">
        <f t="shared" si="3"/>
        <v>1</v>
      </c>
    </row>
    <row r="7" spans="1:11" x14ac:dyDescent="0.15">
      <c r="A7" s="41"/>
      <c r="B7" s="9" t="s">
        <v>8</v>
      </c>
      <c r="C7" s="2">
        <v>804</v>
      </c>
      <c r="D7" s="2"/>
      <c r="E7" s="2">
        <f t="shared" si="0"/>
        <v>804</v>
      </c>
      <c r="F7" s="2">
        <f t="shared" si="1"/>
        <v>804</v>
      </c>
      <c r="G7" s="2">
        <f t="shared" si="2"/>
        <v>646416</v>
      </c>
      <c r="H7" s="1">
        <f t="shared" si="3"/>
        <v>1</v>
      </c>
    </row>
    <row r="8" spans="1:11" x14ac:dyDescent="0.15">
      <c r="A8" s="41"/>
      <c r="B8" s="9" t="s">
        <v>7</v>
      </c>
      <c r="C8" s="2">
        <v>799</v>
      </c>
      <c r="D8" s="2"/>
      <c r="E8" s="2">
        <f t="shared" si="0"/>
        <v>799</v>
      </c>
      <c r="F8" s="2">
        <f t="shared" si="1"/>
        <v>799</v>
      </c>
      <c r="G8" s="2">
        <f t="shared" si="2"/>
        <v>638401</v>
      </c>
      <c r="H8" s="1">
        <f t="shared" si="3"/>
        <v>1</v>
      </c>
    </row>
    <row r="9" spans="1:11" x14ac:dyDescent="0.15">
      <c r="A9" s="41"/>
      <c r="B9" s="9" t="s">
        <v>6</v>
      </c>
      <c r="C9" s="2">
        <v>815</v>
      </c>
      <c r="D9" s="2">
        <f t="shared" ref="D9:D40" si="4">AVERAGE(C4:C8)</f>
        <v>805.4</v>
      </c>
      <c r="E9" s="2">
        <f t="shared" si="0"/>
        <v>9.6000000000000227</v>
      </c>
      <c r="F9" s="2">
        <f t="shared" si="1"/>
        <v>9.6000000000000227</v>
      </c>
      <c r="G9" s="2">
        <f t="shared" si="2"/>
        <v>92.160000000000437</v>
      </c>
      <c r="H9" s="1">
        <f t="shared" si="3"/>
        <v>1.1779141104294507E-2</v>
      </c>
      <c r="J9" s="18" t="s">
        <v>14</v>
      </c>
      <c r="K9" s="19">
        <f>AVERAGE(F5:F39)</f>
        <v>106.94857142857143</v>
      </c>
    </row>
    <row r="10" spans="1:11" x14ac:dyDescent="0.15">
      <c r="A10" s="41"/>
      <c r="B10" s="9" t="s">
        <v>5</v>
      </c>
      <c r="C10" s="2">
        <v>814</v>
      </c>
      <c r="D10" s="2">
        <f t="shared" si="4"/>
        <v>807</v>
      </c>
      <c r="E10" s="2">
        <f t="shared" si="0"/>
        <v>7</v>
      </c>
      <c r="F10" s="2">
        <f t="shared" si="1"/>
        <v>7</v>
      </c>
      <c r="G10" s="2">
        <f t="shared" si="2"/>
        <v>49</v>
      </c>
      <c r="H10" s="1">
        <f t="shared" si="3"/>
        <v>8.5995085995085995E-3</v>
      </c>
      <c r="J10" s="13" t="s">
        <v>13</v>
      </c>
      <c r="K10" s="20">
        <f>AVERAGE(G5:G39)</f>
        <v>74629.02399999999</v>
      </c>
    </row>
    <row r="11" spans="1:11" x14ac:dyDescent="0.15">
      <c r="A11" s="41"/>
      <c r="B11" s="9" t="s">
        <v>4</v>
      </c>
      <c r="C11" s="2">
        <v>800</v>
      </c>
      <c r="D11" s="2">
        <f t="shared" si="4"/>
        <v>808.4</v>
      </c>
      <c r="E11" s="2">
        <f t="shared" si="0"/>
        <v>-8.3999999999999773</v>
      </c>
      <c r="F11" s="2">
        <f t="shared" si="1"/>
        <v>8.3999999999999773</v>
      </c>
      <c r="G11" s="2">
        <f t="shared" si="2"/>
        <v>70.559999999999619</v>
      </c>
      <c r="H11" s="1">
        <f t="shared" si="3"/>
        <v>1.0499999999999971E-2</v>
      </c>
      <c r="J11" s="16" t="s">
        <v>12</v>
      </c>
      <c r="K11" s="17">
        <f>AVERAGE(H5:H39)</f>
        <v>0.13132058370558494</v>
      </c>
    </row>
    <row r="12" spans="1:11" x14ac:dyDescent="0.15">
      <c r="A12" s="41"/>
      <c r="B12" s="9" t="s">
        <v>3</v>
      </c>
      <c r="C12" s="2">
        <v>814</v>
      </c>
      <c r="D12" s="2">
        <f t="shared" si="4"/>
        <v>806.4</v>
      </c>
      <c r="E12" s="2">
        <f t="shared" si="0"/>
        <v>7.6000000000000227</v>
      </c>
      <c r="F12" s="2">
        <f t="shared" si="1"/>
        <v>7.6000000000000227</v>
      </c>
      <c r="G12" s="2">
        <f t="shared" si="2"/>
        <v>57.760000000000346</v>
      </c>
      <c r="H12" s="1">
        <f t="shared" si="3"/>
        <v>9.3366093366093646E-3</v>
      </c>
    </row>
    <row r="13" spans="1:11" x14ac:dyDescent="0.15">
      <c r="A13" s="41"/>
      <c r="B13" s="9" t="s">
        <v>2</v>
      </c>
      <c r="C13" s="2">
        <v>800</v>
      </c>
      <c r="D13" s="2">
        <f t="shared" si="4"/>
        <v>808.4</v>
      </c>
      <c r="E13" s="2">
        <f t="shared" si="0"/>
        <v>-8.3999999999999773</v>
      </c>
      <c r="F13" s="2">
        <f t="shared" si="1"/>
        <v>8.3999999999999773</v>
      </c>
      <c r="G13" s="2">
        <f t="shared" si="2"/>
        <v>70.559999999999619</v>
      </c>
      <c r="H13" s="1">
        <f t="shared" si="3"/>
        <v>1.0499999999999971E-2</v>
      </c>
    </row>
    <row r="14" spans="1:11" x14ac:dyDescent="0.15">
      <c r="A14" s="41"/>
      <c r="B14" s="9" t="s">
        <v>1</v>
      </c>
      <c r="C14" s="2">
        <v>804</v>
      </c>
      <c r="D14" s="2">
        <f t="shared" si="4"/>
        <v>808.6</v>
      </c>
      <c r="E14" s="2">
        <f t="shared" si="0"/>
        <v>-4.6000000000000227</v>
      </c>
      <c r="F14" s="2">
        <f t="shared" si="1"/>
        <v>4.6000000000000227</v>
      </c>
      <c r="G14" s="2">
        <f t="shared" si="2"/>
        <v>21.16000000000021</v>
      </c>
      <c r="H14" s="1">
        <f t="shared" si="3"/>
        <v>5.7213930348258991E-3</v>
      </c>
    </row>
    <row r="15" spans="1:11" x14ac:dyDescent="0.15">
      <c r="A15" s="41"/>
      <c r="B15" s="9" t="s">
        <v>0</v>
      </c>
      <c r="C15" s="2">
        <v>810</v>
      </c>
      <c r="D15" s="2">
        <f t="shared" si="4"/>
        <v>806.4</v>
      </c>
      <c r="E15" s="2">
        <f t="shared" si="0"/>
        <v>3.6000000000000227</v>
      </c>
      <c r="F15" s="2">
        <f t="shared" si="1"/>
        <v>3.6000000000000227</v>
      </c>
      <c r="G15" s="2">
        <f t="shared" si="2"/>
        <v>12.960000000000164</v>
      </c>
      <c r="H15" s="1">
        <f t="shared" si="3"/>
        <v>4.4444444444444722E-3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4"/>
        <v>805.6</v>
      </c>
      <c r="E16" s="2">
        <f t="shared" si="0"/>
        <v>29.399999999999977</v>
      </c>
      <c r="F16" s="2">
        <f t="shared" si="1"/>
        <v>29.399999999999977</v>
      </c>
      <c r="G16" s="2">
        <f t="shared" si="2"/>
        <v>864.35999999999865</v>
      </c>
      <c r="H16" s="1">
        <f t="shared" si="3"/>
        <v>3.5209580838323325E-2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812.6</v>
      </c>
      <c r="E17" s="2">
        <f t="shared" si="0"/>
        <v>12.399999999999977</v>
      </c>
      <c r="F17" s="2">
        <f t="shared" si="1"/>
        <v>12.399999999999977</v>
      </c>
      <c r="G17" s="2">
        <f t="shared" si="2"/>
        <v>153.75999999999942</v>
      </c>
      <c r="H17" s="1">
        <f t="shared" si="3"/>
        <v>1.5030303030303003E-2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814.8</v>
      </c>
      <c r="E18" s="2">
        <f t="shared" si="0"/>
        <v>25.200000000000045</v>
      </c>
      <c r="F18" s="2">
        <f t="shared" si="1"/>
        <v>25.200000000000045</v>
      </c>
      <c r="G18" s="2">
        <f t="shared" si="2"/>
        <v>635.04000000000224</v>
      </c>
      <c r="H18" s="1">
        <f t="shared" si="3"/>
        <v>3.0000000000000054E-2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822.8</v>
      </c>
      <c r="E19" s="2">
        <f t="shared" si="0"/>
        <v>-12.799999999999955</v>
      </c>
      <c r="F19" s="2">
        <f t="shared" si="1"/>
        <v>12.799999999999955</v>
      </c>
      <c r="G19" s="2">
        <f t="shared" si="2"/>
        <v>163.83999999999884</v>
      </c>
      <c r="H19" s="1">
        <f t="shared" si="3"/>
        <v>1.5802469135802414E-2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824</v>
      </c>
      <c r="E20" s="2">
        <f t="shared" si="0"/>
        <v>-9</v>
      </c>
      <c r="F20" s="2">
        <f t="shared" si="1"/>
        <v>9</v>
      </c>
      <c r="G20" s="2">
        <f t="shared" si="2"/>
        <v>81</v>
      </c>
      <c r="H20" s="1">
        <f t="shared" si="3"/>
        <v>1.1042944785276074E-2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825</v>
      </c>
      <c r="E21" s="2">
        <f t="shared" si="0"/>
        <v>20</v>
      </c>
      <c r="F21" s="2">
        <f t="shared" si="1"/>
        <v>20</v>
      </c>
      <c r="G21" s="2">
        <f t="shared" si="2"/>
        <v>400</v>
      </c>
      <c r="H21" s="1">
        <f t="shared" si="3"/>
        <v>2.3668639053254437E-2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827</v>
      </c>
      <c r="E22" s="2">
        <f t="shared" si="0"/>
        <v>-9</v>
      </c>
      <c r="F22" s="2">
        <f t="shared" si="1"/>
        <v>9</v>
      </c>
      <c r="G22" s="2">
        <f t="shared" si="2"/>
        <v>81</v>
      </c>
      <c r="H22" s="1">
        <f t="shared" si="3"/>
        <v>1.1002444987775062E-2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825.6</v>
      </c>
      <c r="E23" s="2">
        <f t="shared" si="0"/>
        <v>16.399999999999977</v>
      </c>
      <c r="F23" s="2">
        <f t="shared" si="1"/>
        <v>16.399999999999977</v>
      </c>
      <c r="G23" s="2">
        <f t="shared" si="2"/>
        <v>268.95999999999924</v>
      </c>
      <c r="H23" s="1">
        <f t="shared" si="3"/>
        <v>1.9477434679334889E-2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826</v>
      </c>
      <c r="E24" s="2">
        <f t="shared" si="0"/>
        <v>13</v>
      </c>
      <c r="F24" s="2">
        <f t="shared" si="1"/>
        <v>13</v>
      </c>
      <c r="G24" s="2">
        <f t="shared" si="2"/>
        <v>169</v>
      </c>
      <c r="H24" s="1">
        <f t="shared" si="3"/>
        <v>1.5494636471990465E-2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831.8</v>
      </c>
      <c r="E25" s="2">
        <f t="shared" si="0"/>
        <v>-10.799999999999955</v>
      </c>
      <c r="F25" s="2">
        <f t="shared" si="1"/>
        <v>10.799999999999955</v>
      </c>
      <c r="G25" s="2">
        <f t="shared" si="2"/>
        <v>116.63999999999902</v>
      </c>
      <c r="H25" s="1">
        <f t="shared" si="3"/>
        <v>1.3154689403166815E-2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833</v>
      </c>
      <c r="E26" s="2">
        <f t="shared" si="0"/>
        <v>-3</v>
      </c>
      <c r="F26" s="2">
        <f t="shared" si="1"/>
        <v>3</v>
      </c>
      <c r="G26" s="2">
        <f t="shared" si="2"/>
        <v>9</v>
      </c>
      <c r="H26" s="1">
        <f t="shared" si="3"/>
        <v>3.6144578313253013E-3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830</v>
      </c>
      <c r="E27" s="2">
        <f t="shared" si="0"/>
        <v>10</v>
      </c>
      <c r="F27" s="2">
        <f t="shared" si="1"/>
        <v>10</v>
      </c>
      <c r="G27" s="2">
        <f t="shared" si="2"/>
        <v>100</v>
      </c>
      <c r="H27" s="1">
        <f t="shared" si="3"/>
        <v>1.1904761904761904E-2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834.4</v>
      </c>
      <c r="E28" s="2">
        <f t="shared" si="0"/>
        <v>88.600000000000023</v>
      </c>
      <c r="F28" s="2">
        <f t="shared" si="1"/>
        <v>88.600000000000023</v>
      </c>
      <c r="G28" s="2">
        <f t="shared" si="2"/>
        <v>7849.9600000000037</v>
      </c>
      <c r="H28" s="1">
        <f t="shared" si="3"/>
        <v>9.5991332611050945E-2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850.6</v>
      </c>
      <c r="E29" s="2">
        <f t="shared" si="0"/>
        <v>63.399999999999977</v>
      </c>
      <c r="F29" s="2">
        <f t="shared" si="1"/>
        <v>63.399999999999977</v>
      </c>
      <c r="G29" s="2">
        <f t="shared" si="2"/>
        <v>4019.5599999999972</v>
      </c>
      <c r="H29" s="1">
        <f t="shared" si="3"/>
        <v>6.9365426695842419E-2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865.6</v>
      </c>
      <c r="E30" s="2">
        <f t="shared" si="0"/>
        <v>57.399999999999977</v>
      </c>
      <c r="F30" s="2">
        <f t="shared" si="1"/>
        <v>57.399999999999977</v>
      </c>
      <c r="G30" s="2">
        <f t="shared" si="2"/>
        <v>3294.7599999999975</v>
      </c>
      <c r="H30" s="1">
        <f t="shared" si="3"/>
        <v>6.2188515709642449E-2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886</v>
      </c>
      <c r="E31" s="2">
        <f t="shared" si="0"/>
        <v>21</v>
      </c>
      <c r="F31" s="2">
        <f t="shared" si="1"/>
        <v>21</v>
      </c>
      <c r="G31" s="2">
        <f t="shared" si="2"/>
        <v>441</v>
      </c>
      <c r="H31" s="1">
        <f t="shared" si="3"/>
        <v>2.3153252480705624E-2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901.4</v>
      </c>
      <c r="E32" s="2">
        <f t="shared" si="0"/>
        <v>19.600000000000023</v>
      </c>
      <c r="F32" s="2">
        <f t="shared" si="1"/>
        <v>19.600000000000023</v>
      </c>
      <c r="G32" s="2">
        <f t="shared" si="2"/>
        <v>384.16000000000088</v>
      </c>
      <c r="H32" s="1">
        <f t="shared" si="3"/>
        <v>2.1281216069489711E-2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917.6</v>
      </c>
      <c r="E33" s="2">
        <f t="shared" si="0"/>
        <v>-8.6000000000000227</v>
      </c>
      <c r="F33" s="2">
        <f t="shared" si="1"/>
        <v>8.6000000000000227</v>
      </c>
      <c r="G33" s="2">
        <f t="shared" si="2"/>
        <v>73.960000000000392</v>
      </c>
      <c r="H33" s="1">
        <f t="shared" si="3"/>
        <v>9.4609460946094865E-3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914.8</v>
      </c>
      <c r="E34" s="2">
        <f t="shared" si="0"/>
        <v>-9.7999999999999545</v>
      </c>
      <c r="F34" s="2">
        <f t="shared" si="1"/>
        <v>9.7999999999999545</v>
      </c>
      <c r="G34" s="2">
        <f t="shared" si="2"/>
        <v>96.039999999999111</v>
      </c>
      <c r="H34" s="1">
        <f t="shared" si="3"/>
        <v>1.0828729281767906E-2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913</v>
      </c>
      <c r="E35" s="2">
        <f t="shared" si="0"/>
        <v>12</v>
      </c>
      <c r="F35" s="2">
        <f t="shared" si="1"/>
        <v>12</v>
      </c>
      <c r="G35" s="2">
        <f t="shared" si="2"/>
        <v>144</v>
      </c>
      <c r="H35" s="1">
        <f t="shared" si="3"/>
        <v>1.2972972972972972E-2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913.4</v>
      </c>
      <c r="E36" s="2">
        <f t="shared" si="0"/>
        <v>6.6000000000000227</v>
      </c>
      <c r="F36" s="2">
        <f t="shared" si="1"/>
        <v>6.6000000000000227</v>
      </c>
      <c r="G36" s="2">
        <f t="shared" si="2"/>
        <v>43.560000000000301</v>
      </c>
      <c r="H36" s="1">
        <f t="shared" si="3"/>
        <v>7.1739130434782857E-3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916</v>
      </c>
      <c r="E37" s="2">
        <f t="shared" si="0"/>
        <v>-6</v>
      </c>
      <c r="F37" s="2">
        <f t="shared" si="1"/>
        <v>6</v>
      </c>
      <c r="G37" s="2">
        <f t="shared" si="2"/>
        <v>36</v>
      </c>
      <c r="H37" s="1">
        <f t="shared" si="3"/>
        <v>6.5934065934065934E-3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913.8</v>
      </c>
      <c r="E38" s="2">
        <f t="shared" si="0"/>
        <v>5.2000000000000455</v>
      </c>
      <c r="F38" s="2">
        <f t="shared" si="1"/>
        <v>5.2000000000000455</v>
      </c>
      <c r="G38" s="2">
        <f t="shared" si="2"/>
        <v>27.040000000000472</v>
      </c>
      <c r="H38" s="1">
        <f t="shared" si="3"/>
        <v>5.658324265506034E-3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915.8</v>
      </c>
      <c r="E39" s="2">
        <f t="shared" si="0"/>
        <v>-4.7999999999999545</v>
      </c>
      <c r="F39" s="2">
        <f t="shared" si="1"/>
        <v>4.7999999999999545</v>
      </c>
      <c r="G39" s="2">
        <f t="shared" si="2"/>
        <v>23.039999999999562</v>
      </c>
      <c r="H39" s="1">
        <f t="shared" si="3"/>
        <v>5.2689352360043408E-3</v>
      </c>
    </row>
    <row r="40" spans="1:8" x14ac:dyDescent="0.15">
      <c r="A40" s="2"/>
      <c r="B40" s="2"/>
      <c r="C40" s="2"/>
      <c r="D40" s="2">
        <f t="shared" si="4"/>
        <v>917</v>
      </c>
      <c r="E40" s="2">
        <f t="shared" si="0"/>
        <v>-917</v>
      </c>
      <c r="F40" s="2">
        <f t="shared" si="1"/>
        <v>917</v>
      </c>
      <c r="G40" s="2">
        <f t="shared" si="2"/>
        <v>840889</v>
      </c>
      <c r="H40" s="1"/>
    </row>
  </sheetData>
  <mergeCells count="5">
    <mergeCell ref="B1:C1"/>
    <mergeCell ref="E1:I1"/>
    <mergeCell ref="A4:A15"/>
    <mergeCell ref="A16:A27"/>
    <mergeCell ref="A28:A39"/>
  </mergeCells>
  <pageMargins left="0.7" right="0.7" top="0.75" bottom="0.75" header="0.3" footer="0.3"/>
  <ignoredErrors>
    <ignoredError sqref="D9:D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0228-0E95-A241-A7CA-174871589196}">
  <dimension ref="A1:Q40"/>
  <sheetViews>
    <sheetView zoomScale="93" workbookViewId="0">
      <selection activeCell="K20" sqref="K20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9.1640625" customWidth="1"/>
    <col min="10" max="10" width="7" customWidth="1"/>
    <col min="13" max="13" width="14" customWidth="1"/>
  </cols>
  <sheetData>
    <row r="1" spans="1:17" ht="40" customHeight="1" x14ac:dyDescent="0.15">
      <c r="B1" s="44" t="s">
        <v>23</v>
      </c>
      <c r="C1" s="44"/>
      <c r="E1" s="45" t="s">
        <v>27</v>
      </c>
      <c r="F1" s="45"/>
      <c r="G1" s="45"/>
      <c r="H1" s="45"/>
      <c r="I1" s="45"/>
    </row>
    <row r="3" spans="1:17" ht="38" customHeight="1" x14ac:dyDescent="0.15">
      <c r="A3" s="5" t="s">
        <v>21</v>
      </c>
      <c r="B3" s="5" t="s">
        <v>20</v>
      </c>
      <c r="C3" s="4" t="s">
        <v>44</v>
      </c>
      <c r="D3" s="4" t="s">
        <v>26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7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M4" s="3" t="s">
        <v>28</v>
      </c>
      <c r="N4" s="6">
        <v>1</v>
      </c>
      <c r="O4" s="6">
        <v>2</v>
      </c>
      <c r="P4" s="6">
        <v>3</v>
      </c>
      <c r="Q4" s="6" t="s">
        <v>30</v>
      </c>
    </row>
    <row r="5" spans="1:17" ht="16" customHeight="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  <c r="M5" s="7" t="s">
        <v>29</v>
      </c>
      <c r="N5" s="8">
        <v>0.2</v>
      </c>
      <c r="O5" s="8">
        <v>0.3</v>
      </c>
      <c r="P5" s="8">
        <v>0.5</v>
      </c>
      <c r="Q5" s="8">
        <v>1</v>
      </c>
    </row>
    <row r="6" spans="1:17" x14ac:dyDescent="0.15">
      <c r="A6" s="41"/>
      <c r="B6" s="9" t="s">
        <v>9</v>
      </c>
      <c r="C6" s="2">
        <v>810</v>
      </c>
      <c r="D6" s="2"/>
      <c r="E6" s="2">
        <f t="shared" si="0"/>
        <v>810</v>
      </c>
      <c r="F6" s="2">
        <f t="shared" si="1"/>
        <v>810</v>
      </c>
      <c r="G6" s="2">
        <f t="shared" si="2"/>
        <v>656100</v>
      </c>
      <c r="H6" s="1">
        <f t="shared" si="3"/>
        <v>1</v>
      </c>
    </row>
    <row r="7" spans="1:17" x14ac:dyDescent="0.15">
      <c r="A7" s="41"/>
      <c r="B7" s="9" t="s">
        <v>8</v>
      </c>
      <c r="C7" s="2">
        <v>804</v>
      </c>
      <c r="D7" s="2">
        <f>(C6*0.5)+(C5*0.3)+(C4*0.2)</f>
        <v>808.5</v>
      </c>
      <c r="E7" s="2">
        <f t="shared" si="0"/>
        <v>-4.5</v>
      </c>
      <c r="F7" s="2">
        <f t="shared" si="1"/>
        <v>4.5</v>
      </c>
      <c r="G7" s="2">
        <f t="shared" si="2"/>
        <v>20.25</v>
      </c>
      <c r="H7" s="1">
        <f t="shared" si="3"/>
        <v>5.597014925373134E-3</v>
      </c>
    </row>
    <row r="8" spans="1:17" x14ac:dyDescent="0.15">
      <c r="A8" s="41"/>
      <c r="B8" s="9" t="s">
        <v>7</v>
      </c>
      <c r="C8" s="2">
        <v>799</v>
      </c>
      <c r="D8" s="2">
        <f t="shared" ref="D8:D40" si="4">(C7*0.5)+(C6*0.3)+(C5*0.2)</f>
        <v>806.4</v>
      </c>
      <c r="E8" s="2">
        <f t="shared" si="0"/>
        <v>-7.3999999999999773</v>
      </c>
      <c r="F8" s="2">
        <f t="shared" si="1"/>
        <v>7.3999999999999773</v>
      </c>
      <c r="G8" s="2">
        <f t="shared" si="2"/>
        <v>54.759999999999664</v>
      </c>
      <c r="H8" s="1">
        <f t="shared" si="3"/>
        <v>9.2615769712139882E-3</v>
      </c>
    </row>
    <row r="9" spans="1:17" x14ac:dyDescent="0.15">
      <c r="A9" s="41"/>
      <c r="B9" s="9" t="s">
        <v>6</v>
      </c>
      <c r="C9" s="2">
        <v>815</v>
      </c>
      <c r="D9" s="2">
        <f t="shared" si="4"/>
        <v>802.7</v>
      </c>
      <c r="E9" s="2">
        <f t="shared" si="0"/>
        <v>12.299999999999955</v>
      </c>
      <c r="F9" s="2">
        <f t="shared" si="1"/>
        <v>12.299999999999955</v>
      </c>
      <c r="G9" s="2">
        <f t="shared" si="2"/>
        <v>151.28999999999888</v>
      </c>
      <c r="H9" s="1">
        <f t="shared" si="3"/>
        <v>1.5092024539877244E-2</v>
      </c>
      <c r="J9" s="18" t="s">
        <v>14</v>
      </c>
      <c r="K9" s="19">
        <f>AVERAGE(F5:F39)</f>
        <v>58.914285714285711</v>
      </c>
    </row>
    <row r="10" spans="1:17" x14ac:dyDescent="0.15">
      <c r="A10" s="41"/>
      <c r="B10" s="9" t="s">
        <v>5</v>
      </c>
      <c r="C10" s="2">
        <v>814</v>
      </c>
      <c r="D10" s="2">
        <f t="shared" si="4"/>
        <v>808</v>
      </c>
      <c r="E10" s="2">
        <f t="shared" si="0"/>
        <v>6</v>
      </c>
      <c r="F10" s="2">
        <f t="shared" si="1"/>
        <v>6</v>
      </c>
      <c r="G10" s="2">
        <f t="shared" si="2"/>
        <v>36</v>
      </c>
      <c r="H10" s="1">
        <f t="shared" si="3"/>
        <v>7.3710073710073713E-3</v>
      </c>
      <c r="J10" s="13" t="s">
        <v>13</v>
      </c>
      <c r="K10" s="20">
        <f>AVERAGE(G5:G39)</f>
        <v>37757.093142857149</v>
      </c>
    </row>
    <row r="11" spans="1:17" x14ac:dyDescent="0.15">
      <c r="A11" s="41"/>
      <c r="B11" s="9" t="s">
        <v>4</v>
      </c>
      <c r="C11" s="2">
        <v>800</v>
      </c>
      <c r="D11" s="2">
        <f t="shared" si="4"/>
        <v>811.3</v>
      </c>
      <c r="E11" s="2">
        <f t="shared" si="0"/>
        <v>-11.299999999999955</v>
      </c>
      <c r="F11" s="2">
        <f t="shared" si="1"/>
        <v>11.299999999999955</v>
      </c>
      <c r="G11" s="2">
        <f t="shared" si="2"/>
        <v>127.68999999999897</v>
      </c>
      <c r="H11" s="1">
        <f t="shared" si="3"/>
        <v>1.4124999999999943E-2</v>
      </c>
      <c r="J11" s="16" t="s">
        <v>12</v>
      </c>
      <c r="K11" s="17">
        <f>AVERAGE(H5:H39)</f>
        <v>7.179334614269009E-2</v>
      </c>
    </row>
    <row r="12" spans="1:17" x14ac:dyDescent="0.15">
      <c r="A12" s="41"/>
      <c r="B12" s="9" t="s">
        <v>3</v>
      </c>
      <c r="C12" s="2">
        <v>814</v>
      </c>
      <c r="D12" s="2">
        <f t="shared" si="4"/>
        <v>807.2</v>
      </c>
      <c r="E12" s="2">
        <f t="shared" si="0"/>
        <v>6.7999999999999545</v>
      </c>
      <c r="F12" s="2">
        <f t="shared" si="1"/>
        <v>6.7999999999999545</v>
      </c>
      <c r="G12" s="2">
        <f t="shared" si="2"/>
        <v>46.239999999999384</v>
      </c>
      <c r="H12" s="1">
        <f t="shared" si="3"/>
        <v>8.3538083538082977E-3</v>
      </c>
    </row>
    <row r="13" spans="1:17" x14ac:dyDescent="0.15">
      <c r="A13" s="41"/>
      <c r="B13" s="9" t="s">
        <v>2</v>
      </c>
      <c r="C13" s="2">
        <v>800</v>
      </c>
      <c r="D13" s="2">
        <f t="shared" si="4"/>
        <v>809.8</v>
      </c>
      <c r="E13" s="2">
        <f t="shared" si="0"/>
        <v>-9.7999999999999545</v>
      </c>
      <c r="F13" s="2">
        <f t="shared" si="1"/>
        <v>9.7999999999999545</v>
      </c>
      <c r="G13" s="2">
        <f t="shared" si="2"/>
        <v>96.039999999999111</v>
      </c>
      <c r="H13" s="1">
        <f t="shared" si="3"/>
        <v>1.2249999999999943E-2</v>
      </c>
    </row>
    <row r="14" spans="1:17" x14ac:dyDescent="0.15">
      <c r="A14" s="41"/>
      <c r="B14" s="9" t="s">
        <v>1</v>
      </c>
      <c r="C14" s="2">
        <v>804</v>
      </c>
      <c r="D14" s="2">
        <f t="shared" si="4"/>
        <v>804.2</v>
      </c>
      <c r="E14" s="2">
        <f t="shared" si="0"/>
        <v>-0.20000000000004547</v>
      </c>
      <c r="F14" s="2">
        <f t="shared" si="1"/>
        <v>0.20000000000004547</v>
      </c>
      <c r="G14" s="2">
        <f t="shared" si="2"/>
        <v>4.0000000000018188E-2</v>
      </c>
      <c r="H14" s="1">
        <f t="shared" si="3"/>
        <v>2.4875621890552922E-4</v>
      </c>
    </row>
    <row r="15" spans="1:17" x14ac:dyDescent="0.15">
      <c r="A15" s="41"/>
      <c r="B15" s="9" t="s">
        <v>0</v>
      </c>
      <c r="C15" s="2">
        <v>810</v>
      </c>
      <c r="D15" s="2">
        <f t="shared" si="4"/>
        <v>804.8</v>
      </c>
      <c r="E15" s="2">
        <f t="shared" si="0"/>
        <v>5.2000000000000455</v>
      </c>
      <c r="F15" s="2">
        <f t="shared" si="1"/>
        <v>5.2000000000000455</v>
      </c>
      <c r="G15" s="2">
        <f t="shared" si="2"/>
        <v>27.040000000000472</v>
      </c>
      <c r="H15" s="1">
        <f t="shared" si="3"/>
        <v>6.4197530864198091E-3</v>
      </c>
    </row>
    <row r="16" spans="1:17" x14ac:dyDescent="0.15">
      <c r="A16" s="42">
        <v>2021</v>
      </c>
      <c r="B16" s="10" t="s">
        <v>11</v>
      </c>
      <c r="C16" s="2">
        <v>835</v>
      </c>
      <c r="D16" s="2">
        <f t="shared" si="4"/>
        <v>806.2</v>
      </c>
      <c r="E16" s="2">
        <f t="shared" si="0"/>
        <v>28.799999999999955</v>
      </c>
      <c r="F16" s="2">
        <f t="shared" si="1"/>
        <v>28.799999999999955</v>
      </c>
      <c r="G16" s="2">
        <f t="shared" si="2"/>
        <v>829.43999999999733</v>
      </c>
      <c r="H16" s="1">
        <f t="shared" si="3"/>
        <v>3.44910179640718E-2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821.3</v>
      </c>
      <c r="E17" s="2">
        <f t="shared" si="0"/>
        <v>3.7000000000000455</v>
      </c>
      <c r="F17" s="2">
        <f t="shared" si="1"/>
        <v>3.7000000000000455</v>
      </c>
      <c r="G17" s="2">
        <f t="shared" si="2"/>
        <v>13.690000000000337</v>
      </c>
      <c r="H17" s="1">
        <f t="shared" si="3"/>
        <v>4.4848484848485403E-3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825</v>
      </c>
      <c r="E18" s="2">
        <f t="shared" si="0"/>
        <v>15</v>
      </c>
      <c r="F18" s="2">
        <f t="shared" si="1"/>
        <v>15</v>
      </c>
      <c r="G18" s="2">
        <f t="shared" si="2"/>
        <v>225</v>
      </c>
      <c r="H18" s="1">
        <f t="shared" si="3"/>
        <v>1.7857142857142856E-2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834.5</v>
      </c>
      <c r="E19" s="2">
        <f t="shared" si="0"/>
        <v>-24.5</v>
      </c>
      <c r="F19" s="2">
        <f t="shared" si="1"/>
        <v>24.5</v>
      </c>
      <c r="G19" s="2">
        <f t="shared" si="2"/>
        <v>600.25</v>
      </c>
      <c r="H19" s="1">
        <f t="shared" si="3"/>
        <v>3.0246913580246913E-2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822</v>
      </c>
      <c r="E20" s="2">
        <f t="shared" si="0"/>
        <v>-7</v>
      </c>
      <c r="F20" s="2">
        <f t="shared" si="1"/>
        <v>7</v>
      </c>
      <c r="G20" s="2">
        <f t="shared" si="2"/>
        <v>49</v>
      </c>
      <c r="H20" s="1">
        <f t="shared" si="3"/>
        <v>8.5889570552147246E-3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818.5</v>
      </c>
      <c r="E21" s="2">
        <f t="shared" si="0"/>
        <v>26.5</v>
      </c>
      <c r="F21" s="2">
        <f t="shared" si="1"/>
        <v>26.5</v>
      </c>
      <c r="G21" s="2">
        <f t="shared" si="2"/>
        <v>702.25</v>
      </c>
      <c r="H21" s="1">
        <f t="shared" si="3"/>
        <v>3.1360946745562134E-2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829</v>
      </c>
      <c r="E22" s="2">
        <f t="shared" si="0"/>
        <v>-11</v>
      </c>
      <c r="F22" s="2">
        <f t="shared" si="1"/>
        <v>11</v>
      </c>
      <c r="G22" s="2">
        <f t="shared" si="2"/>
        <v>121</v>
      </c>
      <c r="H22" s="1">
        <f t="shared" si="3"/>
        <v>1.3447432762836185E-2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825.5</v>
      </c>
      <c r="E23" s="2">
        <f t="shared" si="0"/>
        <v>16.5</v>
      </c>
      <c r="F23" s="2">
        <f t="shared" si="1"/>
        <v>16.5</v>
      </c>
      <c r="G23" s="2">
        <f t="shared" si="2"/>
        <v>272.25</v>
      </c>
      <c r="H23" s="1">
        <f t="shared" si="3"/>
        <v>1.9596199524940617E-2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835.4</v>
      </c>
      <c r="E24" s="2">
        <f t="shared" si="0"/>
        <v>3.6000000000000227</v>
      </c>
      <c r="F24" s="2">
        <f t="shared" si="1"/>
        <v>3.6000000000000227</v>
      </c>
      <c r="G24" s="2">
        <f t="shared" si="2"/>
        <v>12.960000000000164</v>
      </c>
      <c r="H24" s="1">
        <f t="shared" si="3"/>
        <v>4.2908224076281557E-3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835.7</v>
      </c>
      <c r="E25" s="2">
        <f t="shared" si="0"/>
        <v>-14.700000000000045</v>
      </c>
      <c r="F25" s="2">
        <f t="shared" si="1"/>
        <v>14.700000000000045</v>
      </c>
      <c r="G25" s="2">
        <f t="shared" si="2"/>
        <v>216.09000000000134</v>
      </c>
      <c r="H25" s="1">
        <f t="shared" si="3"/>
        <v>1.7904993909866072E-2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830.6</v>
      </c>
      <c r="E26" s="2">
        <f t="shared" si="0"/>
        <v>-0.60000000000002274</v>
      </c>
      <c r="F26" s="2">
        <f t="shared" si="1"/>
        <v>0.60000000000002274</v>
      </c>
      <c r="G26" s="2">
        <f t="shared" si="2"/>
        <v>0.3600000000000273</v>
      </c>
      <c r="H26" s="1">
        <f t="shared" si="3"/>
        <v>7.2289156626508758E-4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829.09999999999991</v>
      </c>
      <c r="E27" s="2">
        <f t="shared" si="0"/>
        <v>10.900000000000091</v>
      </c>
      <c r="F27" s="2">
        <f t="shared" si="1"/>
        <v>10.900000000000091</v>
      </c>
      <c r="G27" s="2">
        <f t="shared" si="2"/>
        <v>118.81000000000198</v>
      </c>
      <c r="H27" s="1">
        <f t="shared" si="3"/>
        <v>1.2976190476190584E-2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833.2</v>
      </c>
      <c r="E28" s="2">
        <f t="shared" si="0"/>
        <v>89.799999999999955</v>
      </c>
      <c r="F28" s="2">
        <f t="shared" si="1"/>
        <v>89.799999999999955</v>
      </c>
      <c r="G28" s="2">
        <f t="shared" si="2"/>
        <v>8064.0399999999918</v>
      </c>
      <c r="H28" s="1">
        <f t="shared" si="3"/>
        <v>9.7291440953412731E-2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879.5</v>
      </c>
      <c r="E29" s="2">
        <f t="shared" si="0"/>
        <v>34.5</v>
      </c>
      <c r="F29" s="2">
        <f t="shared" si="1"/>
        <v>34.5</v>
      </c>
      <c r="G29" s="2">
        <f t="shared" si="2"/>
        <v>1190.25</v>
      </c>
      <c r="H29" s="1">
        <f t="shared" si="3"/>
        <v>3.7746170678336979E-2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901.9</v>
      </c>
      <c r="E30" s="2">
        <f t="shared" si="0"/>
        <v>21.100000000000023</v>
      </c>
      <c r="F30" s="2">
        <f t="shared" si="1"/>
        <v>21.100000000000023</v>
      </c>
      <c r="G30" s="2">
        <f t="shared" si="2"/>
        <v>445.21000000000095</v>
      </c>
      <c r="H30" s="1">
        <f t="shared" si="3"/>
        <v>2.2860238353196123E-2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920.30000000000007</v>
      </c>
      <c r="E31" s="2">
        <f t="shared" si="0"/>
        <v>-13.300000000000068</v>
      </c>
      <c r="F31" s="2">
        <f t="shared" si="1"/>
        <v>13.300000000000068</v>
      </c>
      <c r="G31" s="2">
        <f t="shared" si="2"/>
        <v>176.89000000000181</v>
      </c>
      <c r="H31" s="1">
        <f t="shared" si="3"/>
        <v>1.4663726571113636E-2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913.2</v>
      </c>
      <c r="E32" s="2">
        <f t="shared" si="0"/>
        <v>7.7999999999999545</v>
      </c>
      <c r="F32" s="2">
        <f t="shared" si="1"/>
        <v>7.7999999999999545</v>
      </c>
      <c r="G32" s="2">
        <f t="shared" si="2"/>
        <v>60.839999999999293</v>
      </c>
      <c r="H32" s="1">
        <f t="shared" si="3"/>
        <v>8.4690553745927852E-3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917.19999999999993</v>
      </c>
      <c r="E33" s="2">
        <f t="shared" si="0"/>
        <v>-8.1999999999999318</v>
      </c>
      <c r="F33" s="2">
        <f t="shared" si="1"/>
        <v>8.1999999999999318</v>
      </c>
      <c r="G33" s="2">
        <f t="shared" si="2"/>
        <v>67.239999999998886</v>
      </c>
      <c r="H33" s="1">
        <f t="shared" si="3"/>
        <v>9.0209020902089453E-3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912.19999999999993</v>
      </c>
      <c r="E34" s="2">
        <f t="shared" si="0"/>
        <v>-7.1999999999999318</v>
      </c>
      <c r="F34" s="2">
        <f t="shared" si="1"/>
        <v>7.1999999999999318</v>
      </c>
      <c r="G34" s="2">
        <f t="shared" si="2"/>
        <v>51.839999999999016</v>
      </c>
      <c r="H34" s="1">
        <f t="shared" si="3"/>
        <v>7.9558011049723001E-3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909.40000000000009</v>
      </c>
      <c r="E35" s="2">
        <f t="shared" si="0"/>
        <v>15.599999999999909</v>
      </c>
      <c r="F35" s="2">
        <f t="shared" si="1"/>
        <v>15.599999999999909</v>
      </c>
      <c r="G35" s="2">
        <f t="shared" si="2"/>
        <v>243.35999999999717</v>
      </c>
      <c r="H35" s="1">
        <f t="shared" si="3"/>
        <v>1.6864864864864767E-2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915.8</v>
      </c>
      <c r="E36" s="2">
        <f t="shared" si="0"/>
        <v>4.2000000000000455</v>
      </c>
      <c r="F36" s="2">
        <f t="shared" si="1"/>
        <v>4.2000000000000455</v>
      </c>
      <c r="G36" s="2">
        <f t="shared" si="2"/>
        <v>17.640000000000381</v>
      </c>
      <c r="H36" s="1">
        <f t="shared" si="3"/>
        <v>4.5652173913043976E-3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918.5</v>
      </c>
      <c r="E37" s="2">
        <f t="shared" si="0"/>
        <v>-8.5</v>
      </c>
      <c r="F37" s="2">
        <f t="shared" si="1"/>
        <v>8.5</v>
      </c>
      <c r="G37" s="2">
        <f t="shared" si="2"/>
        <v>72.25</v>
      </c>
      <c r="H37" s="1">
        <f t="shared" si="3"/>
        <v>9.3406593406593404E-3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916</v>
      </c>
      <c r="E38" s="2">
        <f t="shared" si="0"/>
        <v>3</v>
      </c>
      <c r="F38" s="2">
        <f t="shared" si="1"/>
        <v>3</v>
      </c>
      <c r="G38" s="2">
        <f t="shared" si="2"/>
        <v>9</v>
      </c>
      <c r="H38" s="1">
        <f t="shared" si="3"/>
        <v>3.2644178454842221E-3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916.5</v>
      </c>
      <c r="E39" s="2">
        <f t="shared" si="0"/>
        <v>-5.5</v>
      </c>
      <c r="F39" s="2">
        <f t="shared" si="1"/>
        <v>5.5</v>
      </c>
      <c r="G39" s="2">
        <f t="shared" si="2"/>
        <v>30.25</v>
      </c>
      <c r="H39" s="1">
        <f t="shared" si="3"/>
        <v>6.0373216245883645E-3</v>
      </c>
    </row>
    <row r="40" spans="1:8" ht="23" customHeight="1" x14ac:dyDescent="0.15">
      <c r="A40" s="46" t="s">
        <v>31</v>
      </c>
      <c r="B40" s="47"/>
      <c r="C40" s="2"/>
      <c r="D40" s="2">
        <f t="shared" si="4"/>
        <v>913.2</v>
      </c>
      <c r="E40" s="2">
        <f t="shared" si="0"/>
        <v>-913.2</v>
      </c>
      <c r="F40" s="2">
        <f t="shared" si="1"/>
        <v>913.2</v>
      </c>
      <c r="G40" s="2">
        <f t="shared" si="2"/>
        <v>833934.24000000011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8389-BD1E-9E4E-8D0C-C70B67D8D3ED}">
  <dimension ref="A1:K40"/>
  <sheetViews>
    <sheetView zoomScale="90" workbookViewId="0">
      <selection activeCell="J32" sqref="J32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23</v>
      </c>
      <c r="C1" s="44"/>
      <c r="E1" s="45" t="s">
        <v>35</v>
      </c>
      <c r="F1" s="45"/>
      <c r="G1" s="45"/>
      <c r="H1" s="45"/>
      <c r="I1" s="45"/>
    </row>
    <row r="3" spans="1:11" ht="36" customHeight="1" x14ac:dyDescent="0.15">
      <c r="A3" s="5" t="s">
        <v>21</v>
      </c>
      <c r="B3" s="5" t="s">
        <v>20</v>
      </c>
      <c r="C3" s="4" t="s">
        <v>44</v>
      </c>
      <c r="D3" s="4" t="s">
        <v>33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J4" s="14" t="s">
        <v>34</v>
      </c>
      <c r="K4" s="15">
        <v>0.1</v>
      </c>
    </row>
    <row r="5" spans="1:11" ht="16" customHeight="1" x14ac:dyDescent="0.15">
      <c r="A5" s="41"/>
      <c r="B5" s="9" t="s">
        <v>10</v>
      </c>
      <c r="C5" s="2">
        <v>807</v>
      </c>
      <c r="D5" s="2">
        <v>807</v>
      </c>
      <c r="E5" s="21">
        <f t="shared" ref="E5:E40" si="0">C5-D5</f>
        <v>0</v>
      </c>
      <c r="F5" s="21">
        <f t="shared" ref="F5:F40" si="1">ABS(E5)</f>
        <v>0</v>
      </c>
      <c r="G5" s="21">
        <f t="shared" ref="G5:G40" si="2">(E5)^2</f>
        <v>0</v>
      </c>
      <c r="H5" s="1">
        <f t="shared" ref="H5:H39" si="3">(F5/C5)</f>
        <v>0</v>
      </c>
    </row>
    <row r="6" spans="1:11" x14ac:dyDescent="0.15">
      <c r="A6" s="41"/>
      <c r="B6" s="9" t="s">
        <v>9</v>
      </c>
      <c r="C6" s="2">
        <v>810</v>
      </c>
      <c r="D6" s="12">
        <f>0.1*C5+(1-0.1)*D5</f>
        <v>807.00000000000011</v>
      </c>
      <c r="E6" s="21">
        <f t="shared" si="0"/>
        <v>2.9999999999998863</v>
      </c>
      <c r="F6" s="21">
        <f t="shared" si="1"/>
        <v>2.9999999999998863</v>
      </c>
      <c r="G6" s="21">
        <f t="shared" si="2"/>
        <v>8.9999999999993179</v>
      </c>
      <c r="H6" s="1">
        <f t="shared" si="3"/>
        <v>3.7037037037035633E-3</v>
      </c>
    </row>
    <row r="7" spans="1:11" x14ac:dyDescent="0.15">
      <c r="A7" s="41"/>
      <c r="B7" s="9" t="s">
        <v>8</v>
      </c>
      <c r="C7" s="2">
        <v>804</v>
      </c>
      <c r="D7" s="12">
        <f t="shared" ref="D7:D40" si="4">0.1*C6+(1-0.1)*D6</f>
        <v>807.30000000000007</v>
      </c>
      <c r="E7" s="21">
        <f t="shared" si="0"/>
        <v>-3.3000000000000682</v>
      </c>
      <c r="F7" s="21">
        <f t="shared" si="1"/>
        <v>3.3000000000000682</v>
      </c>
      <c r="G7" s="21">
        <f t="shared" si="2"/>
        <v>10.89000000000045</v>
      </c>
      <c r="H7" s="1">
        <f t="shared" si="3"/>
        <v>4.1044776119403834E-3</v>
      </c>
    </row>
    <row r="8" spans="1:11" x14ac:dyDescent="0.15">
      <c r="A8" s="41"/>
      <c r="B8" s="9" t="s">
        <v>7</v>
      </c>
      <c r="C8" s="2">
        <v>799</v>
      </c>
      <c r="D8" s="12">
        <f t="shared" si="4"/>
        <v>806.97</v>
      </c>
      <c r="E8" s="21">
        <f t="shared" si="0"/>
        <v>-7.9700000000000273</v>
      </c>
      <c r="F8" s="21">
        <f t="shared" si="1"/>
        <v>7.9700000000000273</v>
      </c>
      <c r="G8" s="21">
        <f t="shared" si="2"/>
        <v>63.520900000000438</v>
      </c>
      <c r="H8" s="1">
        <f t="shared" si="3"/>
        <v>9.9749687108886455E-3</v>
      </c>
    </row>
    <row r="9" spans="1:11" x14ac:dyDescent="0.15">
      <c r="A9" s="41"/>
      <c r="B9" s="9" t="s">
        <v>6</v>
      </c>
      <c r="C9" s="2">
        <v>815</v>
      </c>
      <c r="D9" s="12">
        <f t="shared" si="4"/>
        <v>806.173</v>
      </c>
      <c r="E9" s="21">
        <f t="shared" si="0"/>
        <v>8.8269999999999982</v>
      </c>
      <c r="F9" s="21">
        <f t="shared" si="1"/>
        <v>8.8269999999999982</v>
      </c>
      <c r="G9" s="21">
        <f t="shared" si="2"/>
        <v>77.915928999999963</v>
      </c>
      <c r="H9" s="1">
        <f t="shared" si="3"/>
        <v>1.0830674846625764E-2</v>
      </c>
      <c r="J9" s="18" t="s">
        <v>14</v>
      </c>
      <c r="K9" s="19">
        <f>AVERAGE(F5:F39)</f>
        <v>25.518423632463755</v>
      </c>
    </row>
    <row r="10" spans="1:11" x14ac:dyDescent="0.15">
      <c r="A10" s="41"/>
      <c r="B10" s="9" t="s">
        <v>5</v>
      </c>
      <c r="C10" s="2">
        <v>814</v>
      </c>
      <c r="D10" s="12">
        <f t="shared" si="4"/>
        <v>807.0557</v>
      </c>
      <c r="E10" s="21">
        <f t="shared" si="0"/>
        <v>6.9442999999999984</v>
      </c>
      <c r="F10" s="21">
        <f t="shared" si="1"/>
        <v>6.9442999999999984</v>
      </c>
      <c r="G10" s="21">
        <f t="shared" si="2"/>
        <v>48.22330248999998</v>
      </c>
      <c r="H10" s="1">
        <f t="shared" si="3"/>
        <v>8.5310810810810787E-3</v>
      </c>
      <c r="J10" s="13" t="s">
        <v>13</v>
      </c>
      <c r="K10" s="20">
        <f>AVERAGE(G5:G39)</f>
        <v>1315.5833065953166</v>
      </c>
    </row>
    <row r="11" spans="1:11" x14ac:dyDescent="0.15">
      <c r="A11" s="41"/>
      <c r="B11" s="9" t="s">
        <v>4</v>
      </c>
      <c r="C11" s="2">
        <v>800</v>
      </c>
      <c r="D11" s="12">
        <f t="shared" si="4"/>
        <v>807.75013000000001</v>
      </c>
      <c r="E11" s="21">
        <f t="shared" si="0"/>
        <v>-7.7501300000000128</v>
      </c>
      <c r="F11" s="21">
        <f t="shared" si="1"/>
        <v>7.7501300000000128</v>
      </c>
      <c r="G11" s="21">
        <f t="shared" si="2"/>
        <v>60.064515016900202</v>
      </c>
      <c r="H11" s="1">
        <f t="shared" si="3"/>
        <v>9.6876625000000167E-3</v>
      </c>
      <c r="J11" s="16" t="s">
        <v>12</v>
      </c>
      <c r="K11" s="17">
        <f>AVERAGE(H5:H39)</f>
        <v>2.8614532267032582E-2</v>
      </c>
    </row>
    <row r="12" spans="1:11" x14ac:dyDescent="0.15">
      <c r="A12" s="41"/>
      <c r="B12" s="9" t="s">
        <v>3</v>
      </c>
      <c r="C12" s="2">
        <v>814</v>
      </c>
      <c r="D12" s="12">
        <f t="shared" si="4"/>
        <v>806.97511700000007</v>
      </c>
      <c r="E12" s="21">
        <f t="shared" si="0"/>
        <v>7.0248829999999316</v>
      </c>
      <c r="F12" s="21">
        <f t="shared" si="1"/>
        <v>7.0248829999999316</v>
      </c>
      <c r="G12" s="21">
        <f t="shared" si="2"/>
        <v>49.348981163688038</v>
      </c>
      <c r="H12" s="1">
        <f t="shared" si="3"/>
        <v>8.6300773955773121E-3</v>
      </c>
    </row>
    <row r="13" spans="1:11" x14ac:dyDescent="0.15">
      <c r="A13" s="41"/>
      <c r="B13" s="9" t="s">
        <v>2</v>
      </c>
      <c r="C13" s="2">
        <v>800</v>
      </c>
      <c r="D13" s="12">
        <f t="shared" si="4"/>
        <v>807.6776053000001</v>
      </c>
      <c r="E13" s="21">
        <f t="shared" si="0"/>
        <v>-7.6776053000000957</v>
      </c>
      <c r="F13" s="21">
        <f t="shared" si="1"/>
        <v>7.6776053000000957</v>
      </c>
      <c r="G13" s="21">
        <f t="shared" si="2"/>
        <v>58.945623142589561</v>
      </c>
      <c r="H13" s="1">
        <f t="shared" si="3"/>
        <v>9.5970066250001193E-3</v>
      </c>
    </row>
    <row r="14" spans="1:11" x14ac:dyDescent="0.15">
      <c r="A14" s="41"/>
      <c r="B14" s="9" t="s">
        <v>1</v>
      </c>
      <c r="C14" s="2">
        <v>804</v>
      </c>
      <c r="D14" s="12">
        <f t="shared" si="4"/>
        <v>806.90984477000006</v>
      </c>
      <c r="E14" s="21">
        <f t="shared" si="0"/>
        <v>-2.9098447700000634</v>
      </c>
      <c r="F14" s="21">
        <f t="shared" si="1"/>
        <v>2.9098447700000634</v>
      </c>
      <c r="G14" s="21">
        <f t="shared" si="2"/>
        <v>8.4671965854967208</v>
      </c>
      <c r="H14" s="1">
        <f t="shared" si="3"/>
        <v>3.6192099129354022E-3</v>
      </c>
    </row>
    <row r="15" spans="1:11" x14ac:dyDescent="0.15">
      <c r="A15" s="41"/>
      <c r="B15" s="9" t="s">
        <v>0</v>
      </c>
      <c r="C15" s="2">
        <v>810</v>
      </c>
      <c r="D15" s="12">
        <f t="shared" si="4"/>
        <v>806.61886029300001</v>
      </c>
      <c r="E15" s="21">
        <f t="shared" si="0"/>
        <v>3.3811397069999884</v>
      </c>
      <c r="F15" s="21">
        <f t="shared" si="1"/>
        <v>3.3811397069999884</v>
      </c>
      <c r="G15" s="21">
        <f t="shared" si="2"/>
        <v>11.432105718251968</v>
      </c>
      <c r="H15" s="1">
        <f t="shared" si="3"/>
        <v>4.1742465518518372E-3</v>
      </c>
    </row>
    <row r="16" spans="1:11" x14ac:dyDescent="0.15">
      <c r="A16" s="42">
        <v>2021</v>
      </c>
      <c r="B16" s="10" t="s">
        <v>11</v>
      </c>
      <c r="C16" s="2">
        <v>835</v>
      </c>
      <c r="D16" s="12">
        <f t="shared" si="4"/>
        <v>806.95697426369998</v>
      </c>
      <c r="E16" s="21">
        <f t="shared" si="0"/>
        <v>28.043025736300024</v>
      </c>
      <c r="F16" s="21">
        <f t="shared" si="1"/>
        <v>28.043025736300024</v>
      </c>
      <c r="G16" s="21">
        <f t="shared" si="2"/>
        <v>786.41129244678552</v>
      </c>
      <c r="H16" s="1">
        <f t="shared" si="3"/>
        <v>3.3584461959640745E-2</v>
      </c>
    </row>
    <row r="17" spans="1:8" x14ac:dyDescent="0.15">
      <c r="A17" s="42"/>
      <c r="B17" s="10" t="s">
        <v>10</v>
      </c>
      <c r="C17" s="2">
        <v>825</v>
      </c>
      <c r="D17" s="12">
        <f t="shared" si="4"/>
        <v>809.76127683733</v>
      </c>
      <c r="E17" s="21">
        <f t="shared" si="0"/>
        <v>15.238723162669999</v>
      </c>
      <c r="F17" s="21">
        <f t="shared" si="1"/>
        <v>15.238723162669999</v>
      </c>
      <c r="G17" s="21">
        <f t="shared" si="2"/>
        <v>232.21868362849511</v>
      </c>
      <c r="H17" s="1">
        <f t="shared" si="3"/>
        <v>1.8471179591115151E-2</v>
      </c>
    </row>
    <row r="18" spans="1:8" x14ac:dyDescent="0.15">
      <c r="A18" s="42"/>
      <c r="B18" s="10" t="s">
        <v>9</v>
      </c>
      <c r="C18" s="2">
        <v>840</v>
      </c>
      <c r="D18" s="12">
        <f t="shared" si="4"/>
        <v>811.28514915359699</v>
      </c>
      <c r="E18" s="21">
        <f t="shared" si="0"/>
        <v>28.71485084640301</v>
      </c>
      <c r="F18" s="21">
        <f t="shared" si="1"/>
        <v>28.71485084640301</v>
      </c>
      <c r="G18" s="21">
        <f t="shared" si="2"/>
        <v>824.54265913117172</v>
      </c>
      <c r="H18" s="1">
        <f t="shared" si="3"/>
        <v>3.4184346245717867E-2</v>
      </c>
    </row>
    <row r="19" spans="1:8" x14ac:dyDescent="0.15">
      <c r="A19" s="42"/>
      <c r="B19" s="10" t="s">
        <v>8</v>
      </c>
      <c r="C19" s="2">
        <v>810</v>
      </c>
      <c r="D19" s="12">
        <f t="shared" si="4"/>
        <v>814.1566342382373</v>
      </c>
      <c r="E19" s="21">
        <f t="shared" si="0"/>
        <v>-4.1566342382373023</v>
      </c>
      <c r="F19" s="21">
        <f t="shared" si="1"/>
        <v>4.1566342382373023</v>
      </c>
      <c r="G19" s="21">
        <f t="shared" si="2"/>
        <v>17.2776081904866</v>
      </c>
      <c r="H19" s="1">
        <f t="shared" si="3"/>
        <v>5.131647207700373E-3</v>
      </c>
    </row>
    <row r="20" spans="1:8" x14ac:dyDescent="0.15">
      <c r="A20" s="42"/>
      <c r="B20" s="10" t="s">
        <v>7</v>
      </c>
      <c r="C20" s="2">
        <v>815</v>
      </c>
      <c r="D20" s="12">
        <f t="shared" si="4"/>
        <v>813.74097081441357</v>
      </c>
      <c r="E20" s="21">
        <f t="shared" si="0"/>
        <v>1.259029185586428</v>
      </c>
      <c r="F20" s="21">
        <f t="shared" si="1"/>
        <v>1.259029185586428</v>
      </c>
      <c r="G20" s="21">
        <f t="shared" si="2"/>
        <v>1.585154490158424</v>
      </c>
      <c r="H20" s="1">
        <f t="shared" si="3"/>
        <v>1.544821086609114E-3</v>
      </c>
    </row>
    <row r="21" spans="1:8" x14ac:dyDescent="0.15">
      <c r="A21" s="42"/>
      <c r="B21" s="10" t="s">
        <v>6</v>
      </c>
      <c r="C21" s="2">
        <v>845</v>
      </c>
      <c r="D21" s="12">
        <f t="shared" si="4"/>
        <v>813.86687373297218</v>
      </c>
      <c r="E21" s="21">
        <f t="shared" si="0"/>
        <v>31.133126267027819</v>
      </c>
      <c r="F21" s="21">
        <f t="shared" si="1"/>
        <v>31.133126267027819</v>
      </c>
      <c r="G21" s="21">
        <f t="shared" si="2"/>
        <v>969.27155115869755</v>
      </c>
      <c r="H21" s="1">
        <f t="shared" si="3"/>
        <v>3.6843936410683807E-2</v>
      </c>
    </row>
    <row r="22" spans="1:8" x14ac:dyDescent="0.15">
      <c r="A22" s="42"/>
      <c r="B22" s="10" t="s">
        <v>5</v>
      </c>
      <c r="C22" s="2">
        <v>818</v>
      </c>
      <c r="D22" s="12">
        <f t="shared" si="4"/>
        <v>816.98018635967503</v>
      </c>
      <c r="E22" s="21">
        <f t="shared" si="0"/>
        <v>1.0198136403249691</v>
      </c>
      <c r="F22" s="21">
        <f t="shared" si="1"/>
        <v>1.0198136403249691</v>
      </c>
      <c r="G22" s="21">
        <f t="shared" si="2"/>
        <v>1.0400198609928655</v>
      </c>
      <c r="H22" s="1">
        <f t="shared" si="3"/>
        <v>1.2467159417175661E-3</v>
      </c>
    </row>
    <row r="23" spans="1:8" x14ac:dyDescent="0.15">
      <c r="A23" s="42"/>
      <c r="B23" s="10" t="s">
        <v>4</v>
      </c>
      <c r="C23" s="2">
        <v>842</v>
      </c>
      <c r="D23" s="12">
        <f t="shared" si="4"/>
        <v>817.08216772370747</v>
      </c>
      <c r="E23" s="21">
        <f t="shared" si="0"/>
        <v>24.917832276292529</v>
      </c>
      <c r="F23" s="21">
        <f t="shared" si="1"/>
        <v>24.917832276292529</v>
      </c>
      <c r="G23" s="21">
        <f t="shared" si="2"/>
        <v>620.89836534944573</v>
      </c>
      <c r="H23" s="1">
        <f t="shared" si="3"/>
        <v>2.959362503122628E-2</v>
      </c>
    </row>
    <row r="24" spans="1:8" x14ac:dyDescent="0.15">
      <c r="A24" s="42"/>
      <c r="B24" s="10" t="s">
        <v>3</v>
      </c>
      <c r="C24" s="2">
        <v>839</v>
      </c>
      <c r="D24" s="12">
        <f t="shared" si="4"/>
        <v>819.57395095133677</v>
      </c>
      <c r="E24" s="21">
        <f t="shared" si="0"/>
        <v>19.426049048663231</v>
      </c>
      <c r="F24" s="21">
        <f t="shared" si="1"/>
        <v>19.426049048663231</v>
      </c>
      <c r="G24" s="21">
        <f t="shared" si="2"/>
        <v>377.3713816410696</v>
      </c>
      <c r="H24" s="1">
        <f t="shared" si="3"/>
        <v>2.3153812930468691E-2</v>
      </c>
    </row>
    <row r="25" spans="1:8" x14ac:dyDescent="0.15">
      <c r="A25" s="42"/>
      <c r="B25" s="10" t="s">
        <v>2</v>
      </c>
      <c r="C25" s="2">
        <v>821</v>
      </c>
      <c r="D25" s="12">
        <f t="shared" si="4"/>
        <v>821.51655585620313</v>
      </c>
      <c r="E25" s="21">
        <f t="shared" si="0"/>
        <v>-0.5165558562031265</v>
      </c>
      <c r="F25" s="21">
        <f t="shared" si="1"/>
        <v>0.5165558562031265</v>
      </c>
      <c r="G25" s="21">
        <f t="shared" si="2"/>
        <v>0.26682995257774511</v>
      </c>
      <c r="H25" s="1">
        <f t="shared" si="3"/>
        <v>6.2917887479065342E-4</v>
      </c>
    </row>
    <row r="26" spans="1:8" x14ac:dyDescent="0.15">
      <c r="A26" s="42"/>
      <c r="B26" s="10" t="s">
        <v>1</v>
      </c>
      <c r="C26" s="2">
        <v>830</v>
      </c>
      <c r="D26" s="12">
        <f t="shared" si="4"/>
        <v>821.4649002705828</v>
      </c>
      <c r="E26" s="21">
        <f t="shared" si="0"/>
        <v>8.5350997294171975</v>
      </c>
      <c r="F26" s="21">
        <f t="shared" si="1"/>
        <v>8.5350997294171975</v>
      </c>
      <c r="G26" s="21">
        <f t="shared" si="2"/>
        <v>72.847927391097514</v>
      </c>
      <c r="H26" s="1">
        <f t="shared" si="3"/>
        <v>1.0283252686044816E-2</v>
      </c>
    </row>
    <row r="27" spans="1:8" x14ac:dyDescent="0.15">
      <c r="A27" s="42"/>
      <c r="B27" s="10" t="s">
        <v>0</v>
      </c>
      <c r="C27" s="2">
        <v>840</v>
      </c>
      <c r="D27" s="12">
        <f t="shared" si="4"/>
        <v>822.31841024352457</v>
      </c>
      <c r="E27" s="21">
        <f t="shared" si="0"/>
        <v>17.681589756475432</v>
      </c>
      <c r="F27" s="21">
        <f t="shared" si="1"/>
        <v>17.681589756475432</v>
      </c>
      <c r="G27" s="21">
        <f t="shared" si="2"/>
        <v>312.63861631629692</v>
      </c>
      <c r="H27" s="1">
        <f t="shared" si="3"/>
        <v>2.1049511614851704E-2</v>
      </c>
    </row>
    <row r="28" spans="1:8" x14ac:dyDescent="0.15">
      <c r="A28" s="43">
        <v>2022</v>
      </c>
      <c r="B28" s="11" t="s">
        <v>11</v>
      </c>
      <c r="C28" s="2">
        <v>923</v>
      </c>
      <c r="D28" s="12">
        <f t="shared" si="4"/>
        <v>824.08656921917213</v>
      </c>
      <c r="E28" s="21">
        <f t="shared" si="0"/>
        <v>98.913430780827866</v>
      </c>
      <c r="F28" s="21">
        <f t="shared" si="1"/>
        <v>98.913430780827866</v>
      </c>
      <c r="G28" s="21">
        <f t="shared" si="2"/>
        <v>9783.8667888336258</v>
      </c>
      <c r="H28" s="1">
        <f t="shared" si="3"/>
        <v>0.10716514710815586</v>
      </c>
    </row>
    <row r="29" spans="1:8" x14ac:dyDescent="0.15">
      <c r="A29" s="43"/>
      <c r="B29" s="11" t="s">
        <v>10</v>
      </c>
      <c r="C29" s="2">
        <v>914</v>
      </c>
      <c r="D29" s="12">
        <f t="shared" si="4"/>
        <v>833.97791229725499</v>
      </c>
      <c r="E29" s="21">
        <f t="shared" si="0"/>
        <v>80.022087702745011</v>
      </c>
      <c r="F29" s="21">
        <f t="shared" si="1"/>
        <v>80.022087702745011</v>
      </c>
      <c r="G29" s="21">
        <f t="shared" si="2"/>
        <v>6403.5345203058141</v>
      </c>
      <c r="H29" s="1">
        <f t="shared" si="3"/>
        <v>8.7551518274338089E-2</v>
      </c>
    </row>
    <row r="30" spans="1:8" x14ac:dyDescent="0.15">
      <c r="A30" s="43"/>
      <c r="B30" s="11" t="s">
        <v>9</v>
      </c>
      <c r="C30" s="2">
        <v>923</v>
      </c>
      <c r="D30" s="12">
        <f t="shared" si="4"/>
        <v>841.98012106752947</v>
      </c>
      <c r="E30" s="21">
        <f t="shared" si="0"/>
        <v>81.019878932470533</v>
      </c>
      <c r="F30" s="21">
        <f t="shared" si="1"/>
        <v>81.019878932470533</v>
      </c>
      <c r="G30" s="21">
        <f t="shared" si="2"/>
        <v>6564.2207822321825</v>
      </c>
      <c r="H30" s="1">
        <f t="shared" si="3"/>
        <v>8.7778850414377607E-2</v>
      </c>
    </row>
    <row r="31" spans="1:8" x14ac:dyDescent="0.15">
      <c r="A31" s="43"/>
      <c r="B31" s="11" t="s">
        <v>8</v>
      </c>
      <c r="C31" s="2">
        <v>907</v>
      </c>
      <c r="D31" s="12">
        <f t="shared" si="4"/>
        <v>850.08210896077662</v>
      </c>
      <c r="E31" s="21">
        <f t="shared" si="0"/>
        <v>56.917891039223377</v>
      </c>
      <c r="F31" s="21">
        <f t="shared" si="1"/>
        <v>56.917891039223377</v>
      </c>
      <c r="G31" s="21">
        <f t="shared" si="2"/>
        <v>3239.6463203529047</v>
      </c>
      <c r="H31" s="1">
        <f t="shared" si="3"/>
        <v>6.2754014376211004E-2</v>
      </c>
    </row>
    <row r="32" spans="1:8" x14ac:dyDescent="0.15">
      <c r="A32" s="43"/>
      <c r="B32" s="11" t="s">
        <v>7</v>
      </c>
      <c r="C32" s="2">
        <v>921</v>
      </c>
      <c r="D32" s="12">
        <f t="shared" si="4"/>
        <v>855.77389806469898</v>
      </c>
      <c r="E32" s="21">
        <f t="shared" si="0"/>
        <v>65.226101935301017</v>
      </c>
      <c r="F32" s="21">
        <f t="shared" si="1"/>
        <v>65.226101935301017</v>
      </c>
      <c r="G32" s="21">
        <f t="shared" si="2"/>
        <v>4254.4443736742787</v>
      </c>
      <c r="H32" s="1">
        <f t="shared" si="3"/>
        <v>7.08209575844745E-2</v>
      </c>
    </row>
    <row r="33" spans="1:8" x14ac:dyDescent="0.15">
      <c r="A33" s="43"/>
      <c r="B33" s="11" t="s">
        <v>6</v>
      </c>
      <c r="C33" s="2">
        <v>909</v>
      </c>
      <c r="D33" s="12">
        <f t="shared" si="4"/>
        <v>862.2965082582291</v>
      </c>
      <c r="E33" s="21">
        <f t="shared" si="0"/>
        <v>46.703491741770904</v>
      </c>
      <c r="F33" s="21">
        <f t="shared" si="1"/>
        <v>46.703491741770904</v>
      </c>
      <c r="G33" s="21">
        <f t="shared" si="2"/>
        <v>2181.2161408736629</v>
      </c>
      <c r="H33" s="1">
        <f t="shared" si="3"/>
        <v>5.1378978813829378E-2</v>
      </c>
    </row>
    <row r="34" spans="1:8" x14ac:dyDescent="0.15">
      <c r="A34" s="43"/>
      <c r="B34" s="11" t="s">
        <v>5</v>
      </c>
      <c r="C34" s="2">
        <v>905</v>
      </c>
      <c r="D34" s="12">
        <f t="shared" si="4"/>
        <v>866.96685743240619</v>
      </c>
      <c r="E34" s="21">
        <f t="shared" si="0"/>
        <v>38.033142567593814</v>
      </c>
      <c r="F34" s="21">
        <f t="shared" si="1"/>
        <v>38.033142567593814</v>
      </c>
      <c r="G34" s="21">
        <f t="shared" si="2"/>
        <v>1446.5199335669165</v>
      </c>
      <c r="H34" s="1">
        <f t="shared" si="3"/>
        <v>4.2025571897893715E-2</v>
      </c>
    </row>
    <row r="35" spans="1:8" x14ac:dyDescent="0.15">
      <c r="A35" s="43"/>
      <c r="B35" s="11" t="s">
        <v>4</v>
      </c>
      <c r="C35" s="2">
        <v>925</v>
      </c>
      <c r="D35" s="12">
        <f t="shared" si="4"/>
        <v>870.77017168916564</v>
      </c>
      <c r="E35" s="21">
        <f t="shared" si="0"/>
        <v>54.229828310834364</v>
      </c>
      <c r="F35" s="21">
        <f t="shared" si="1"/>
        <v>54.229828310834364</v>
      </c>
      <c r="G35" s="21">
        <f t="shared" si="2"/>
        <v>2940.8742786225721</v>
      </c>
      <c r="H35" s="1">
        <f t="shared" si="3"/>
        <v>5.8626841417118228E-2</v>
      </c>
    </row>
    <row r="36" spans="1:8" x14ac:dyDescent="0.15">
      <c r="A36" s="43"/>
      <c r="B36" s="11" t="s">
        <v>3</v>
      </c>
      <c r="C36" s="2">
        <v>920</v>
      </c>
      <c r="D36" s="12">
        <f t="shared" si="4"/>
        <v>876.1931545202491</v>
      </c>
      <c r="E36" s="21">
        <f t="shared" si="0"/>
        <v>43.806845479750905</v>
      </c>
      <c r="F36" s="21">
        <f t="shared" si="1"/>
        <v>43.806845479750905</v>
      </c>
      <c r="G36" s="21">
        <f t="shared" si="2"/>
        <v>1919.0397108867724</v>
      </c>
      <c r="H36" s="1">
        <f t="shared" si="3"/>
        <v>4.7616136391033591E-2</v>
      </c>
    </row>
    <row r="37" spans="1:8" x14ac:dyDescent="0.15">
      <c r="A37" s="43"/>
      <c r="B37" s="11" t="s">
        <v>2</v>
      </c>
      <c r="C37" s="2">
        <v>910</v>
      </c>
      <c r="D37" s="12">
        <f t="shared" si="4"/>
        <v>880.57383906822417</v>
      </c>
      <c r="E37" s="21">
        <f t="shared" si="0"/>
        <v>29.426160931775826</v>
      </c>
      <c r="F37" s="21">
        <f t="shared" si="1"/>
        <v>29.426160931775826</v>
      </c>
      <c r="G37" s="21">
        <f t="shared" si="2"/>
        <v>865.89894718276992</v>
      </c>
      <c r="H37" s="1">
        <f t="shared" si="3"/>
        <v>3.233644058436904E-2</v>
      </c>
    </row>
    <row r="38" spans="1:8" x14ac:dyDescent="0.15">
      <c r="A38" s="43"/>
      <c r="B38" s="11" t="s">
        <v>1</v>
      </c>
      <c r="C38" s="2">
        <v>919</v>
      </c>
      <c r="D38" s="12">
        <f t="shared" si="4"/>
        <v>883.51645516140172</v>
      </c>
      <c r="E38" s="21">
        <f t="shared" si="0"/>
        <v>35.483544838598277</v>
      </c>
      <c r="F38" s="21">
        <f t="shared" si="1"/>
        <v>35.483544838598277</v>
      </c>
      <c r="G38" s="21">
        <f t="shared" si="2"/>
        <v>1259.0819543128143</v>
      </c>
      <c r="H38" s="1">
        <f t="shared" si="3"/>
        <v>3.861103899738659E-2</v>
      </c>
    </row>
    <row r="39" spans="1:8" x14ac:dyDescent="0.15">
      <c r="A39" s="43"/>
      <c r="B39" s="11" t="s">
        <v>0</v>
      </c>
      <c r="C39" s="2">
        <v>911</v>
      </c>
      <c r="D39" s="12">
        <f t="shared" si="4"/>
        <v>887.06480964526156</v>
      </c>
      <c r="E39" s="21">
        <f t="shared" si="0"/>
        <v>23.935190354738438</v>
      </c>
      <c r="F39" s="21">
        <f t="shared" si="1"/>
        <v>23.935190354738438</v>
      </c>
      <c r="G39" s="21">
        <f t="shared" si="2"/>
        <v>572.89333731756392</v>
      </c>
      <c r="H39" s="1">
        <f t="shared" si="3"/>
        <v>2.6273534966782041E-2</v>
      </c>
    </row>
    <row r="40" spans="1:8" ht="23" customHeight="1" x14ac:dyDescent="0.15">
      <c r="A40" s="46" t="s">
        <v>31</v>
      </c>
      <c r="B40" s="47"/>
      <c r="C40" s="2"/>
      <c r="D40" s="12">
        <f t="shared" si="4"/>
        <v>889.45832868073546</v>
      </c>
      <c r="E40" s="2">
        <f t="shared" si="0"/>
        <v>-889.45832868073546</v>
      </c>
      <c r="F40" s="2">
        <f t="shared" si="1"/>
        <v>889.45832868073546</v>
      </c>
      <c r="G40" s="2">
        <f t="shared" si="2"/>
        <v>791136.11845952726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F08-BD54-884C-BC59-863B0725AD9D}">
  <dimension ref="A1:K40"/>
  <sheetViews>
    <sheetView zoomScale="94" workbookViewId="0">
      <selection activeCell="D15" sqref="D15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23</v>
      </c>
      <c r="C1" s="44"/>
      <c r="E1" s="45" t="s">
        <v>43</v>
      </c>
      <c r="F1" s="45"/>
      <c r="G1" s="45"/>
      <c r="H1" s="45"/>
      <c r="I1" s="45"/>
    </row>
    <row r="3" spans="1:11" ht="36" customHeight="1" x14ac:dyDescent="0.15">
      <c r="A3" s="5" t="s">
        <v>21</v>
      </c>
      <c r="B3" s="5" t="s">
        <v>20</v>
      </c>
      <c r="C3" s="4" t="s">
        <v>44</v>
      </c>
      <c r="D3" s="4" t="s">
        <v>36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J4" s="14" t="s">
        <v>34</v>
      </c>
      <c r="K4" s="15">
        <v>0.5</v>
      </c>
    </row>
    <row r="5" spans="1:11" ht="16" customHeight="1" x14ac:dyDescent="0.15">
      <c r="A5" s="41"/>
      <c r="B5" s="9" t="s">
        <v>10</v>
      </c>
      <c r="C5" s="2">
        <v>807</v>
      </c>
      <c r="D5" s="2">
        <v>807</v>
      </c>
      <c r="E5" s="21">
        <f t="shared" ref="E5:E40" si="0">C5-D5</f>
        <v>0</v>
      </c>
      <c r="F5" s="21">
        <f t="shared" ref="F5:F40" si="1">ABS(E5)</f>
        <v>0</v>
      </c>
      <c r="G5" s="21">
        <f t="shared" ref="G5:G40" si="2">(E5)^2</f>
        <v>0</v>
      </c>
      <c r="H5" s="1">
        <f t="shared" ref="H5:H39" si="3">(F5/C5)</f>
        <v>0</v>
      </c>
    </row>
    <row r="6" spans="1:11" x14ac:dyDescent="0.15">
      <c r="A6" s="41"/>
      <c r="B6" s="9" t="s">
        <v>9</v>
      </c>
      <c r="C6" s="2">
        <v>810</v>
      </c>
      <c r="D6" s="12">
        <f>C5*0.5+(1-0.5)*D5</f>
        <v>807</v>
      </c>
      <c r="E6" s="21">
        <f t="shared" si="0"/>
        <v>3</v>
      </c>
      <c r="F6" s="21">
        <f t="shared" si="1"/>
        <v>3</v>
      </c>
      <c r="G6" s="21">
        <f t="shared" si="2"/>
        <v>9</v>
      </c>
      <c r="H6" s="1">
        <f t="shared" si="3"/>
        <v>3.7037037037037038E-3</v>
      </c>
    </row>
    <row r="7" spans="1:11" x14ac:dyDescent="0.15">
      <c r="A7" s="41"/>
      <c r="B7" s="9" t="s">
        <v>8</v>
      </c>
      <c r="C7" s="2">
        <v>804</v>
      </c>
      <c r="D7" s="12">
        <f t="shared" ref="D7:D40" si="4">C6*0.5+(1-0.5)*D6</f>
        <v>808.5</v>
      </c>
      <c r="E7" s="21">
        <f t="shared" si="0"/>
        <v>-4.5</v>
      </c>
      <c r="F7" s="21">
        <f t="shared" si="1"/>
        <v>4.5</v>
      </c>
      <c r="G7" s="21">
        <f t="shared" si="2"/>
        <v>20.25</v>
      </c>
      <c r="H7" s="1">
        <f t="shared" si="3"/>
        <v>5.597014925373134E-3</v>
      </c>
    </row>
    <row r="8" spans="1:11" x14ac:dyDescent="0.15">
      <c r="A8" s="41"/>
      <c r="B8" s="9" t="s">
        <v>7</v>
      </c>
      <c r="C8" s="2">
        <v>799</v>
      </c>
      <c r="D8" s="12">
        <f t="shared" si="4"/>
        <v>806.25</v>
      </c>
      <c r="E8" s="21">
        <f t="shared" si="0"/>
        <v>-7.25</v>
      </c>
      <c r="F8" s="21">
        <f t="shared" si="1"/>
        <v>7.25</v>
      </c>
      <c r="G8" s="21">
        <f t="shared" si="2"/>
        <v>52.5625</v>
      </c>
      <c r="H8" s="1">
        <f t="shared" si="3"/>
        <v>9.0738423028785976E-3</v>
      </c>
    </row>
    <row r="9" spans="1:11" x14ac:dyDescent="0.15">
      <c r="A9" s="41"/>
      <c r="B9" s="9" t="s">
        <v>6</v>
      </c>
      <c r="C9" s="2">
        <v>815</v>
      </c>
      <c r="D9" s="12">
        <f t="shared" si="4"/>
        <v>802.625</v>
      </c>
      <c r="E9" s="21">
        <f t="shared" si="0"/>
        <v>12.375</v>
      </c>
      <c r="F9" s="21">
        <f t="shared" si="1"/>
        <v>12.375</v>
      </c>
      <c r="G9" s="21">
        <f t="shared" si="2"/>
        <v>153.140625</v>
      </c>
      <c r="H9" s="1">
        <f t="shared" si="3"/>
        <v>1.5184049079754602E-2</v>
      </c>
      <c r="J9" s="18" t="s">
        <v>14</v>
      </c>
      <c r="K9" s="19">
        <f>AVERAGE(F5:F39)</f>
        <v>12.903242034514967</v>
      </c>
    </row>
    <row r="10" spans="1:11" x14ac:dyDescent="0.15">
      <c r="A10" s="41"/>
      <c r="B10" s="9" t="s">
        <v>5</v>
      </c>
      <c r="C10" s="2">
        <v>814</v>
      </c>
      <c r="D10" s="12">
        <f t="shared" si="4"/>
        <v>808.8125</v>
      </c>
      <c r="E10" s="21">
        <f t="shared" si="0"/>
        <v>5.1875</v>
      </c>
      <c r="F10" s="21">
        <f t="shared" si="1"/>
        <v>5.1875</v>
      </c>
      <c r="G10" s="21">
        <f t="shared" si="2"/>
        <v>26.91015625</v>
      </c>
      <c r="H10" s="1">
        <f t="shared" si="3"/>
        <v>6.3728501228501227E-3</v>
      </c>
      <c r="J10" s="13" t="s">
        <v>13</v>
      </c>
      <c r="K10" s="20">
        <f>AVERAGE(G5:G39)</f>
        <v>404.55754779171065</v>
      </c>
    </row>
    <row r="11" spans="1:11" x14ac:dyDescent="0.15">
      <c r="A11" s="41"/>
      <c r="B11" s="9" t="s">
        <v>4</v>
      </c>
      <c r="C11" s="2">
        <v>800</v>
      </c>
      <c r="D11" s="12">
        <f t="shared" si="4"/>
        <v>811.40625</v>
      </c>
      <c r="E11" s="21">
        <f t="shared" si="0"/>
        <v>-11.40625</v>
      </c>
      <c r="F11" s="21">
        <f t="shared" si="1"/>
        <v>11.40625</v>
      </c>
      <c r="G11" s="21">
        <f t="shared" si="2"/>
        <v>130.1025390625</v>
      </c>
      <c r="H11" s="1">
        <f t="shared" si="3"/>
        <v>1.42578125E-2</v>
      </c>
      <c r="J11" s="16" t="s">
        <v>12</v>
      </c>
      <c r="K11" s="17">
        <f>AVERAGE(H5:H39)</f>
        <v>1.4879022151715335E-2</v>
      </c>
    </row>
    <row r="12" spans="1:11" x14ac:dyDescent="0.15">
      <c r="A12" s="41"/>
      <c r="B12" s="9" t="s">
        <v>3</v>
      </c>
      <c r="C12" s="2">
        <v>814</v>
      </c>
      <c r="D12" s="12">
        <f t="shared" si="4"/>
        <v>805.703125</v>
      </c>
      <c r="E12" s="21">
        <f t="shared" si="0"/>
        <v>8.296875</v>
      </c>
      <c r="F12" s="21">
        <f t="shared" si="1"/>
        <v>8.296875</v>
      </c>
      <c r="G12" s="21">
        <f t="shared" si="2"/>
        <v>68.838134765625</v>
      </c>
      <c r="H12" s="1">
        <f t="shared" si="3"/>
        <v>1.0192721130221131E-2</v>
      </c>
    </row>
    <row r="13" spans="1:11" x14ac:dyDescent="0.15">
      <c r="A13" s="41"/>
      <c r="B13" s="9" t="s">
        <v>2</v>
      </c>
      <c r="C13" s="2">
        <v>800</v>
      </c>
      <c r="D13" s="12">
        <f t="shared" si="4"/>
        <v>809.8515625</v>
      </c>
      <c r="E13" s="21">
        <f t="shared" si="0"/>
        <v>-9.8515625</v>
      </c>
      <c r="F13" s="21">
        <f t="shared" si="1"/>
        <v>9.8515625</v>
      </c>
      <c r="G13" s="21">
        <f t="shared" si="2"/>
        <v>97.05328369140625</v>
      </c>
      <c r="H13" s="1">
        <f t="shared" si="3"/>
        <v>1.2314453124999999E-2</v>
      </c>
    </row>
    <row r="14" spans="1:11" x14ac:dyDescent="0.15">
      <c r="A14" s="41"/>
      <c r="B14" s="9" t="s">
        <v>1</v>
      </c>
      <c r="C14" s="2">
        <v>804</v>
      </c>
      <c r="D14" s="12">
        <f t="shared" si="4"/>
        <v>804.92578125</v>
      </c>
      <c r="E14" s="21">
        <f t="shared" si="0"/>
        <v>-0.92578125</v>
      </c>
      <c r="F14" s="21">
        <f t="shared" si="1"/>
        <v>0.92578125</v>
      </c>
      <c r="G14" s="21">
        <f t="shared" si="2"/>
        <v>0.8570709228515625</v>
      </c>
      <c r="H14" s="1">
        <f t="shared" si="3"/>
        <v>1.1514692164179105E-3</v>
      </c>
    </row>
    <row r="15" spans="1:11" x14ac:dyDescent="0.15">
      <c r="A15" s="41"/>
      <c r="B15" s="9" t="s">
        <v>0</v>
      </c>
      <c r="C15" s="2">
        <v>810</v>
      </c>
      <c r="D15" s="12">
        <f t="shared" si="4"/>
        <v>804.462890625</v>
      </c>
      <c r="E15" s="21">
        <f t="shared" si="0"/>
        <v>5.537109375</v>
      </c>
      <c r="F15" s="21">
        <f t="shared" si="1"/>
        <v>5.537109375</v>
      </c>
      <c r="G15" s="21">
        <f t="shared" si="2"/>
        <v>30.659580230712891</v>
      </c>
      <c r="H15" s="1">
        <f t="shared" si="3"/>
        <v>6.8359375E-3</v>
      </c>
    </row>
    <row r="16" spans="1:11" x14ac:dyDescent="0.15">
      <c r="A16" s="42">
        <v>2021</v>
      </c>
      <c r="B16" s="10" t="s">
        <v>11</v>
      </c>
      <c r="C16" s="2">
        <v>835</v>
      </c>
      <c r="D16" s="12">
        <f t="shared" si="4"/>
        <v>807.2314453125</v>
      </c>
      <c r="E16" s="21">
        <f t="shared" si="0"/>
        <v>27.7685546875</v>
      </c>
      <c r="F16" s="21">
        <f t="shared" si="1"/>
        <v>27.7685546875</v>
      </c>
      <c r="G16" s="21">
        <f t="shared" si="2"/>
        <v>771.09262943267822</v>
      </c>
      <c r="H16" s="1">
        <f t="shared" si="3"/>
        <v>3.325575411676647E-2</v>
      </c>
    </row>
    <row r="17" spans="1:8" x14ac:dyDescent="0.15">
      <c r="A17" s="42"/>
      <c r="B17" s="10" t="s">
        <v>10</v>
      </c>
      <c r="C17" s="2">
        <v>825</v>
      </c>
      <c r="D17" s="12">
        <f t="shared" si="4"/>
        <v>821.11572265625</v>
      </c>
      <c r="E17" s="21">
        <f t="shared" si="0"/>
        <v>3.88427734375</v>
      </c>
      <c r="F17" s="21">
        <f t="shared" si="1"/>
        <v>3.88427734375</v>
      </c>
      <c r="G17" s="21">
        <f t="shared" si="2"/>
        <v>15.087610483169556</v>
      </c>
      <c r="H17" s="1">
        <f t="shared" si="3"/>
        <v>4.7082149621212122E-3</v>
      </c>
    </row>
    <row r="18" spans="1:8" x14ac:dyDescent="0.15">
      <c r="A18" s="42"/>
      <c r="B18" s="10" t="s">
        <v>9</v>
      </c>
      <c r="C18" s="2">
        <v>840</v>
      </c>
      <c r="D18" s="12">
        <f t="shared" si="4"/>
        <v>823.057861328125</v>
      </c>
      <c r="E18" s="21">
        <f t="shared" si="0"/>
        <v>16.942138671875</v>
      </c>
      <c r="F18" s="21">
        <f t="shared" si="1"/>
        <v>16.942138671875</v>
      </c>
      <c r="G18" s="21">
        <f t="shared" si="2"/>
        <v>287.03606277704239</v>
      </c>
      <c r="H18" s="1">
        <f t="shared" si="3"/>
        <v>2.0169212704613096E-2</v>
      </c>
    </row>
    <row r="19" spans="1:8" x14ac:dyDescent="0.15">
      <c r="A19" s="42"/>
      <c r="B19" s="10" t="s">
        <v>8</v>
      </c>
      <c r="C19" s="2">
        <v>810</v>
      </c>
      <c r="D19" s="12">
        <f t="shared" si="4"/>
        <v>831.5289306640625</v>
      </c>
      <c r="E19" s="21">
        <f t="shared" si="0"/>
        <v>-21.5289306640625</v>
      </c>
      <c r="F19" s="21">
        <f t="shared" si="1"/>
        <v>21.5289306640625</v>
      </c>
      <c r="G19" s="21">
        <f t="shared" si="2"/>
        <v>463.4948555380106</v>
      </c>
      <c r="H19" s="1">
        <f t="shared" si="3"/>
        <v>2.6578926745756171E-2</v>
      </c>
    </row>
    <row r="20" spans="1:8" x14ac:dyDescent="0.15">
      <c r="A20" s="42"/>
      <c r="B20" s="10" t="s">
        <v>7</v>
      </c>
      <c r="C20" s="2">
        <v>815</v>
      </c>
      <c r="D20" s="12">
        <f t="shared" si="4"/>
        <v>820.76446533203125</v>
      </c>
      <c r="E20" s="21">
        <f t="shared" si="0"/>
        <v>-5.76446533203125</v>
      </c>
      <c r="F20" s="21">
        <f t="shared" si="1"/>
        <v>5.76446533203125</v>
      </c>
      <c r="G20" s="21">
        <f t="shared" si="2"/>
        <v>33.229060564190149</v>
      </c>
      <c r="H20" s="1">
        <f t="shared" si="3"/>
        <v>7.072963597584356E-3</v>
      </c>
    </row>
    <row r="21" spans="1:8" x14ac:dyDescent="0.15">
      <c r="A21" s="42"/>
      <c r="B21" s="10" t="s">
        <v>6</v>
      </c>
      <c r="C21" s="2">
        <v>845</v>
      </c>
      <c r="D21" s="12">
        <f t="shared" si="4"/>
        <v>817.88223266601562</v>
      </c>
      <c r="E21" s="21">
        <f t="shared" si="0"/>
        <v>27.117767333984375</v>
      </c>
      <c r="F21" s="21">
        <f t="shared" si="1"/>
        <v>27.117767333984375</v>
      </c>
      <c r="G21" s="21">
        <f t="shared" si="2"/>
        <v>735.37330518011004</v>
      </c>
      <c r="H21" s="1">
        <f t="shared" si="3"/>
        <v>3.2092032347910505E-2</v>
      </c>
    </row>
    <row r="22" spans="1:8" x14ac:dyDescent="0.15">
      <c r="A22" s="42"/>
      <c r="B22" s="10" t="s">
        <v>5</v>
      </c>
      <c r="C22" s="2">
        <v>818</v>
      </c>
      <c r="D22" s="12">
        <f t="shared" si="4"/>
        <v>831.44111633300781</v>
      </c>
      <c r="E22" s="21">
        <f t="shared" si="0"/>
        <v>-13.441116333007812</v>
      </c>
      <c r="F22" s="21">
        <f t="shared" si="1"/>
        <v>13.441116333007812</v>
      </c>
      <c r="G22" s="21">
        <f t="shared" si="2"/>
        <v>180.66360827744938</v>
      </c>
      <c r="H22" s="1">
        <f t="shared" si="3"/>
        <v>1.6431682558689258E-2</v>
      </c>
    </row>
    <row r="23" spans="1:8" x14ac:dyDescent="0.15">
      <c r="A23" s="42"/>
      <c r="B23" s="10" t="s">
        <v>4</v>
      </c>
      <c r="C23" s="2">
        <v>842</v>
      </c>
      <c r="D23" s="12">
        <f t="shared" si="4"/>
        <v>824.72055816650391</v>
      </c>
      <c r="E23" s="21">
        <f t="shared" si="0"/>
        <v>17.279441833496094</v>
      </c>
      <c r="F23" s="21">
        <f t="shared" si="1"/>
        <v>17.279441833496094</v>
      </c>
      <c r="G23" s="21">
        <f t="shared" si="2"/>
        <v>298.57911007717485</v>
      </c>
      <c r="H23" s="1">
        <f t="shared" si="3"/>
        <v>2.0521902415078497E-2</v>
      </c>
    </row>
    <row r="24" spans="1:8" x14ac:dyDescent="0.15">
      <c r="A24" s="42"/>
      <c r="B24" s="10" t="s">
        <v>3</v>
      </c>
      <c r="C24" s="2">
        <v>839</v>
      </c>
      <c r="D24" s="12">
        <f t="shared" si="4"/>
        <v>833.36027908325195</v>
      </c>
      <c r="E24" s="21">
        <f t="shared" si="0"/>
        <v>5.6397209167480469</v>
      </c>
      <c r="F24" s="21">
        <f t="shared" si="1"/>
        <v>5.6397209167480469</v>
      </c>
      <c r="G24" s="21">
        <f t="shared" si="2"/>
        <v>31.80645201880543</v>
      </c>
      <c r="H24" s="1">
        <f t="shared" si="3"/>
        <v>6.7219558006532147E-3</v>
      </c>
    </row>
    <row r="25" spans="1:8" x14ac:dyDescent="0.15">
      <c r="A25" s="42"/>
      <c r="B25" s="10" t="s">
        <v>2</v>
      </c>
      <c r="C25" s="2">
        <v>821</v>
      </c>
      <c r="D25" s="12">
        <f t="shared" si="4"/>
        <v>836.18013954162598</v>
      </c>
      <c r="E25" s="21">
        <f t="shared" si="0"/>
        <v>-15.180139541625977</v>
      </c>
      <c r="F25" s="21">
        <f t="shared" si="1"/>
        <v>15.180139541625977</v>
      </c>
      <c r="G25" s="21">
        <f t="shared" si="2"/>
        <v>230.43663650323651</v>
      </c>
      <c r="H25" s="1">
        <f t="shared" si="3"/>
        <v>1.8489816737668668E-2</v>
      </c>
    </row>
    <row r="26" spans="1:8" x14ac:dyDescent="0.15">
      <c r="A26" s="42"/>
      <c r="B26" s="10" t="s">
        <v>1</v>
      </c>
      <c r="C26" s="2">
        <v>830</v>
      </c>
      <c r="D26" s="12">
        <f t="shared" si="4"/>
        <v>828.59006977081299</v>
      </c>
      <c r="E26" s="21">
        <f t="shared" si="0"/>
        <v>1.4099302291870117</v>
      </c>
      <c r="F26" s="21">
        <f t="shared" si="1"/>
        <v>1.4099302291870117</v>
      </c>
      <c r="G26" s="21">
        <f t="shared" si="2"/>
        <v>1.9879032511753394</v>
      </c>
      <c r="H26" s="1">
        <f t="shared" si="3"/>
        <v>1.6987111195024237E-3</v>
      </c>
    </row>
    <row r="27" spans="1:8" x14ac:dyDescent="0.15">
      <c r="A27" s="42"/>
      <c r="B27" s="10" t="s">
        <v>0</v>
      </c>
      <c r="C27" s="2">
        <v>840</v>
      </c>
      <c r="D27" s="12">
        <f t="shared" si="4"/>
        <v>829.29503488540649</v>
      </c>
      <c r="E27" s="21">
        <f t="shared" si="0"/>
        <v>10.704965114593506</v>
      </c>
      <c r="F27" s="21">
        <f t="shared" si="1"/>
        <v>10.704965114593506</v>
      </c>
      <c r="G27" s="21">
        <f t="shared" si="2"/>
        <v>114.59627810466395</v>
      </c>
      <c r="H27" s="1">
        <f t="shared" si="3"/>
        <v>1.2744006088801793E-2</v>
      </c>
    </row>
    <row r="28" spans="1:8" x14ac:dyDescent="0.15">
      <c r="A28" s="43">
        <v>2022</v>
      </c>
      <c r="B28" s="11" t="s">
        <v>11</v>
      </c>
      <c r="C28" s="2">
        <v>923</v>
      </c>
      <c r="D28" s="12">
        <f t="shared" si="4"/>
        <v>834.64751744270325</v>
      </c>
      <c r="E28" s="21">
        <f t="shared" si="0"/>
        <v>88.352482557296753</v>
      </c>
      <c r="F28" s="21">
        <f t="shared" si="1"/>
        <v>88.352482557296753</v>
      </c>
      <c r="G28" s="21">
        <f t="shared" si="2"/>
        <v>7806.1611740374274</v>
      </c>
      <c r="H28" s="1">
        <f t="shared" si="3"/>
        <v>9.5723166367602114E-2</v>
      </c>
    </row>
    <row r="29" spans="1:8" x14ac:dyDescent="0.15">
      <c r="A29" s="43"/>
      <c r="B29" s="11" t="s">
        <v>10</v>
      </c>
      <c r="C29" s="2">
        <v>914</v>
      </c>
      <c r="D29" s="12">
        <f t="shared" si="4"/>
        <v>878.82375872135162</v>
      </c>
      <c r="E29" s="21">
        <f t="shared" si="0"/>
        <v>35.176241278648376</v>
      </c>
      <c r="F29" s="21">
        <f t="shared" si="1"/>
        <v>35.176241278648376</v>
      </c>
      <c r="G29" s="21">
        <f t="shared" si="2"/>
        <v>1237.3679504936861</v>
      </c>
      <c r="H29" s="1">
        <f t="shared" si="3"/>
        <v>3.848604078626737E-2</v>
      </c>
    </row>
    <row r="30" spans="1:8" x14ac:dyDescent="0.15">
      <c r="A30" s="43"/>
      <c r="B30" s="11" t="s">
        <v>9</v>
      </c>
      <c r="C30" s="2">
        <v>923</v>
      </c>
      <c r="D30" s="12">
        <f t="shared" si="4"/>
        <v>896.41187936067581</v>
      </c>
      <c r="E30" s="21">
        <f t="shared" si="0"/>
        <v>26.588120639324188</v>
      </c>
      <c r="F30" s="21">
        <f t="shared" si="1"/>
        <v>26.588120639324188</v>
      </c>
      <c r="G30" s="21">
        <f t="shared" si="2"/>
        <v>706.92815913125685</v>
      </c>
      <c r="H30" s="1">
        <f t="shared" si="3"/>
        <v>2.8806197875757517E-2</v>
      </c>
    </row>
    <row r="31" spans="1:8" x14ac:dyDescent="0.15">
      <c r="A31" s="43"/>
      <c r="B31" s="11" t="s">
        <v>8</v>
      </c>
      <c r="C31" s="2">
        <v>907</v>
      </c>
      <c r="D31" s="12">
        <f t="shared" si="4"/>
        <v>909.70593968033791</v>
      </c>
      <c r="E31" s="21">
        <f t="shared" si="0"/>
        <v>-2.7059396803379059</v>
      </c>
      <c r="F31" s="21">
        <f t="shared" si="1"/>
        <v>2.7059396803379059</v>
      </c>
      <c r="G31" s="21">
        <f t="shared" si="2"/>
        <v>7.3221095536272083</v>
      </c>
      <c r="H31" s="1">
        <f t="shared" si="3"/>
        <v>2.9833954579249239E-3</v>
      </c>
    </row>
    <row r="32" spans="1:8" x14ac:dyDescent="0.15">
      <c r="A32" s="43"/>
      <c r="B32" s="11" t="s">
        <v>7</v>
      </c>
      <c r="C32" s="2">
        <v>921</v>
      </c>
      <c r="D32" s="12">
        <f t="shared" si="4"/>
        <v>908.35296984016895</v>
      </c>
      <c r="E32" s="21">
        <f t="shared" si="0"/>
        <v>12.647030159831047</v>
      </c>
      <c r="F32" s="21">
        <f t="shared" si="1"/>
        <v>12.647030159831047</v>
      </c>
      <c r="G32" s="21">
        <f t="shared" si="2"/>
        <v>159.94737186367612</v>
      </c>
      <c r="H32" s="1">
        <f t="shared" si="3"/>
        <v>1.3731845993301897E-2</v>
      </c>
    </row>
    <row r="33" spans="1:8" x14ac:dyDescent="0.15">
      <c r="A33" s="43"/>
      <c r="B33" s="11" t="s">
        <v>6</v>
      </c>
      <c r="C33" s="2">
        <v>909</v>
      </c>
      <c r="D33" s="12">
        <f t="shared" si="4"/>
        <v>914.67648492008448</v>
      </c>
      <c r="E33" s="21">
        <f t="shared" si="0"/>
        <v>-5.6764849200844765</v>
      </c>
      <c r="F33" s="21">
        <f t="shared" si="1"/>
        <v>5.6764849200844765</v>
      </c>
      <c r="G33" s="21">
        <f t="shared" si="2"/>
        <v>32.222481047946467</v>
      </c>
      <c r="H33" s="1">
        <f t="shared" si="3"/>
        <v>6.2447578878817127E-3</v>
      </c>
    </row>
    <row r="34" spans="1:8" x14ac:dyDescent="0.15">
      <c r="A34" s="43"/>
      <c r="B34" s="11" t="s">
        <v>5</v>
      </c>
      <c r="C34" s="2">
        <v>905</v>
      </c>
      <c r="D34" s="12">
        <f t="shared" si="4"/>
        <v>911.83824246004224</v>
      </c>
      <c r="E34" s="21">
        <f t="shared" si="0"/>
        <v>-6.8382424600422382</v>
      </c>
      <c r="F34" s="21">
        <f t="shared" si="1"/>
        <v>6.8382424600422382</v>
      </c>
      <c r="G34" s="21">
        <f t="shared" si="2"/>
        <v>46.761559942324524</v>
      </c>
      <c r="H34" s="1">
        <f t="shared" si="3"/>
        <v>7.5560690166212576E-3</v>
      </c>
    </row>
    <row r="35" spans="1:8" x14ac:dyDescent="0.15">
      <c r="A35" s="43"/>
      <c r="B35" s="11" t="s">
        <v>4</v>
      </c>
      <c r="C35" s="2">
        <v>925</v>
      </c>
      <c r="D35" s="12">
        <f t="shared" si="4"/>
        <v>908.41912123002112</v>
      </c>
      <c r="E35" s="21">
        <f t="shared" si="0"/>
        <v>16.580878769978881</v>
      </c>
      <c r="F35" s="21">
        <f t="shared" si="1"/>
        <v>16.580878769978881</v>
      </c>
      <c r="G35" s="21">
        <f t="shared" si="2"/>
        <v>274.92554078473637</v>
      </c>
      <c r="H35" s="1">
        <f t="shared" si="3"/>
        <v>1.7925274345923115E-2</v>
      </c>
    </row>
    <row r="36" spans="1:8" x14ac:dyDescent="0.15">
      <c r="A36" s="43"/>
      <c r="B36" s="11" t="s">
        <v>3</v>
      </c>
      <c r="C36" s="2">
        <v>920</v>
      </c>
      <c r="D36" s="12">
        <f t="shared" si="4"/>
        <v>916.70956061501056</v>
      </c>
      <c r="E36" s="21">
        <f t="shared" si="0"/>
        <v>3.2904393849894404</v>
      </c>
      <c r="F36" s="21">
        <f t="shared" si="1"/>
        <v>3.2904393849894404</v>
      </c>
      <c r="G36" s="21">
        <f t="shared" si="2"/>
        <v>10.826991346289686</v>
      </c>
      <c r="H36" s="1">
        <f t="shared" si="3"/>
        <v>3.5765645489015657E-3</v>
      </c>
    </row>
    <row r="37" spans="1:8" x14ac:dyDescent="0.15">
      <c r="A37" s="43"/>
      <c r="B37" s="11" t="s">
        <v>2</v>
      </c>
      <c r="C37" s="2">
        <v>910</v>
      </c>
      <c r="D37" s="12">
        <f t="shared" si="4"/>
        <v>918.35478030750528</v>
      </c>
      <c r="E37" s="21">
        <f t="shared" si="0"/>
        <v>-8.3547803075052798</v>
      </c>
      <c r="F37" s="21">
        <f t="shared" si="1"/>
        <v>8.3547803075052798</v>
      </c>
      <c r="G37" s="21">
        <f t="shared" si="2"/>
        <v>69.802353986678014</v>
      </c>
      <c r="H37" s="1">
        <f t="shared" si="3"/>
        <v>9.1810772609948136E-3</v>
      </c>
    </row>
    <row r="38" spans="1:8" x14ac:dyDescent="0.15">
      <c r="A38" s="43"/>
      <c r="B38" s="11" t="s">
        <v>1</v>
      </c>
      <c r="C38" s="2">
        <v>919</v>
      </c>
      <c r="D38" s="12">
        <f t="shared" si="4"/>
        <v>914.17739015375264</v>
      </c>
      <c r="E38" s="21">
        <f t="shared" si="0"/>
        <v>4.8226098462473601</v>
      </c>
      <c r="F38" s="21">
        <f t="shared" si="1"/>
        <v>4.8226098462473601</v>
      </c>
      <c r="G38" s="21">
        <f t="shared" si="2"/>
        <v>23.257565729121985</v>
      </c>
      <c r="H38" s="1">
        <f t="shared" si="3"/>
        <v>5.2476712146326005E-3</v>
      </c>
    </row>
    <row r="39" spans="1:8" x14ac:dyDescent="0.15">
      <c r="A39" s="43"/>
      <c r="B39" s="11" t="s">
        <v>0</v>
      </c>
      <c r="C39" s="2">
        <v>911</v>
      </c>
      <c r="D39" s="12">
        <f t="shared" si="4"/>
        <v>916.58869507687632</v>
      </c>
      <c r="E39" s="21">
        <f t="shared" si="0"/>
        <v>-5.5886950768763199</v>
      </c>
      <c r="F39" s="21">
        <f t="shared" si="1"/>
        <v>5.5886950768763199</v>
      </c>
      <c r="G39" s="21">
        <f t="shared" si="2"/>
        <v>31.233512662301617</v>
      </c>
      <c r="H39" s="1">
        <f t="shared" si="3"/>
        <v>6.1346817528828979E-3</v>
      </c>
    </row>
    <row r="40" spans="1:8" ht="23" customHeight="1" x14ac:dyDescent="0.15">
      <c r="A40" s="46" t="s">
        <v>31</v>
      </c>
      <c r="B40" s="47"/>
      <c r="C40" s="2"/>
      <c r="D40" s="12">
        <f t="shared" si="4"/>
        <v>913.79434753843816</v>
      </c>
      <c r="E40" s="2">
        <f t="shared" si="0"/>
        <v>-913.79434753843816</v>
      </c>
      <c r="F40" s="2">
        <f t="shared" si="1"/>
        <v>913.79434753843816</v>
      </c>
      <c r="G40" s="2">
        <f t="shared" si="2"/>
        <v>835020.10959319992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FCF-8769-B345-865C-5BEC7BF722C7}">
  <dimension ref="A1:M40"/>
  <sheetViews>
    <sheetView zoomScale="86" workbookViewId="0">
      <selection activeCell="Q3" sqref="Q3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23</v>
      </c>
      <c r="C1" s="44"/>
      <c r="G1" s="45" t="s">
        <v>38</v>
      </c>
      <c r="H1" s="45"/>
      <c r="I1" s="45"/>
      <c r="J1" s="45"/>
      <c r="K1" s="45"/>
    </row>
    <row r="3" spans="1:13" ht="36" customHeight="1" x14ac:dyDescent="0.15">
      <c r="A3" s="23" t="s">
        <v>21</v>
      </c>
      <c r="B3" s="24" t="s">
        <v>20</v>
      </c>
      <c r="C3" s="25" t="s">
        <v>44</v>
      </c>
      <c r="D3" s="4" t="s">
        <v>57</v>
      </c>
      <c r="E3" s="4" t="s">
        <v>37</v>
      </c>
      <c r="F3" s="22" t="s">
        <v>40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15">
      <c r="A4" s="48">
        <v>2020</v>
      </c>
      <c r="B4" s="26" t="s">
        <v>11</v>
      </c>
      <c r="C4" s="27">
        <v>807</v>
      </c>
      <c r="D4" s="2"/>
      <c r="E4" s="2"/>
      <c r="F4" s="2"/>
      <c r="G4" s="2"/>
      <c r="H4" s="2"/>
      <c r="I4" s="2"/>
      <c r="J4" s="2"/>
      <c r="L4" s="14" t="s">
        <v>34</v>
      </c>
      <c r="M4" s="15">
        <v>0.3</v>
      </c>
    </row>
    <row r="5" spans="1:13" ht="16" customHeight="1" x14ac:dyDescent="0.15">
      <c r="A5" s="49"/>
      <c r="B5" s="26" t="s">
        <v>10</v>
      </c>
      <c r="C5" s="27">
        <v>807</v>
      </c>
      <c r="D5" s="2">
        <v>807</v>
      </c>
      <c r="E5" s="2"/>
      <c r="F5" s="2"/>
      <c r="G5" s="21">
        <f>C5-F5</f>
        <v>807</v>
      </c>
      <c r="H5" s="21">
        <f t="shared" ref="H5:H40" si="0">ABS(G5)</f>
        <v>807</v>
      </c>
      <c r="I5" s="21">
        <f t="shared" ref="I5:I40" si="1">(G5)^2</f>
        <v>651249</v>
      </c>
      <c r="J5" s="1">
        <f t="shared" ref="J5:J39" si="2">(H5/C5)</f>
        <v>1</v>
      </c>
      <c r="L5" s="14" t="s">
        <v>39</v>
      </c>
      <c r="M5" s="15">
        <v>0.3</v>
      </c>
    </row>
    <row r="6" spans="1:13" x14ac:dyDescent="0.15">
      <c r="A6" s="49"/>
      <c r="B6" s="26" t="s">
        <v>9</v>
      </c>
      <c r="C6" s="27">
        <v>810</v>
      </c>
      <c r="D6" s="12">
        <f>C5*0.3+(1-0.3)*D5</f>
        <v>807</v>
      </c>
      <c r="E6" s="12">
        <f>0.3*(D6-D5)+(1-0.3)*1</f>
        <v>0.7</v>
      </c>
      <c r="F6" s="12">
        <f>D6+E6</f>
        <v>807.7</v>
      </c>
      <c r="G6" s="21">
        <f t="shared" ref="G6:G40" si="3">C6-F6</f>
        <v>2.2999999999999545</v>
      </c>
      <c r="H6" s="21">
        <f t="shared" si="0"/>
        <v>2.2999999999999545</v>
      </c>
      <c r="I6" s="21">
        <f t="shared" si="1"/>
        <v>5.2899999999997904</v>
      </c>
      <c r="J6" s="1">
        <f t="shared" si="2"/>
        <v>2.8395061728394501E-3</v>
      </c>
    </row>
    <row r="7" spans="1:13" x14ac:dyDescent="0.15">
      <c r="A7" s="49"/>
      <c r="B7" s="26" t="s">
        <v>8</v>
      </c>
      <c r="C7" s="27">
        <v>804</v>
      </c>
      <c r="D7" s="12">
        <f t="shared" ref="D7:D40" si="4">C6*0.3+(1-0.3)*D6</f>
        <v>807.9</v>
      </c>
      <c r="E7" s="12">
        <f t="shared" ref="E7:E40" si="5">0.3*(D7-D6)+(1-0.3)*1</f>
        <v>0.96999999999999309</v>
      </c>
      <c r="F7" s="12">
        <f t="shared" ref="F7:F39" si="6">D7+E7</f>
        <v>808.87</v>
      </c>
      <c r="G7" s="21">
        <f t="shared" si="3"/>
        <v>-4.8700000000000045</v>
      </c>
      <c r="H7" s="21">
        <f t="shared" si="0"/>
        <v>4.8700000000000045</v>
      </c>
      <c r="I7" s="21">
        <f t="shared" si="1"/>
        <v>23.716900000000045</v>
      </c>
      <c r="J7" s="1">
        <f t="shared" si="2"/>
        <v>6.0572139303482642E-3</v>
      </c>
    </row>
    <row r="8" spans="1:13" x14ac:dyDescent="0.15">
      <c r="A8" s="49"/>
      <c r="B8" s="26" t="s">
        <v>7</v>
      </c>
      <c r="C8" s="27">
        <v>799</v>
      </c>
      <c r="D8" s="12">
        <f t="shared" si="4"/>
        <v>806.73</v>
      </c>
      <c r="E8" s="12">
        <f t="shared" si="5"/>
        <v>0.34900000000001224</v>
      </c>
      <c r="F8" s="12">
        <f t="shared" si="6"/>
        <v>807.07900000000006</v>
      </c>
      <c r="G8" s="21">
        <f t="shared" si="3"/>
        <v>-8.0790000000000646</v>
      </c>
      <c r="H8" s="21">
        <f t="shared" si="0"/>
        <v>8.0790000000000646</v>
      </c>
      <c r="I8" s="21">
        <f t="shared" si="1"/>
        <v>65.27024100000105</v>
      </c>
      <c r="J8" s="1">
        <f t="shared" si="2"/>
        <v>1.0111389236545762E-2</v>
      </c>
    </row>
    <row r="9" spans="1:13" x14ac:dyDescent="0.15">
      <c r="A9" s="49"/>
      <c r="B9" s="26" t="s">
        <v>6</v>
      </c>
      <c r="C9" s="27">
        <v>815</v>
      </c>
      <c r="D9" s="12">
        <f t="shared" si="4"/>
        <v>804.41100000000006</v>
      </c>
      <c r="E9" s="12">
        <f t="shared" si="5"/>
        <v>4.3000000000119609E-3</v>
      </c>
      <c r="F9" s="12">
        <f t="shared" si="6"/>
        <v>804.41530000000012</v>
      </c>
      <c r="G9" s="21">
        <f t="shared" si="3"/>
        <v>10.584699999999884</v>
      </c>
      <c r="H9" s="21">
        <f t="shared" si="0"/>
        <v>10.584699999999884</v>
      </c>
      <c r="I9" s="21">
        <f t="shared" si="1"/>
        <v>112.03587408999755</v>
      </c>
      <c r="J9" s="1">
        <f t="shared" si="2"/>
        <v>1.2987361963190043E-2</v>
      </c>
      <c r="L9" s="18" t="s">
        <v>14</v>
      </c>
      <c r="M9" s="19">
        <f>AVERAGE(H5:H39)</f>
        <v>36.938539845429794</v>
      </c>
    </row>
    <row r="10" spans="1:13" x14ac:dyDescent="0.15">
      <c r="A10" s="49"/>
      <c r="B10" s="26" t="s">
        <v>5</v>
      </c>
      <c r="C10" s="27">
        <v>814</v>
      </c>
      <c r="D10" s="12">
        <f t="shared" si="4"/>
        <v>807.58770000000004</v>
      </c>
      <c r="E10" s="12">
        <f t="shared" si="5"/>
        <v>1.6530099999999948</v>
      </c>
      <c r="F10" s="12">
        <f t="shared" si="6"/>
        <v>809.24071000000004</v>
      </c>
      <c r="G10" s="21">
        <f t="shared" si="3"/>
        <v>4.7592899999999645</v>
      </c>
      <c r="H10" s="21">
        <f t="shared" si="0"/>
        <v>4.7592899999999645</v>
      </c>
      <c r="I10" s="21">
        <f t="shared" si="1"/>
        <v>22.650841304099661</v>
      </c>
      <c r="J10" s="1">
        <f t="shared" si="2"/>
        <v>5.8467936117935684E-3</v>
      </c>
      <c r="L10" s="13" t="s">
        <v>13</v>
      </c>
      <c r="M10" s="20">
        <f>AVERAGE(I5:I39)</f>
        <v>19075.782108464475</v>
      </c>
    </row>
    <row r="11" spans="1:13" x14ac:dyDescent="0.15">
      <c r="A11" s="49"/>
      <c r="B11" s="26" t="s">
        <v>4</v>
      </c>
      <c r="C11" s="27">
        <v>800</v>
      </c>
      <c r="D11" s="12">
        <f t="shared" si="4"/>
        <v>809.51138999999989</v>
      </c>
      <c r="E11" s="12">
        <f t="shared" si="5"/>
        <v>1.2771069999999554</v>
      </c>
      <c r="F11" s="12">
        <f t="shared" si="6"/>
        <v>810.78849699999989</v>
      </c>
      <c r="G11" s="21">
        <f t="shared" si="3"/>
        <v>-10.788496999999893</v>
      </c>
      <c r="H11" s="21">
        <f t="shared" si="0"/>
        <v>10.788496999999893</v>
      </c>
      <c r="I11" s="21">
        <f t="shared" si="1"/>
        <v>116.39166751900669</v>
      </c>
      <c r="J11" s="1">
        <f t="shared" si="2"/>
        <v>1.3485621249999866E-2</v>
      </c>
      <c r="L11" s="16" t="s">
        <v>12</v>
      </c>
      <c r="M11" s="17">
        <f>AVERAGE(J5:J39)</f>
        <v>4.4481418850521016E-2</v>
      </c>
    </row>
    <row r="12" spans="1:13" x14ac:dyDescent="0.15">
      <c r="A12" s="49"/>
      <c r="B12" s="26" t="s">
        <v>3</v>
      </c>
      <c r="C12" s="27">
        <v>814</v>
      </c>
      <c r="D12" s="12">
        <f t="shared" si="4"/>
        <v>806.65797299999986</v>
      </c>
      <c r="E12" s="12">
        <f t="shared" si="5"/>
        <v>-0.1560251000000108</v>
      </c>
      <c r="F12" s="12">
        <f t="shared" si="6"/>
        <v>806.50194789999989</v>
      </c>
      <c r="G12" s="21">
        <f t="shared" si="3"/>
        <v>7.498052100000109</v>
      </c>
      <c r="H12" s="21">
        <f t="shared" si="0"/>
        <v>7.498052100000109</v>
      </c>
      <c r="I12" s="21">
        <f t="shared" si="1"/>
        <v>56.220785294316045</v>
      </c>
      <c r="J12" s="1">
        <f t="shared" si="2"/>
        <v>9.2113662162163507E-3</v>
      </c>
    </row>
    <row r="13" spans="1:13" x14ac:dyDescent="0.15">
      <c r="A13" s="49"/>
      <c r="B13" s="26" t="s">
        <v>2</v>
      </c>
      <c r="C13" s="27">
        <v>800</v>
      </c>
      <c r="D13" s="12">
        <f t="shared" si="4"/>
        <v>808.86058109999976</v>
      </c>
      <c r="E13" s="12">
        <f t="shared" si="5"/>
        <v>1.360782429999972</v>
      </c>
      <c r="F13" s="12">
        <f t="shared" si="6"/>
        <v>810.22136352999973</v>
      </c>
      <c r="G13" s="21">
        <f t="shared" si="3"/>
        <v>-10.221363529999735</v>
      </c>
      <c r="H13" s="21">
        <f t="shared" si="0"/>
        <v>10.221363529999735</v>
      </c>
      <c r="I13" s="21">
        <f t="shared" si="1"/>
        <v>104.47627241240865</v>
      </c>
      <c r="J13" s="1">
        <f t="shared" si="2"/>
        <v>1.2776704412499668E-2</v>
      </c>
    </row>
    <row r="14" spans="1:13" x14ac:dyDescent="0.15">
      <c r="A14" s="49"/>
      <c r="B14" s="26" t="s">
        <v>1</v>
      </c>
      <c r="C14" s="27">
        <v>804</v>
      </c>
      <c r="D14" s="12">
        <f t="shared" si="4"/>
        <v>806.20240676999981</v>
      </c>
      <c r="E14" s="12">
        <f t="shared" si="5"/>
        <v>-9.7452298999985532E-2</v>
      </c>
      <c r="F14" s="12">
        <f t="shared" si="6"/>
        <v>806.10495447099981</v>
      </c>
      <c r="G14" s="21">
        <f t="shared" si="3"/>
        <v>-2.1049544709998145</v>
      </c>
      <c r="H14" s="21">
        <f t="shared" si="0"/>
        <v>2.1049544709998145</v>
      </c>
      <c r="I14" s="21">
        <f t="shared" si="1"/>
        <v>4.4308333249821086</v>
      </c>
      <c r="J14" s="1">
        <f t="shared" si="2"/>
        <v>2.6181025758704162E-3</v>
      </c>
    </row>
    <row r="15" spans="1:13" x14ac:dyDescent="0.15">
      <c r="A15" s="50"/>
      <c r="B15" s="26" t="s">
        <v>0</v>
      </c>
      <c r="C15" s="27">
        <v>810</v>
      </c>
      <c r="D15" s="12">
        <f t="shared" si="4"/>
        <v>805.54168473899972</v>
      </c>
      <c r="E15" s="12">
        <f t="shared" si="5"/>
        <v>0.50178339069997258</v>
      </c>
      <c r="F15" s="12">
        <f t="shared" si="6"/>
        <v>806.0434681296997</v>
      </c>
      <c r="G15" s="21">
        <f t="shared" si="3"/>
        <v>3.9565318703002959</v>
      </c>
      <c r="H15" s="21">
        <f t="shared" si="0"/>
        <v>3.9565318703002959</v>
      </c>
      <c r="I15" s="21">
        <f t="shared" si="1"/>
        <v>15.654144440701957</v>
      </c>
      <c r="J15" s="1">
        <f t="shared" si="2"/>
        <v>4.8846072472843154E-3</v>
      </c>
    </row>
    <row r="16" spans="1:13" x14ac:dyDescent="0.15">
      <c r="A16" s="51">
        <v>2021</v>
      </c>
      <c r="B16" s="28" t="s">
        <v>11</v>
      </c>
      <c r="C16" s="27">
        <v>835</v>
      </c>
      <c r="D16" s="12">
        <f t="shared" si="4"/>
        <v>806.87917931729976</v>
      </c>
      <c r="E16" s="12">
        <f t="shared" si="5"/>
        <v>1.1012483734900114</v>
      </c>
      <c r="F16" s="12">
        <f t="shared" si="6"/>
        <v>807.98042769078972</v>
      </c>
      <c r="G16" s="21">
        <f t="shared" si="3"/>
        <v>27.019572309210275</v>
      </c>
      <c r="H16" s="21">
        <f t="shared" si="0"/>
        <v>27.019572309210275</v>
      </c>
      <c r="I16" s="21">
        <f t="shared" si="1"/>
        <v>730.05728777264267</v>
      </c>
      <c r="J16" s="1">
        <f t="shared" si="2"/>
        <v>3.2358769232587153E-2</v>
      </c>
    </row>
    <row r="17" spans="1:10" x14ac:dyDescent="0.15">
      <c r="A17" s="52"/>
      <c r="B17" s="28" t="s">
        <v>10</v>
      </c>
      <c r="C17" s="27">
        <v>825</v>
      </c>
      <c r="D17" s="12">
        <f t="shared" si="4"/>
        <v>815.31542552210976</v>
      </c>
      <c r="E17" s="12">
        <f t="shared" si="5"/>
        <v>3.2308738614430013</v>
      </c>
      <c r="F17" s="12">
        <f t="shared" si="6"/>
        <v>818.54629938355276</v>
      </c>
      <c r="G17" s="21">
        <f t="shared" si="3"/>
        <v>6.4537006164472359</v>
      </c>
      <c r="H17" s="21">
        <f t="shared" si="0"/>
        <v>6.4537006164472359</v>
      </c>
      <c r="I17" s="21">
        <f t="shared" si="1"/>
        <v>41.650251646731434</v>
      </c>
      <c r="J17" s="1">
        <f t="shared" si="2"/>
        <v>7.8226674138754376E-3</v>
      </c>
    </row>
    <row r="18" spans="1:10" x14ac:dyDescent="0.15">
      <c r="A18" s="52"/>
      <c r="B18" s="28" t="s">
        <v>9</v>
      </c>
      <c r="C18" s="27">
        <v>840</v>
      </c>
      <c r="D18" s="12">
        <f t="shared" si="4"/>
        <v>818.22079786547681</v>
      </c>
      <c r="E18" s="12">
        <f t="shared" si="5"/>
        <v>1.5716117030101144</v>
      </c>
      <c r="F18" s="12">
        <f t="shared" si="6"/>
        <v>819.79240956848696</v>
      </c>
      <c r="G18" s="21">
        <f t="shared" si="3"/>
        <v>20.20759043151304</v>
      </c>
      <c r="H18" s="21">
        <f t="shared" si="0"/>
        <v>20.20759043151304</v>
      </c>
      <c r="I18" s="21">
        <f t="shared" si="1"/>
        <v>408.34671104777738</v>
      </c>
      <c r="J18" s="1">
        <f t="shared" si="2"/>
        <v>2.4056655275610763E-2</v>
      </c>
    </row>
    <row r="19" spans="1:10" x14ac:dyDescent="0.15">
      <c r="A19" s="52"/>
      <c r="B19" s="28" t="s">
        <v>8</v>
      </c>
      <c r="C19" s="27">
        <v>810</v>
      </c>
      <c r="D19" s="12">
        <f t="shared" si="4"/>
        <v>824.75455850583376</v>
      </c>
      <c r="E19" s="12">
        <f t="shared" si="5"/>
        <v>2.6601281921070834</v>
      </c>
      <c r="F19" s="12">
        <f t="shared" si="6"/>
        <v>827.41468669794085</v>
      </c>
      <c r="G19" s="21">
        <f t="shared" si="3"/>
        <v>-17.414686697940851</v>
      </c>
      <c r="H19" s="21">
        <f t="shared" si="0"/>
        <v>17.414686697940851</v>
      </c>
      <c r="I19" s="21">
        <f t="shared" si="1"/>
        <v>303.27131278743803</v>
      </c>
      <c r="J19" s="1">
        <f t="shared" si="2"/>
        <v>2.1499613207334383E-2</v>
      </c>
    </row>
    <row r="20" spans="1:10" x14ac:dyDescent="0.15">
      <c r="A20" s="52"/>
      <c r="B20" s="28" t="s">
        <v>7</v>
      </c>
      <c r="C20" s="27">
        <v>815</v>
      </c>
      <c r="D20" s="12">
        <f t="shared" si="4"/>
        <v>820.32819095408354</v>
      </c>
      <c r="E20" s="12">
        <f t="shared" si="5"/>
        <v>-0.62791026552506546</v>
      </c>
      <c r="F20" s="12">
        <f t="shared" si="6"/>
        <v>819.70028068855845</v>
      </c>
      <c r="G20" s="21">
        <f t="shared" si="3"/>
        <v>-4.7002806885584505</v>
      </c>
      <c r="H20" s="21">
        <f t="shared" si="0"/>
        <v>4.7002806885584505</v>
      </c>
      <c r="I20" s="21">
        <f t="shared" si="1"/>
        <v>22.092638551235503</v>
      </c>
      <c r="J20" s="1">
        <f t="shared" si="2"/>
        <v>5.7672155687833746E-3</v>
      </c>
    </row>
    <row r="21" spans="1:10" x14ac:dyDescent="0.15">
      <c r="A21" s="52"/>
      <c r="B21" s="28" t="s">
        <v>6</v>
      </c>
      <c r="C21" s="27">
        <v>845</v>
      </c>
      <c r="D21" s="12">
        <f t="shared" si="4"/>
        <v>818.72973366785845</v>
      </c>
      <c r="E21" s="12">
        <f t="shared" si="5"/>
        <v>0.2204628141324747</v>
      </c>
      <c r="F21" s="12">
        <f t="shared" si="6"/>
        <v>818.95019648199093</v>
      </c>
      <c r="G21" s="21">
        <f t="shared" si="3"/>
        <v>26.049803518009071</v>
      </c>
      <c r="H21" s="21">
        <f t="shared" si="0"/>
        <v>26.049803518009071</v>
      </c>
      <c r="I21" s="21">
        <f t="shared" si="1"/>
        <v>678.59226332687774</v>
      </c>
      <c r="J21" s="1">
        <f t="shared" si="2"/>
        <v>3.0828169843797718E-2</v>
      </c>
    </row>
    <row r="22" spans="1:10" x14ac:dyDescent="0.15">
      <c r="A22" s="52"/>
      <c r="B22" s="28" t="s">
        <v>5</v>
      </c>
      <c r="C22" s="27">
        <v>818</v>
      </c>
      <c r="D22" s="12">
        <f t="shared" si="4"/>
        <v>826.61081356750083</v>
      </c>
      <c r="E22" s="12">
        <f t="shared" si="5"/>
        <v>3.0643239698927118</v>
      </c>
      <c r="F22" s="12">
        <f t="shared" si="6"/>
        <v>829.67513753739354</v>
      </c>
      <c r="G22" s="21">
        <f t="shared" si="3"/>
        <v>-11.675137537393539</v>
      </c>
      <c r="H22" s="21">
        <f t="shared" si="0"/>
        <v>11.675137537393539</v>
      </c>
      <c r="I22" s="21">
        <f t="shared" si="1"/>
        <v>136.30883651705568</v>
      </c>
      <c r="J22" s="1">
        <f t="shared" si="2"/>
        <v>1.4272784275542223E-2</v>
      </c>
    </row>
    <row r="23" spans="1:10" x14ac:dyDescent="0.15">
      <c r="A23" s="52"/>
      <c r="B23" s="28" t="s">
        <v>4</v>
      </c>
      <c r="C23" s="27">
        <v>842</v>
      </c>
      <c r="D23" s="12">
        <f t="shared" si="4"/>
        <v>824.02756949725051</v>
      </c>
      <c r="E23" s="12">
        <f t="shared" si="5"/>
        <v>-7.4973221075094965E-2</v>
      </c>
      <c r="F23" s="12">
        <f t="shared" si="6"/>
        <v>823.95259627617543</v>
      </c>
      <c r="G23" s="21">
        <f t="shared" si="3"/>
        <v>18.047403723824573</v>
      </c>
      <c r="H23" s="21">
        <f t="shared" si="0"/>
        <v>18.047403723824573</v>
      </c>
      <c r="I23" s="21">
        <f t="shared" si="1"/>
        <v>325.70878117071703</v>
      </c>
      <c r="J23" s="1">
        <f t="shared" si="2"/>
        <v>2.1433971168437736E-2</v>
      </c>
    </row>
    <row r="24" spans="1:10" x14ac:dyDescent="0.15">
      <c r="A24" s="52"/>
      <c r="B24" s="28" t="s">
        <v>3</v>
      </c>
      <c r="C24" s="27">
        <v>839</v>
      </c>
      <c r="D24" s="12">
        <f t="shared" si="4"/>
        <v>829.41929864807537</v>
      </c>
      <c r="E24" s="12">
        <f t="shared" si="5"/>
        <v>2.3175187452474573</v>
      </c>
      <c r="F24" s="12">
        <f t="shared" si="6"/>
        <v>831.73681739332278</v>
      </c>
      <c r="G24" s="21">
        <f t="shared" si="3"/>
        <v>7.2631826066772192</v>
      </c>
      <c r="H24" s="21">
        <f t="shared" si="0"/>
        <v>7.2631826066772192</v>
      </c>
      <c r="I24" s="21">
        <f t="shared" si="1"/>
        <v>52.753821577938481</v>
      </c>
      <c r="J24" s="1">
        <f t="shared" si="2"/>
        <v>8.6569518553959706E-3</v>
      </c>
    </row>
    <row r="25" spans="1:10" x14ac:dyDescent="0.15">
      <c r="A25" s="52"/>
      <c r="B25" s="28" t="s">
        <v>2</v>
      </c>
      <c r="C25" s="27">
        <v>821</v>
      </c>
      <c r="D25" s="12">
        <f t="shared" si="4"/>
        <v>832.29350905365277</v>
      </c>
      <c r="E25" s="12">
        <f t="shared" si="5"/>
        <v>1.5622631216732201</v>
      </c>
      <c r="F25" s="12">
        <f t="shared" si="6"/>
        <v>833.85577217532602</v>
      </c>
      <c r="G25" s="21">
        <f t="shared" si="3"/>
        <v>-12.855772175326024</v>
      </c>
      <c r="H25" s="21">
        <f t="shared" si="0"/>
        <v>12.855772175326024</v>
      </c>
      <c r="I25" s="21">
        <f t="shared" si="1"/>
        <v>165.2708782238868</v>
      </c>
      <c r="J25" s="1">
        <f t="shared" si="2"/>
        <v>1.5658675000397106E-2</v>
      </c>
    </row>
    <row r="26" spans="1:10" x14ac:dyDescent="0.15">
      <c r="A26" s="52"/>
      <c r="B26" s="28" t="s">
        <v>1</v>
      </c>
      <c r="C26" s="27">
        <v>830</v>
      </c>
      <c r="D26" s="12">
        <f t="shared" si="4"/>
        <v>828.90545633755687</v>
      </c>
      <c r="E26" s="12">
        <f t="shared" si="5"/>
        <v>-0.31641581482876968</v>
      </c>
      <c r="F26" s="12">
        <f t="shared" si="6"/>
        <v>828.58904052272806</v>
      </c>
      <c r="G26" s="21">
        <f t="shared" si="3"/>
        <v>1.4109594772719447</v>
      </c>
      <c r="H26" s="21">
        <f t="shared" si="0"/>
        <v>1.4109594772719447</v>
      </c>
      <c r="I26" s="21">
        <f t="shared" si="1"/>
        <v>1.9908066465035195</v>
      </c>
      <c r="J26" s="1">
        <f t="shared" si="2"/>
        <v>1.6999511774360779E-3</v>
      </c>
    </row>
    <row r="27" spans="1:10" x14ac:dyDescent="0.15">
      <c r="A27" s="53"/>
      <c r="B27" s="28" t="s">
        <v>0</v>
      </c>
      <c r="C27" s="27">
        <v>840</v>
      </c>
      <c r="D27" s="12">
        <f t="shared" si="4"/>
        <v>829.23381943628976</v>
      </c>
      <c r="E27" s="12">
        <f t="shared" si="5"/>
        <v>0.79850892961986797</v>
      </c>
      <c r="F27" s="12">
        <f t="shared" si="6"/>
        <v>830.03232836590962</v>
      </c>
      <c r="G27" s="21">
        <f t="shared" si="3"/>
        <v>9.9676716340903795</v>
      </c>
      <c r="H27" s="21">
        <f t="shared" si="0"/>
        <v>9.9676716340903795</v>
      </c>
      <c r="I27" s="21">
        <f t="shared" si="1"/>
        <v>99.354477805049981</v>
      </c>
      <c r="J27" s="1">
        <f t="shared" si="2"/>
        <v>1.1866275754869499E-2</v>
      </c>
    </row>
    <row r="28" spans="1:10" x14ac:dyDescent="0.15">
      <c r="A28" s="54">
        <v>2022</v>
      </c>
      <c r="B28" s="29" t="s">
        <v>11</v>
      </c>
      <c r="C28" s="27">
        <v>923</v>
      </c>
      <c r="D28" s="12">
        <f t="shared" si="4"/>
        <v>832.46367360540285</v>
      </c>
      <c r="E28" s="12">
        <f t="shared" si="5"/>
        <v>1.6689562507339246</v>
      </c>
      <c r="F28" s="12">
        <f t="shared" si="6"/>
        <v>834.13262985613676</v>
      </c>
      <c r="G28" s="21">
        <f t="shared" si="3"/>
        <v>88.867370143863241</v>
      </c>
      <c r="H28" s="21">
        <f t="shared" si="0"/>
        <v>88.867370143863241</v>
      </c>
      <c r="I28" s="21">
        <f t="shared" si="1"/>
        <v>7897.4094762863961</v>
      </c>
      <c r="J28" s="1">
        <f t="shared" si="2"/>
        <v>9.6281007739830157E-2</v>
      </c>
    </row>
    <row r="29" spans="1:10" x14ac:dyDescent="0.15">
      <c r="A29" s="55"/>
      <c r="B29" s="29" t="s">
        <v>10</v>
      </c>
      <c r="C29" s="27">
        <v>914</v>
      </c>
      <c r="D29" s="12">
        <f t="shared" si="4"/>
        <v>859.62457152378192</v>
      </c>
      <c r="E29" s="12">
        <f t="shared" si="5"/>
        <v>8.8482693755137216</v>
      </c>
      <c r="F29" s="12">
        <f t="shared" si="6"/>
        <v>868.47284089929565</v>
      </c>
      <c r="G29" s="21">
        <f t="shared" si="3"/>
        <v>45.527159100704353</v>
      </c>
      <c r="H29" s="21">
        <f t="shared" si="0"/>
        <v>45.527159100704353</v>
      </c>
      <c r="I29" s="21">
        <f t="shared" si="1"/>
        <v>2072.7222157808474</v>
      </c>
      <c r="J29" s="1">
        <f t="shared" si="2"/>
        <v>4.9810896171448966E-2</v>
      </c>
    </row>
    <row r="30" spans="1:10" x14ac:dyDescent="0.15">
      <c r="A30" s="55"/>
      <c r="B30" s="29" t="s">
        <v>9</v>
      </c>
      <c r="C30" s="27">
        <v>923</v>
      </c>
      <c r="D30" s="12">
        <f t="shared" si="4"/>
        <v>875.93720006664739</v>
      </c>
      <c r="E30" s="12">
        <f t="shared" si="5"/>
        <v>5.5937885628596407</v>
      </c>
      <c r="F30" s="12">
        <f t="shared" si="6"/>
        <v>881.53098862950708</v>
      </c>
      <c r="G30" s="21">
        <f t="shared" si="3"/>
        <v>41.469011370492922</v>
      </c>
      <c r="H30" s="21">
        <f t="shared" si="0"/>
        <v>41.469011370492922</v>
      </c>
      <c r="I30" s="21">
        <f t="shared" si="1"/>
        <v>1719.6789040460712</v>
      </c>
      <c r="J30" s="1">
        <f t="shared" si="2"/>
        <v>4.4928506360230686E-2</v>
      </c>
    </row>
    <row r="31" spans="1:10" x14ac:dyDescent="0.15">
      <c r="A31" s="55"/>
      <c r="B31" s="29" t="s">
        <v>8</v>
      </c>
      <c r="C31" s="27">
        <v>907</v>
      </c>
      <c r="D31" s="12">
        <f t="shared" si="4"/>
        <v>890.05604004665315</v>
      </c>
      <c r="E31" s="12">
        <f t="shared" si="5"/>
        <v>4.935651994001728</v>
      </c>
      <c r="F31" s="12">
        <f t="shared" si="6"/>
        <v>894.99169204065493</v>
      </c>
      <c r="G31" s="21">
        <f t="shared" si="3"/>
        <v>12.008307959345075</v>
      </c>
      <c r="H31" s="21">
        <f t="shared" si="0"/>
        <v>12.008307959345075</v>
      </c>
      <c r="I31" s="21">
        <f t="shared" si="1"/>
        <v>144.19946004647028</v>
      </c>
      <c r="J31" s="1">
        <f t="shared" si="2"/>
        <v>1.3239589811846831E-2</v>
      </c>
    </row>
    <row r="32" spans="1:10" x14ac:dyDescent="0.15">
      <c r="A32" s="55"/>
      <c r="B32" s="29" t="s">
        <v>7</v>
      </c>
      <c r="C32" s="27">
        <v>921</v>
      </c>
      <c r="D32" s="12">
        <f t="shared" si="4"/>
        <v>895.13922803265723</v>
      </c>
      <c r="E32" s="12">
        <f t="shared" si="5"/>
        <v>2.2249563958012231</v>
      </c>
      <c r="F32" s="12">
        <f t="shared" si="6"/>
        <v>897.36418442845843</v>
      </c>
      <c r="G32" s="21">
        <f t="shared" si="3"/>
        <v>23.635815571541571</v>
      </c>
      <c r="H32" s="21">
        <f t="shared" si="0"/>
        <v>23.635815571541571</v>
      </c>
      <c r="I32" s="21">
        <f t="shared" si="1"/>
        <v>558.65177773192693</v>
      </c>
      <c r="J32" s="1">
        <f t="shared" si="2"/>
        <v>2.5663209089621684E-2</v>
      </c>
    </row>
    <row r="33" spans="1:10" x14ac:dyDescent="0.15">
      <c r="A33" s="55"/>
      <c r="B33" s="29" t="s">
        <v>6</v>
      </c>
      <c r="C33" s="27">
        <v>909</v>
      </c>
      <c r="D33" s="12">
        <f t="shared" si="4"/>
        <v>902.89745962285997</v>
      </c>
      <c r="E33" s="12">
        <f t="shared" si="5"/>
        <v>3.0274694770608219</v>
      </c>
      <c r="F33" s="12">
        <f t="shared" si="6"/>
        <v>905.92492909992075</v>
      </c>
      <c r="G33" s="21">
        <f t="shared" si="3"/>
        <v>3.075070900079254</v>
      </c>
      <c r="H33" s="21">
        <f t="shared" si="0"/>
        <v>3.075070900079254</v>
      </c>
      <c r="I33" s="21">
        <f t="shared" si="1"/>
        <v>9.4560610405142338</v>
      </c>
      <c r="J33" s="1">
        <f t="shared" si="2"/>
        <v>3.3829162817153508E-3</v>
      </c>
    </row>
    <row r="34" spans="1:10" x14ac:dyDescent="0.15">
      <c r="A34" s="55"/>
      <c r="B34" s="29" t="s">
        <v>5</v>
      </c>
      <c r="C34" s="27">
        <v>905</v>
      </c>
      <c r="D34" s="12">
        <f t="shared" si="4"/>
        <v>904.72822173600184</v>
      </c>
      <c r="E34" s="12">
        <f t="shared" si="5"/>
        <v>1.2492286339425618</v>
      </c>
      <c r="F34" s="12">
        <f t="shared" si="6"/>
        <v>905.97745036994445</v>
      </c>
      <c r="G34" s="21">
        <f t="shared" si="3"/>
        <v>-0.97745036994444945</v>
      </c>
      <c r="H34" s="21">
        <f t="shared" si="0"/>
        <v>0.97745036994444945</v>
      </c>
      <c r="I34" s="21">
        <f t="shared" si="1"/>
        <v>0.95540922570454112</v>
      </c>
      <c r="J34" s="1">
        <f t="shared" si="2"/>
        <v>1.0800556573971817E-3</v>
      </c>
    </row>
    <row r="35" spans="1:10" x14ac:dyDescent="0.15">
      <c r="A35" s="55"/>
      <c r="B35" s="29" t="s">
        <v>4</v>
      </c>
      <c r="C35" s="27">
        <v>925</v>
      </c>
      <c r="D35" s="12">
        <f t="shared" si="4"/>
        <v>904.80975521520122</v>
      </c>
      <c r="E35" s="12">
        <f t="shared" si="5"/>
        <v>0.72446004375981365</v>
      </c>
      <c r="F35" s="12">
        <f t="shared" si="6"/>
        <v>905.53421525896101</v>
      </c>
      <c r="G35" s="21">
        <f t="shared" si="3"/>
        <v>19.465784741038988</v>
      </c>
      <c r="H35" s="21">
        <f t="shared" si="0"/>
        <v>19.465784741038988</v>
      </c>
      <c r="I35" s="21">
        <f t="shared" si="1"/>
        <v>378.91677558446628</v>
      </c>
      <c r="J35" s="1">
        <f t="shared" si="2"/>
        <v>2.1044091611934039E-2</v>
      </c>
    </row>
    <row r="36" spans="1:10" x14ac:dyDescent="0.15">
      <c r="A36" s="55"/>
      <c r="B36" s="29" t="s">
        <v>3</v>
      </c>
      <c r="C36" s="27">
        <v>920</v>
      </c>
      <c r="D36" s="12">
        <f t="shared" si="4"/>
        <v>910.86682865064085</v>
      </c>
      <c r="E36" s="12">
        <f t="shared" si="5"/>
        <v>2.51712203063189</v>
      </c>
      <c r="F36" s="12">
        <f t="shared" si="6"/>
        <v>913.38395068127272</v>
      </c>
      <c r="G36" s="21">
        <f t="shared" si="3"/>
        <v>6.6160493187272778</v>
      </c>
      <c r="H36" s="21">
        <f t="shared" si="0"/>
        <v>6.6160493187272778</v>
      </c>
      <c r="I36" s="21">
        <f t="shared" si="1"/>
        <v>43.772108587831674</v>
      </c>
      <c r="J36" s="1">
        <f t="shared" si="2"/>
        <v>7.1913579551383458E-3</v>
      </c>
    </row>
    <row r="37" spans="1:10" x14ac:dyDescent="0.15">
      <c r="A37" s="55"/>
      <c r="B37" s="29" t="s">
        <v>2</v>
      </c>
      <c r="C37" s="27">
        <v>910</v>
      </c>
      <c r="D37" s="12">
        <f t="shared" si="4"/>
        <v>913.60678005544855</v>
      </c>
      <c r="E37" s="12">
        <f t="shared" si="5"/>
        <v>1.5219854214423094</v>
      </c>
      <c r="F37" s="12">
        <f t="shared" si="6"/>
        <v>915.12876547689086</v>
      </c>
      <c r="G37" s="21">
        <f t="shared" si="3"/>
        <v>-5.1287654768908624</v>
      </c>
      <c r="H37" s="21">
        <f t="shared" si="0"/>
        <v>5.1287654768908624</v>
      </c>
      <c r="I37" s="21">
        <f t="shared" si="1"/>
        <v>26.304235316947555</v>
      </c>
      <c r="J37" s="1">
        <f t="shared" si="2"/>
        <v>5.6360060185613875E-3</v>
      </c>
    </row>
    <row r="38" spans="1:10" x14ac:dyDescent="0.15">
      <c r="A38" s="55"/>
      <c r="B38" s="29" t="s">
        <v>1</v>
      </c>
      <c r="C38" s="27">
        <v>919</v>
      </c>
      <c r="D38" s="12">
        <f t="shared" si="4"/>
        <v>912.52474603881399</v>
      </c>
      <c r="E38" s="12">
        <f t="shared" si="5"/>
        <v>0.37538979500963021</v>
      </c>
      <c r="F38" s="12">
        <f t="shared" si="6"/>
        <v>912.90013583382358</v>
      </c>
      <c r="G38" s="21">
        <f t="shared" si="3"/>
        <v>6.0998641661764168</v>
      </c>
      <c r="H38" s="21">
        <f t="shared" si="0"/>
        <v>6.0998641661764168</v>
      </c>
      <c r="I38" s="21">
        <f t="shared" si="1"/>
        <v>37.208342845803109</v>
      </c>
      <c r="J38" s="1">
        <f t="shared" si="2"/>
        <v>6.6375018130320094E-3</v>
      </c>
    </row>
    <row r="39" spans="1:10" x14ac:dyDescent="0.15">
      <c r="A39" s="56"/>
      <c r="B39" s="29" t="s">
        <v>0</v>
      </c>
      <c r="C39" s="27">
        <v>911</v>
      </c>
      <c r="D39" s="12">
        <f t="shared" si="4"/>
        <v>914.46732222716969</v>
      </c>
      <c r="E39" s="12">
        <f t="shared" si="5"/>
        <v>1.2827728565067105</v>
      </c>
      <c r="F39" s="12">
        <f t="shared" si="6"/>
        <v>915.75009508367634</v>
      </c>
      <c r="G39" s="21">
        <f t="shared" si="3"/>
        <v>-4.7500950836763423</v>
      </c>
      <c r="H39" s="21">
        <f t="shared" si="0"/>
        <v>4.7500950836763423</v>
      </c>
      <c r="I39" s="21">
        <f t="shared" si="1"/>
        <v>22.563403303966158</v>
      </c>
      <c r="J39" s="1">
        <f t="shared" si="2"/>
        <v>5.2141548668236471E-3</v>
      </c>
    </row>
    <row r="40" spans="1:10" ht="23" customHeight="1" x14ac:dyDescent="0.15">
      <c r="A40" s="46" t="s">
        <v>31</v>
      </c>
      <c r="B40" s="47"/>
      <c r="C40" s="2"/>
      <c r="D40" s="12">
        <f t="shared" si="4"/>
        <v>913.4271255590188</v>
      </c>
      <c r="E40" s="12">
        <f t="shared" si="5"/>
        <v>0.38794099955473482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6">
    <mergeCell ref="A40:B40"/>
    <mergeCell ref="B1:C1"/>
    <mergeCell ref="G1:K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C9D-F88D-D046-B4EE-91B964E9F228}">
  <dimension ref="A1:M40"/>
  <sheetViews>
    <sheetView zoomScale="92" workbookViewId="0">
      <selection activeCell="O5" sqref="O5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23</v>
      </c>
      <c r="C1" s="44"/>
      <c r="G1" s="45" t="s">
        <v>41</v>
      </c>
      <c r="H1" s="45"/>
      <c r="I1" s="45"/>
      <c r="J1" s="45"/>
      <c r="K1" s="45"/>
    </row>
    <row r="3" spans="1:13" ht="36" customHeight="1" x14ac:dyDescent="0.15">
      <c r="A3" s="23" t="s">
        <v>21</v>
      </c>
      <c r="B3" s="24" t="s">
        <v>20</v>
      </c>
      <c r="C3" s="25" t="s">
        <v>44</v>
      </c>
      <c r="D3" s="4" t="s">
        <v>58</v>
      </c>
      <c r="E3" s="4" t="s">
        <v>37</v>
      </c>
      <c r="F3" s="22" t="s">
        <v>42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15">
      <c r="A4" s="48">
        <v>2020</v>
      </c>
      <c r="B4" s="26" t="s">
        <v>11</v>
      </c>
      <c r="C4" s="27">
        <v>807</v>
      </c>
      <c r="D4" s="2"/>
      <c r="E4" s="2"/>
      <c r="F4" s="2"/>
      <c r="G4" s="2"/>
      <c r="H4" s="2"/>
      <c r="I4" s="2"/>
      <c r="J4" s="2"/>
      <c r="L4" s="14" t="s">
        <v>34</v>
      </c>
      <c r="M4" s="15">
        <v>0.7</v>
      </c>
    </row>
    <row r="5" spans="1:13" ht="16" customHeight="1" x14ac:dyDescent="0.15">
      <c r="A5" s="49"/>
      <c r="B5" s="26" t="s">
        <v>10</v>
      </c>
      <c r="C5" s="27">
        <v>807</v>
      </c>
      <c r="D5" s="2">
        <v>807</v>
      </c>
      <c r="E5" s="2"/>
      <c r="F5" s="2"/>
      <c r="G5" s="21">
        <f>C5-F5</f>
        <v>807</v>
      </c>
      <c r="H5" s="21">
        <f t="shared" ref="H5:H40" si="0">ABS(G5)</f>
        <v>807</v>
      </c>
      <c r="I5" s="21">
        <f t="shared" ref="I5:I40" si="1">(G5)^2</f>
        <v>651249</v>
      </c>
      <c r="J5" s="1">
        <f t="shared" ref="J5:J39" si="2">(H5/C5)</f>
        <v>1</v>
      </c>
      <c r="L5" s="14" t="s">
        <v>39</v>
      </c>
      <c r="M5" s="15">
        <v>0.7</v>
      </c>
    </row>
    <row r="6" spans="1:13" x14ac:dyDescent="0.15">
      <c r="A6" s="49"/>
      <c r="B6" s="26" t="s">
        <v>9</v>
      </c>
      <c r="C6" s="27">
        <v>810</v>
      </c>
      <c r="D6" s="12">
        <f>C5*0.7+(1-0.7)*D5</f>
        <v>807</v>
      </c>
      <c r="E6" s="12">
        <f>0.7*(D6-D5)+(1-0.7)*1</f>
        <v>0.30000000000000004</v>
      </c>
      <c r="F6" s="12">
        <f>D6+E6</f>
        <v>807.3</v>
      </c>
      <c r="G6" s="21">
        <f t="shared" ref="G6:G40" si="3">C6-F6</f>
        <v>2.7000000000000455</v>
      </c>
      <c r="H6" s="21">
        <f t="shared" si="0"/>
        <v>2.7000000000000455</v>
      </c>
      <c r="I6" s="21">
        <f t="shared" si="1"/>
        <v>7.2900000000002452</v>
      </c>
      <c r="J6" s="1">
        <f>(H6/C6)</f>
        <v>3.3333333333333895E-3</v>
      </c>
    </row>
    <row r="7" spans="1:13" x14ac:dyDescent="0.15">
      <c r="A7" s="49"/>
      <c r="B7" s="26" t="s">
        <v>8</v>
      </c>
      <c r="C7" s="27">
        <v>804</v>
      </c>
      <c r="D7" s="12">
        <f t="shared" ref="D7:D40" si="4">C6*0.7+(1-0.7)*D6</f>
        <v>809.1</v>
      </c>
      <c r="E7" s="12">
        <f t="shared" ref="E7:E40" si="5">0.7*(D7-D6)+(1-0.7)*1</f>
        <v>1.7700000000000158</v>
      </c>
      <c r="F7" s="12">
        <f t="shared" ref="F7:F39" si="6">D7+E7</f>
        <v>810.87</v>
      </c>
      <c r="G7" s="21">
        <f t="shared" si="3"/>
        <v>-6.8700000000000045</v>
      </c>
      <c r="H7" s="21">
        <f t="shared" si="0"/>
        <v>6.8700000000000045</v>
      </c>
      <c r="I7" s="21">
        <f t="shared" si="1"/>
        <v>47.196900000000063</v>
      </c>
      <c r="J7" s="1">
        <f t="shared" si="2"/>
        <v>8.5447761194029914E-3</v>
      </c>
    </row>
    <row r="8" spans="1:13" x14ac:dyDescent="0.15">
      <c r="A8" s="49"/>
      <c r="B8" s="26" t="s">
        <v>7</v>
      </c>
      <c r="C8" s="27">
        <v>799</v>
      </c>
      <c r="D8" s="12">
        <f t="shared" si="4"/>
        <v>805.53</v>
      </c>
      <c r="E8" s="12">
        <f t="shared" si="5"/>
        <v>-2.1990000000000345</v>
      </c>
      <c r="F8" s="12">
        <f t="shared" si="6"/>
        <v>803.3309999999999</v>
      </c>
      <c r="G8" s="21">
        <f t="shared" si="3"/>
        <v>-4.3309999999999036</v>
      </c>
      <c r="H8" s="21">
        <f t="shared" si="0"/>
        <v>4.3309999999999036</v>
      </c>
      <c r="I8" s="21">
        <f t="shared" si="1"/>
        <v>18.757560999999164</v>
      </c>
      <c r="J8" s="1">
        <f t="shared" si="2"/>
        <v>5.4205256570712184E-3</v>
      </c>
    </row>
    <row r="9" spans="1:13" x14ac:dyDescent="0.15">
      <c r="A9" s="49"/>
      <c r="B9" s="26" t="s">
        <v>6</v>
      </c>
      <c r="C9" s="27">
        <v>815</v>
      </c>
      <c r="D9" s="12">
        <f t="shared" si="4"/>
        <v>800.95899999999995</v>
      </c>
      <c r="E9" s="12">
        <f t="shared" si="5"/>
        <v>-2.8997000000000179</v>
      </c>
      <c r="F9" s="12">
        <f t="shared" si="6"/>
        <v>798.05929999999989</v>
      </c>
      <c r="G9" s="21">
        <f t="shared" si="3"/>
        <v>16.940700000000106</v>
      </c>
      <c r="H9" s="21">
        <f t="shared" si="0"/>
        <v>16.940700000000106</v>
      </c>
      <c r="I9" s="21">
        <f t="shared" si="1"/>
        <v>286.98731649000359</v>
      </c>
      <c r="J9" s="1">
        <f t="shared" si="2"/>
        <v>2.0786134969325284E-2</v>
      </c>
      <c r="L9" s="18" t="s">
        <v>14</v>
      </c>
      <c r="M9" s="19">
        <f>AVERAGE(H5:H39)</f>
        <v>38.786577899657253</v>
      </c>
    </row>
    <row r="10" spans="1:13" x14ac:dyDescent="0.15">
      <c r="A10" s="49"/>
      <c r="B10" s="26" t="s">
        <v>5</v>
      </c>
      <c r="C10" s="27">
        <v>814</v>
      </c>
      <c r="D10" s="12">
        <f t="shared" si="4"/>
        <v>810.78770000000009</v>
      </c>
      <c r="E10" s="12">
        <f t="shared" si="5"/>
        <v>7.1800900000000976</v>
      </c>
      <c r="F10" s="12">
        <f t="shared" si="6"/>
        <v>817.96779000000015</v>
      </c>
      <c r="G10" s="21">
        <f t="shared" si="3"/>
        <v>-3.96779000000015</v>
      </c>
      <c r="H10" s="21">
        <f t="shared" si="0"/>
        <v>3.96779000000015</v>
      </c>
      <c r="I10" s="21">
        <f t="shared" si="1"/>
        <v>15.743357484101191</v>
      </c>
      <c r="J10" s="1">
        <f t="shared" si="2"/>
        <v>4.8744348894350737E-3</v>
      </c>
      <c r="L10" s="13" t="s">
        <v>13</v>
      </c>
      <c r="M10" s="20">
        <f>AVERAGE(I5:I39)</f>
        <v>19052.114170574125</v>
      </c>
    </row>
    <row r="11" spans="1:13" x14ac:dyDescent="0.15">
      <c r="A11" s="49"/>
      <c r="B11" s="26" t="s">
        <v>4</v>
      </c>
      <c r="C11" s="27">
        <v>800</v>
      </c>
      <c r="D11" s="12">
        <f t="shared" si="4"/>
        <v>813.03630999999996</v>
      </c>
      <c r="E11" s="12">
        <f t="shared" si="5"/>
        <v>1.87402699999991</v>
      </c>
      <c r="F11" s="12">
        <f t="shared" si="6"/>
        <v>814.91033699999991</v>
      </c>
      <c r="G11" s="21">
        <f t="shared" si="3"/>
        <v>-14.910336999999913</v>
      </c>
      <c r="H11" s="21">
        <f t="shared" si="0"/>
        <v>14.910336999999913</v>
      </c>
      <c r="I11" s="21">
        <f t="shared" si="1"/>
        <v>222.31814945356641</v>
      </c>
      <c r="J11" s="1">
        <f t="shared" si="2"/>
        <v>1.8637921249999891E-2</v>
      </c>
      <c r="L11" s="16" t="s">
        <v>12</v>
      </c>
      <c r="M11" s="17">
        <f>AVERAGE(J5:J39)</f>
        <v>4.6887246874806866E-2</v>
      </c>
    </row>
    <row r="12" spans="1:13" x14ac:dyDescent="0.15">
      <c r="A12" s="49"/>
      <c r="B12" s="26" t="s">
        <v>3</v>
      </c>
      <c r="C12" s="27">
        <v>814</v>
      </c>
      <c r="D12" s="12">
        <f t="shared" si="4"/>
        <v>803.91089299999999</v>
      </c>
      <c r="E12" s="12">
        <f t="shared" si="5"/>
        <v>-6.0877918999999787</v>
      </c>
      <c r="F12" s="12">
        <f t="shared" si="6"/>
        <v>797.82310110000003</v>
      </c>
      <c r="G12" s="21">
        <f t="shared" si="3"/>
        <v>16.176898899999969</v>
      </c>
      <c r="H12" s="21">
        <f t="shared" si="0"/>
        <v>16.176898899999969</v>
      </c>
      <c r="I12" s="21">
        <f t="shared" si="1"/>
        <v>261.69205802082024</v>
      </c>
      <c r="J12" s="1">
        <f t="shared" si="2"/>
        <v>1.9873340171990134E-2</v>
      </c>
    </row>
    <row r="13" spans="1:13" x14ac:dyDescent="0.15">
      <c r="A13" s="49"/>
      <c r="B13" s="26" t="s">
        <v>2</v>
      </c>
      <c r="C13" s="27">
        <v>800</v>
      </c>
      <c r="D13" s="12">
        <f t="shared" si="4"/>
        <v>810.9732679</v>
      </c>
      <c r="E13" s="12">
        <f t="shared" si="5"/>
        <v>5.2436624300000059</v>
      </c>
      <c r="F13" s="12">
        <f t="shared" si="6"/>
        <v>816.21693032999997</v>
      </c>
      <c r="G13" s="21">
        <f t="shared" si="3"/>
        <v>-16.216930329999968</v>
      </c>
      <c r="H13" s="21">
        <f t="shared" si="0"/>
        <v>16.216930329999968</v>
      </c>
      <c r="I13" s="21">
        <f t="shared" si="1"/>
        <v>262.98882932807288</v>
      </c>
      <c r="J13" s="1">
        <f t="shared" si="2"/>
        <v>2.027116291249996E-2</v>
      </c>
    </row>
    <row r="14" spans="1:13" x14ac:dyDescent="0.15">
      <c r="A14" s="49"/>
      <c r="B14" s="26" t="s">
        <v>1</v>
      </c>
      <c r="C14" s="27">
        <v>804</v>
      </c>
      <c r="D14" s="12">
        <f t="shared" si="4"/>
        <v>803.29198037000003</v>
      </c>
      <c r="E14" s="12">
        <f t="shared" si="5"/>
        <v>-5.0769012709999739</v>
      </c>
      <c r="F14" s="12">
        <f t="shared" si="6"/>
        <v>798.21507909900004</v>
      </c>
      <c r="G14" s="21">
        <f t="shared" si="3"/>
        <v>5.784920900999964</v>
      </c>
      <c r="H14" s="21">
        <f t="shared" si="0"/>
        <v>5.784920900999964</v>
      </c>
      <c r="I14" s="21">
        <f t="shared" si="1"/>
        <v>33.465309830826236</v>
      </c>
      <c r="J14" s="1">
        <f t="shared" si="2"/>
        <v>7.1951752499999555E-3</v>
      </c>
    </row>
    <row r="15" spans="1:13" x14ac:dyDescent="0.15">
      <c r="A15" s="50"/>
      <c r="B15" s="26" t="s">
        <v>0</v>
      </c>
      <c r="C15" s="27">
        <v>810</v>
      </c>
      <c r="D15" s="12">
        <f t="shared" si="4"/>
        <v>803.78759411099998</v>
      </c>
      <c r="E15" s="12">
        <f t="shared" si="5"/>
        <v>0.64692961869996002</v>
      </c>
      <c r="F15" s="12">
        <f t="shared" si="6"/>
        <v>804.43452372969989</v>
      </c>
      <c r="G15" s="21">
        <f t="shared" si="3"/>
        <v>5.5654762703001097</v>
      </c>
      <c r="H15" s="21">
        <f t="shared" si="0"/>
        <v>5.5654762703001097</v>
      </c>
      <c r="I15" s="21">
        <f t="shared" si="1"/>
        <v>30.974526115273619</v>
      </c>
      <c r="J15" s="1">
        <f t="shared" si="2"/>
        <v>6.8709583583951971E-3</v>
      </c>
    </row>
    <row r="16" spans="1:13" x14ac:dyDescent="0.15">
      <c r="A16" s="51">
        <v>2021</v>
      </c>
      <c r="B16" s="28" t="s">
        <v>11</v>
      </c>
      <c r="C16" s="27">
        <v>835</v>
      </c>
      <c r="D16" s="12">
        <f t="shared" si="4"/>
        <v>808.1362782333</v>
      </c>
      <c r="E16" s="12">
        <f t="shared" si="5"/>
        <v>3.3440788856100196</v>
      </c>
      <c r="F16" s="12">
        <f t="shared" si="6"/>
        <v>811.48035711890998</v>
      </c>
      <c r="G16" s="21">
        <f t="shared" si="3"/>
        <v>23.519642881090022</v>
      </c>
      <c r="H16" s="21">
        <f t="shared" si="0"/>
        <v>23.519642881090022</v>
      </c>
      <c r="I16" s="21">
        <f t="shared" si="1"/>
        <v>553.17360125400853</v>
      </c>
      <c r="J16" s="1">
        <f t="shared" si="2"/>
        <v>2.8167236983341344E-2</v>
      </c>
    </row>
    <row r="17" spans="1:10" x14ac:dyDescent="0.15">
      <c r="A17" s="52"/>
      <c r="B17" s="28" t="s">
        <v>10</v>
      </c>
      <c r="C17" s="27">
        <v>825</v>
      </c>
      <c r="D17" s="12">
        <f t="shared" si="4"/>
        <v>826.94088346999001</v>
      </c>
      <c r="E17" s="12">
        <f t="shared" si="5"/>
        <v>13.463223665683007</v>
      </c>
      <c r="F17" s="12">
        <f t="shared" si="6"/>
        <v>840.40410713567303</v>
      </c>
      <c r="G17" s="21">
        <f t="shared" si="3"/>
        <v>-15.40410713567303</v>
      </c>
      <c r="H17" s="21">
        <f t="shared" si="0"/>
        <v>15.40410713567303</v>
      </c>
      <c r="I17" s="21">
        <f t="shared" si="1"/>
        <v>237.28651664729276</v>
      </c>
      <c r="J17" s="1">
        <f t="shared" si="2"/>
        <v>1.8671645012937006E-2</v>
      </c>
    </row>
    <row r="18" spans="1:10" x14ac:dyDescent="0.15">
      <c r="A18" s="52"/>
      <c r="B18" s="28" t="s">
        <v>9</v>
      </c>
      <c r="C18" s="27">
        <v>840</v>
      </c>
      <c r="D18" s="12">
        <f t="shared" si="4"/>
        <v>825.58226504099707</v>
      </c>
      <c r="E18" s="12">
        <f t="shared" si="5"/>
        <v>-0.65103290029505834</v>
      </c>
      <c r="F18" s="12">
        <f t="shared" si="6"/>
        <v>824.93123214070204</v>
      </c>
      <c r="G18" s="21">
        <f t="shared" si="3"/>
        <v>15.068767859297964</v>
      </c>
      <c r="H18" s="21">
        <f t="shared" si="0"/>
        <v>15.068767859297964</v>
      </c>
      <c r="I18" s="21">
        <f t="shared" si="1"/>
        <v>227.06776479741134</v>
      </c>
      <c r="J18" s="1">
        <f t="shared" si="2"/>
        <v>1.7939009356307101E-2</v>
      </c>
    </row>
    <row r="19" spans="1:10" x14ac:dyDescent="0.15">
      <c r="A19" s="52"/>
      <c r="B19" s="28" t="s">
        <v>8</v>
      </c>
      <c r="C19" s="27">
        <v>810</v>
      </c>
      <c r="D19" s="12">
        <f t="shared" si="4"/>
        <v>835.67467951229912</v>
      </c>
      <c r="E19" s="12">
        <f t="shared" si="5"/>
        <v>7.364690129911434</v>
      </c>
      <c r="F19" s="12">
        <f t="shared" si="6"/>
        <v>843.03936964221054</v>
      </c>
      <c r="G19" s="21">
        <f t="shared" si="3"/>
        <v>-33.039369642210545</v>
      </c>
      <c r="H19" s="21">
        <f t="shared" si="0"/>
        <v>33.039369642210545</v>
      </c>
      <c r="I19" s="21">
        <f t="shared" si="1"/>
        <v>1091.5999463546239</v>
      </c>
      <c r="J19" s="1">
        <f t="shared" si="2"/>
        <v>4.0789345237296971E-2</v>
      </c>
    </row>
    <row r="20" spans="1:10" x14ac:dyDescent="0.15">
      <c r="A20" s="52"/>
      <c r="B20" s="28" t="s">
        <v>7</v>
      </c>
      <c r="C20" s="27">
        <v>815</v>
      </c>
      <c r="D20" s="12">
        <f t="shared" si="4"/>
        <v>817.70240385368982</v>
      </c>
      <c r="E20" s="12">
        <f t="shared" si="5"/>
        <v>-12.280592961026512</v>
      </c>
      <c r="F20" s="12">
        <f t="shared" si="6"/>
        <v>805.4218108926633</v>
      </c>
      <c r="G20" s="21">
        <f t="shared" si="3"/>
        <v>9.5781891073366978</v>
      </c>
      <c r="H20" s="21">
        <f t="shared" si="0"/>
        <v>9.5781891073366978</v>
      </c>
      <c r="I20" s="21">
        <f t="shared" si="1"/>
        <v>91.741706575903365</v>
      </c>
      <c r="J20" s="1">
        <f t="shared" si="2"/>
        <v>1.1752379272805764E-2</v>
      </c>
    </row>
    <row r="21" spans="1:10" x14ac:dyDescent="0.15">
      <c r="A21" s="52"/>
      <c r="B21" s="28" t="s">
        <v>6</v>
      </c>
      <c r="C21" s="27">
        <v>845</v>
      </c>
      <c r="D21" s="12">
        <f t="shared" si="4"/>
        <v>815.81072115610698</v>
      </c>
      <c r="E21" s="12">
        <f t="shared" si="5"/>
        <v>-1.024177888307986</v>
      </c>
      <c r="F21" s="12">
        <f t="shared" si="6"/>
        <v>814.78654326779895</v>
      </c>
      <c r="G21" s="21">
        <f t="shared" si="3"/>
        <v>30.213456732201053</v>
      </c>
      <c r="H21" s="21">
        <f t="shared" si="0"/>
        <v>30.213456732201053</v>
      </c>
      <c r="I21" s="21">
        <f t="shared" si="1"/>
        <v>912.85296770858508</v>
      </c>
      <c r="J21" s="1">
        <f t="shared" si="2"/>
        <v>3.5755570097279352E-2</v>
      </c>
    </row>
    <row r="22" spans="1:10" x14ac:dyDescent="0.15">
      <c r="A22" s="52"/>
      <c r="B22" s="28" t="s">
        <v>5</v>
      </c>
      <c r="C22" s="27">
        <v>818</v>
      </c>
      <c r="D22" s="12">
        <f t="shared" si="4"/>
        <v>836.24321634683213</v>
      </c>
      <c r="E22" s="12">
        <f t="shared" si="5"/>
        <v>14.602746633507603</v>
      </c>
      <c r="F22" s="12">
        <f t="shared" si="6"/>
        <v>850.84596298033978</v>
      </c>
      <c r="G22" s="21">
        <f t="shared" si="3"/>
        <v>-32.845962980339777</v>
      </c>
      <c r="H22" s="21">
        <f t="shared" si="0"/>
        <v>32.845962980339777</v>
      </c>
      <c r="I22" s="21">
        <f t="shared" si="1"/>
        <v>1078.857284105851</v>
      </c>
      <c r="J22" s="1">
        <f t="shared" si="2"/>
        <v>4.0153988973520509E-2</v>
      </c>
    </row>
    <row r="23" spans="1:10" x14ac:dyDescent="0.15">
      <c r="A23" s="52"/>
      <c r="B23" s="28" t="s">
        <v>4</v>
      </c>
      <c r="C23" s="27">
        <v>842</v>
      </c>
      <c r="D23" s="12">
        <f t="shared" si="4"/>
        <v>823.4729649040496</v>
      </c>
      <c r="E23" s="12">
        <f t="shared" si="5"/>
        <v>-8.6391760099477644</v>
      </c>
      <c r="F23" s="12">
        <f t="shared" si="6"/>
        <v>814.83378889410187</v>
      </c>
      <c r="G23" s="21">
        <f t="shared" si="3"/>
        <v>27.166211105898128</v>
      </c>
      <c r="H23" s="21">
        <f t="shared" si="0"/>
        <v>27.166211105898128</v>
      </c>
      <c r="I23" s="21">
        <f t="shared" si="1"/>
        <v>738.0030258502228</v>
      </c>
      <c r="J23" s="1">
        <f t="shared" si="2"/>
        <v>3.2263908676838635E-2</v>
      </c>
    </row>
    <row r="24" spans="1:10" x14ac:dyDescent="0.15">
      <c r="A24" s="52"/>
      <c r="B24" s="28" t="s">
        <v>3</v>
      </c>
      <c r="C24" s="27">
        <v>839</v>
      </c>
      <c r="D24" s="12">
        <f t="shared" si="4"/>
        <v>836.44188947121484</v>
      </c>
      <c r="E24" s="12">
        <f t="shared" si="5"/>
        <v>9.3782471970156625</v>
      </c>
      <c r="F24" s="12">
        <f t="shared" si="6"/>
        <v>845.82013666823048</v>
      </c>
      <c r="G24" s="21">
        <f t="shared" si="3"/>
        <v>-6.8201366682304752</v>
      </c>
      <c r="H24" s="21">
        <f t="shared" si="0"/>
        <v>6.8201366682304752</v>
      </c>
      <c r="I24" s="21">
        <f t="shared" si="1"/>
        <v>46.514264173341886</v>
      </c>
      <c r="J24" s="1">
        <f t="shared" si="2"/>
        <v>8.1288875664248805E-3</v>
      </c>
    </row>
    <row r="25" spans="1:10" x14ac:dyDescent="0.15">
      <c r="A25" s="52"/>
      <c r="B25" s="28" t="s">
        <v>2</v>
      </c>
      <c r="C25" s="27">
        <v>821</v>
      </c>
      <c r="D25" s="12">
        <f t="shared" si="4"/>
        <v>838.23256684136447</v>
      </c>
      <c r="E25" s="12">
        <f t="shared" si="5"/>
        <v>1.5534741591047463</v>
      </c>
      <c r="F25" s="12">
        <f t="shared" si="6"/>
        <v>839.78604100046925</v>
      </c>
      <c r="G25" s="21">
        <f t="shared" si="3"/>
        <v>-18.786041000469254</v>
      </c>
      <c r="H25" s="21">
        <f t="shared" si="0"/>
        <v>18.786041000469254</v>
      </c>
      <c r="I25" s="21">
        <f t="shared" si="1"/>
        <v>352.91533647131183</v>
      </c>
      <c r="J25" s="1">
        <f t="shared" si="2"/>
        <v>2.288190134040104E-2</v>
      </c>
    </row>
    <row r="26" spans="1:10" x14ac:dyDescent="0.15">
      <c r="A26" s="52"/>
      <c r="B26" s="28" t="s">
        <v>1</v>
      </c>
      <c r="C26" s="27">
        <v>830</v>
      </c>
      <c r="D26" s="12">
        <f t="shared" si="4"/>
        <v>826.16977005240938</v>
      </c>
      <c r="E26" s="12">
        <f t="shared" si="5"/>
        <v>-8.143957752268566</v>
      </c>
      <c r="F26" s="12">
        <f t="shared" si="6"/>
        <v>818.02581230014084</v>
      </c>
      <c r="G26" s="21">
        <f t="shared" si="3"/>
        <v>11.974187699859158</v>
      </c>
      <c r="H26" s="21">
        <f t="shared" si="0"/>
        <v>11.974187699859158</v>
      </c>
      <c r="I26" s="21">
        <f t="shared" si="1"/>
        <v>143.38117107145834</v>
      </c>
      <c r="J26" s="1">
        <f t="shared" si="2"/>
        <v>1.442673216850501E-2</v>
      </c>
    </row>
    <row r="27" spans="1:10" x14ac:dyDescent="0.15">
      <c r="A27" s="53"/>
      <c r="B27" s="28" t="s">
        <v>0</v>
      </c>
      <c r="C27" s="27">
        <v>840</v>
      </c>
      <c r="D27" s="12">
        <f t="shared" si="4"/>
        <v>828.85093101572284</v>
      </c>
      <c r="E27" s="12">
        <f t="shared" si="5"/>
        <v>2.1768126743194216</v>
      </c>
      <c r="F27" s="12">
        <f t="shared" si="6"/>
        <v>831.02774369004226</v>
      </c>
      <c r="G27" s="21">
        <f t="shared" si="3"/>
        <v>8.9722563099577428</v>
      </c>
      <c r="H27" s="21">
        <f t="shared" si="0"/>
        <v>8.9722563099577428</v>
      </c>
      <c r="I27" s="21">
        <f t="shared" si="1"/>
        <v>80.501383291576531</v>
      </c>
      <c r="J27" s="1">
        <f t="shared" si="2"/>
        <v>1.0681257511854456E-2</v>
      </c>
    </row>
    <row r="28" spans="1:10" x14ac:dyDescent="0.15">
      <c r="A28" s="54">
        <v>2022</v>
      </c>
      <c r="B28" s="29" t="s">
        <v>11</v>
      </c>
      <c r="C28" s="27">
        <v>923</v>
      </c>
      <c r="D28" s="12">
        <f t="shared" si="4"/>
        <v>836.65527930471694</v>
      </c>
      <c r="E28" s="12">
        <f t="shared" si="5"/>
        <v>5.7630438022958739</v>
      </c>
      <c r="F28" s="12">
        <f t="shared" si="6"/>
        <v>842.41832310701284</v>
      </c>
      <c r="G28" s="21">
        <f t="shared" si="3"/>
        <v>80.581676892987161</v>
      </c>
      <c r="H28" s="21">
        <f t="shared" si="0"/>
        <v>80.581676892987161</v>
      </c>
      <c r="I28" s="21">
        <f t="shared" si="1"/>
        <v>6493.4066508857813</v>
      </c>
      <c r="J28" s="1">
        <f t="shared" si="2"/>
        <v>8.7304091975067347E-2</v>
      </c>
    </row>
    <row r="29" spans="1:10" x14ac:dyDescent="0.15">
      <c r="A29" s="55"/>
      <c r="B29" s="29" t="s">
        <v>10</v>
      </c>
      <c r="C29" s="27">
        <v>914</v>
      </c>
      <c r="D29" s="12">
        <f t="shared" si="4"/>
        <v>897.09658379141501</v>
      </c>
      <c r="E29" s="12">
        <f t="shared" si="5"/>
        <v>42.608913140688642</v>
      </c>
      <c r="F29" s="12">
        <f t="shared" si="6"/>
        <v>939.70549693210364</v>
      </c>
      <c r="G29" s="21">
        <f t="shared" si="3"/>
        <v>-25.705496932103642</v>
      </c>
      <c r="H29" s="21">
        <f t="shared" si="0"/>
        <v>25.705496932103642</v>
      </c>
      <c r="I29" s="21">
        <f t="shared" si="1"/>
        <v>660.77257252638981</v>
      </c>
      <c r="J29" s="1">
        <f t="shared" si="2"/>
        <v>2.8124176074511644E-2</v>
      </c>
    </row>
    <row r="30" spans="1:10" x14ac:dyDescent="0.15">
      <c r="A30" s="55"/>
      <c r="B30" s="29" t="s">
        <v>9</v>
      </c>
      <c r="C30" s="27">
        <v>923</v>
      </c>
      <c r="D30" s="12">
        <f t="shared" si="4"/>
        <v>908.92897513742446</v>
      </c>
      <c r="E30" s="12">
        <f t="shared" si="5"/>
        <v>8.5826739422066112</v>
      </c>
      <c r="F30" s="12">
        <f t="shared" si="6"/>
        <v>917.51164907963107</v>
      </c>
      <c r="G30" s="21">
        <f t="shared" si="3"/>
        <v>5.48835092036893</v>
      </c>
      <c r="H30" s="21">
        <f t="shared" si="0"/>
        <v>5.48835092036893</v>
      </c>
      <c r="I30" s="21">
        <f t="shared" si="1"/>
        <v>30.121995825114482</v>
      </c>
      <c r="J30" s="1">
        <f t="shared" si="2"/>
        <v>5.9462090144842142E-3</v>
      </c>
    </row>
    <row r="31" spans="1:10" x14ac:dyDescent="0.15">
      <c r="A31" s="55"/>
      <c r="B31" s="29" t="s">
        <v>8</v>
      </c>
      <c r="C31" s="27">
        <v>907</v>
      </c>
      <c r="D31" s="12">
        <f t="shared" si="4"/>
        <v>918.77869254122731</v>
      </c>
      <c r="E31" s="12">
        <f t="shared" si="5"/>
        <v>7.1948021826619986</v>
      </c>
      <c r="F31" s="12">
        <f t="shared" si="6"/>
        <v>925.9734947238893</v>
      </c>
      <c r="G31" s="21">
        <f t="shared" si="3"/>
        <v>-18.973494723889303</v>
      </c>
      <c r="H31" s="21">
        <f t="shared" si="0"/>
        <v>18.973494723889303</v>
      </c>
      <c r="I31" s="21">
        <f t="shared" si="1"/>
        <v>359.99350203745519</v>
      </c>
      <c r="J31" s="1">
        <f t="shared" si="2"/>
        <v>2.0918957799216431E-2</v>
      </c>
    </row>
    <row r="32" spans="1:10" x14ac:dyDescent="0.15">
      <c r="A32" s="55"/>
      <c r="B32" s="29" t="s">
        <v>7</v>
      </c>
      <c r="C32" s="27">
        <v>921</v>
      </c>
      <c r="D32" s="12">
        <f t="shared" si="4"/>
        <v>910.53360776236821</v>
      </c>
      <c r="E32" s="12">
        <f t="shared" si="5"/>
        <v>-5.471559345201376</v>
      </c>
      <c r="F32" s="12">
        <f t="shared" si="6"/>
        <v>905.06204841716681</v>
      </c>
      <c r="G32" s="21">
        <f t="shared" si="3"/>
        <v>15.937951582833193</v>
      </c>
      <c r="H32" s="21">
        <f t="shared" si="0"/>
        <v>15.937951582833193</v>
      </c>
      <c r="I32" s="21">
        <f t="shared" si="1"/>
        <v>254.01830065673508</v>
      </c>
      <c r="J32" s="1">
        <f t="shared" si="2"/>
        <v>1.7305050578537668E-2</v>
      </c>
    </row>
    <row r="33" spans="1:10" x14ac:dyDescent="0.15">
      <c r="A33" s="55"/>
      <c r="B33" s="29" t="s">
        <v>6</v>
      </c>
      <c r="C33" s="27">
        <v>909</v>
      </c>
      <c r="D33" s="12">
        <f t="shared" si="4"/>
        <v>917.8600823287104</v>
      </c>
      <c r="E33" s="12">
        <f t="shared" si="5"/>
        <v>5.428532196439539</v>
      </c>
      <c r="F33" s="12">
        <f t="shared" si="6"/>
        <v>923.28861452514991</v>
      </c>
      <c r="G33" s="21">
        <f t="shared" si="3"/>
        <v>-14.28861452514991</v>
      </c>
      <c r="H33" s="21">
        <f t="shared" si="0"/>
        <v>14.28861452514991</v>
      </c>
      <c r="I33" s="21">
        <f t="shared" si="1"/>
        <v>204.164505048325</v>
      </c>
      <c r="J33" s="1">
        <f t="shared" si="2"/>
        <v>1.5719047882453145E-2</v>
      </c>
    </row>
    <row r="34" spans="1:10" x14ac:dyDescent="0.15">
      <c r="A34" s="55"/>
      <c r="B34" s="29" t="s">
        <v>5</v>
      </c>
      <c r="C34" s="27">
        <v>905</v>
      </c>
      <c r="D34" s="12">
        <f t="shared" si="4"/>
        <v>911.65802469861319</v>
      </c>
      <c r="E34" s="12">
        <f t="shared" si="5"/>
        <v>-4.0414403410680508</v>
      </c>
      <c r="F34" s="12">
        <f t="shared" si="6"/>
        <v>907.61658435754509</v>
      </c>
      <c r="G34" s="21">
        <f t="shared" si="3"/>
        <v>-2.6165843575450936</v>
      </c>
      <c r="H34" s="21">
        <f t="shared" si="0"/>
        <v>2.6165843575450936</v>
      </c>
      <c r="I34" s="21">
        <f t="shared" si="1"/>
        <v>6.8465137001496696</v>
      </c>
      <c r="J34" s="1">
        <f t="shared" si="2"/>
        <v>2.8912534337514847E-3</v>
      </c>
    </row>
    <row r="35" spans="1:10" x14ac:dyDescent="0.15">
      <c r="A35" s="55"/>
      <c r="B35" s="29" t="s">
        <v>4</v>
      </c>
      <c r="C35" s="27">
        <v>925</v>
      </c>
      <c r="D35" s="12">
        <f t="shared" si="4"/>
        <v>906.99740740958396</v>
      </c>
      <c r="E35" s="12">
        <f t="shared" si="5"/>
        <v>-2.9624321023204629</v>
      </c>
      <c r="F35" s="12">
        <f t="shared" si="6"/>
        <v>904.03497530726349</v>
      </c>
      <c r="G35" s="21">
        <f t="shared" si="3"/>
        <v>20.965024692736506</v>
      </c>
      <c r="H35" s="21">
        <f t="shared" si="0"/>
        <v>20.965024692736506</v>
      </c>
      <c r="I35" s="21">
        <f t="shared" si="1"/>
        <v>439.53226036705144</v>
      </c>
      <c r="J35" s="1">
        <f t="shared" si="2"/>
        <v>2.2664891559715142E-2</v>
      </c>
    </row>
    <row r="36" spans="1:10" x14ac:dyDescent="0.15">
      <c r="A36" s="55"/>
      <c r="B36" s="29" t="s">
        <v>3</v>
      </c>
      <c r="C36" s="27">
        <v>920</v>
      </c>
      <c r="D36" s="12">
        <f t="shared" si="4"/>
        <v>919.59922222287526</v>
      </c>
      <c r="E36" s="12">
        <f t="shared" si="5"/>
        <v>9.1212703693039092</v>
      </c>
      <c r="F36" s="12">
        <f t="shared" si="6"/>
        <v>928.7204925921792</v>
      </c>
      <c r="G36" s="21">
        <f t="shared" si="3"/>
        <v>-8.7204925921791983</v>
      </c>
      <c r="H36" s="21">
        <f t="shared" si="0"/>
        <v>8.7204925921791983</v>
      </c>
      <c r="I36" s="21">
        <f t="shared" si="1"/>
        <v>76.046991050252274</v>
      </c>
      <c r="J36" s="1">
        <f t="shared" si="2"/>
        <v>9.478796295846954E-3</v>
      </c>
    </row>
    <row r="37" spans="1:10" x14ac:dyDescent="0.15">
      <c r="A37" s="55"/>
      <c r="B37" s="29" t="s">
        <v>2</v>
      </c>
      <c r="C37" s="27">
        <v>910</v>
      </c>
      <c r="D37" s="12">
        <f t="shared" si="4"/>
        <v>919.87976666686268</v>
      </c>
      <c r="E37" s="12">
        <f t="shared" si="5"/>
        <v>0.49638111079119657</v>
      </c>
      <c r="F37" s="12">
        <f t="shared" si="6"/>
        <v>920.37614777765384</v>
      </c>
      <c r="G37" s="21">
        <f t="shared" si="3"/>
        <v>-10.376147777653841</v>
      </c>
      <c r="H37" s="21">
        <f t="shared" si="0"/>
        <v>10.376147777653841</v>
      </c>
      <c r="I37" s="21">
        <f t="shared" si="1"/>
        <v>107.66444270371075</v>
      </c>
      <c r="J37" s="1">
        <f t="shared" si="2"/>
        <v>1.1402360195224002E-2</v>
      </c>
    </row>
    <row r="38" spans="1:10" x14ac:dyDescent="0.15">
      <c r="A38" s="55"/>
      <c r="B38" s="29" t="s">
        <v>1</v>
      </c>
      <c r="C38" s="27">
        <v>919</v>
      </c>
      <c r="D38" s="12">
        <f t="shared" si="4"/>
        <v>912.96393000005878</v>
      </c>
      <c r="E38" s="12">
        <f t="shared" si="5"/>
        <v>-4.5410856667627284</v>
      </c>
      <c r="F38" s="12">
        <f t="shared" si="6"/>
        <v>908.4228443332961</v>
      </c>
      <c r="G38" s="21">
        <f t="shared" si="3"/>
        <v>10.577155666703902</v>
      </c>
      <c r="H38" s="21">
        <f t="shared" si="0"/>
        <v>10.577155666703902</v>
      </c>
      <c r="I38" s="21">
        <f t="shared" si="1"/>
        <v>111.87622199768647</v>
      </c>
      <c r="J38" s="1">
        <f t="shared" si="2"/>
        <v>1.1509418570950928E-2</v>
      </c>
    </row>
    <row r="39" spans="1:10" x14ac:dyDescent="0.15">
      <c r="A39" s="56"/>
      <c r="B39" s="29" t="s">
        <v>0</v>
      </c>
      <c r="C39" s="27">
        <v>911</v>
      </c>
      <c r="D39" s="12">
        <f t="shared" si="4"/>
        <v>917.1891790000177</v>
      </c>
      <c r="E39" s="12">
        <f t="shared" si="5"/>
        <v>3.2576742999712449</v>
      </c>
      <c r="F39" s="12">
        <f t="shared" si="6"/>
        <v>920.4468532999889</v>
      </c>
      <c r="G39" s="21">
        <f t="shared" si="3"/>
        <v>-9.4468532999889021</v>
      </c>
      <c r="H39" s="21">
        <f t="shared" si="0"/>
        <v>9.4468532999889021</v>
      </c>
      <c r="I39" s="21">
        <f t="shared" si="1"/>
        <v>89.243037271511213</v>
      </c>
      <c r="J39" s="1">
        <f t="shared" si="2"/>
        <v>1.0369762129515809E-2</v>
      </c>
    </row>
    <row r="40" spans="1:10" ht="23" customHeight="1" x14ac:dyDescent="0.15">
      <c r="A40" s="46" t="s">
        <v>31</v>
      </c>
      <c r="B40" s="47"/>
      <c r="C40" s="2"/>
      <c r="D40" s="12">
        <f t="shared" si="4"/>
        <v>912.85675370000536</v>
      </c>
      <c r="E40" s="12">
        <f t="shared" si="5"/>
        <v>-2.732697710008642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6">
    <mergeCell ref="A40:B40"/>
    <mergeCell ref="B1:C1"/>
    <mergeCell ref="G1:K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0BF7-6BD8-F644-A0F0-C827CEBA3AD0}">
  <dimension ref="B1:F45"/>
  <sheetViews>
    <sheetView tabSelected="1" zoomScale="75" workbookViewId="0">
      <selection activeCell="N33" sqref="N33"/>
    </sheetView>
  </sheetViews>
  <sheetFormatPr baseColWidth="10" defaultRowHeight="13" x14ac:dyDescent="0.15"/>
  <cols>
    <col min="2" max="2" width="11" customWidth="1"/>
    <col min="3" max="3" width="11.6640625" customWidth="1"/>
    <col min="4" max="4" width="11.5" customWidth="1"/>
  </cols>
  <sheetData>
    <row r="1" spans="2:6" ht="13" customHeight="1" x14ac:dyDescent="0.15">
      <c r="B1" s="57" t="s">
        <v>53</v>
      </c>
      <c r="C1" s="57"/>
      <c r="D1" s="57"/>
      <c r="E1" s="57"/>
      <c r="F1" s="57"/>
    </row>
    <row r="2" spans="2:6" x14ac:dyDescent="0.15">
      <c r="B2" s="57"/>
      <c r="C2" s="57"/>
      <c r="D2" s="57"/>
      <c r="E2" s="57"/>
      <c r="F2" s="57"/>
    </row>
    <row r="3" spans="2:6" ht="28" x14ac:dyDescent="0.15">
      <c r="B3" s="5" t="s">
        <v>21</v>
      </c>
      <c r="C3" s="5" t="s">
        <v>20</v>
      </c>
      <c r="D3" s="4" t="s">
        <v>44</v>
      </c>
      <c r="E3" s="4" t="s">
        <v>56</v>
      </c>
    </row>
    <row r="4" spans="2:6" x14ac:dyDescent="0.15">
      <c r="B4" s="41">
        <v>2020</v>
      </c>
      <c r="C4" s="9" t="s">
        <v>11</v>
      </c>
      <c r="D4" s="2">
        <v>807</v>
      </c>
      <c r="E4" s="58">
        <f>SUM(D4:D15)</f>
        <v>9684</v>
      </c>
    </row>
    <row r="5" spans="2:6" x14ac:dyDescent="0.15">
      <c r="B5" s="41"/>
      <c r="C5" s="9" t="s">
        <v>10</v>
      </c>
      <c r="D5" s="2">
        <v>807</v>
      </c>
      <c r="E5" s="59"/>
    </row>
    <row r="6" spans="2:6" x14ac:dyDescent="0.15">
      <c r="B6" s="41"/>
      <c r="C6" s="9" t="s">
        <v>9</v>
      </c>
      <c r="D6" s="2">
        <v>810</v>
      </c>
      <c r="E6" s="59"/>
    </row>
    <row r="7" spans="2:6" x14ac:dyDescent="0.15">
      <c r="B7" s="41"/>
      <c r="C7" s="9" t="s">
        <v>8</v>
      </c>
      <c r="D7" s="2">
        <v>804</v>
      </c>
      <c r="E7" s="59"/>
    </row>
    <row r="8" spans="2:6" x14ac:dyDescent="0.15">
      <c r="B8" s="41"/>
      <c r="C8" s="9" t="s">
        <v>7</v>
      </c>
      <c r="D8" s="2">
        <v>799</v>
      </c>
      <c r="E8" s="59"/>
    </row>
    <row r="9" spans="2:6" x14ac:dyDescent="0.15">
      <c r="B9" s="41"/>
      <c r="C9" s="9" t="s">
        <v>6</v>
      </c>
      <c r="D9" s="2">
        <v>815</v>
      </c>
      <c r="E9" s="59"/>
    </row>
    <row r="10" spans="2:6" x14ac:dyDescent="0.15">
      <c r="B10" s="41"/>
      <c r="C10" s="9" t="s">
        <v>5</v>
      </c>
      <c r="D10" s="2">
        <v>814</v>
      </c>
      <c r="E10" s="59"/>
    </row>
    <row r="11" spans="2:6" x14ac:dyDescent="0.15">
      <c r="B11" s="41"/>
      <c r="C11" s="9" t="s">
        <v>4</v>
      </c>
      <c r="D11" s="2">
        <v>800</v>
      </c>
      <c r="E11" s="59"/>
    </row>
    <row r="12" spans="2:6" x14ac:dyDescent="0.15">
      <c r="B12" s="41"/>
      <c r="C12" s="9" t="s">
        <v>3</v>
      </c>
      <c r="D12" s="2">
        <v>814</v>
      </c>
      <c r="E12" s="59"/>
    </row>
    <row r="13" spans="2:6" x14ac:dyDescent="0.15">
      <c r="B13" s="41"/>
      <c r="C13" s="9" t="s">
        <v>2</v>
      </c>
      <c r="D13" s="2">
        <v>800</v>
      </c>
      <c r="E13" s="59"/>
    </row>
    <row r="14" spans="2:6" x14ac:dyDescent="0.15">
      <c r="B14" s="41"/>
      <c r="C14" s="9" t="s">
        <v>1</v>
      </c>
      <c r="D14" s="2">
        <v>804</v>
      </c>
      <c r="E14" s="59"/>
    </row>
    <row r="15" spans="2:6" x14ac:dyDescent="0.15">
      <c r="B15" s="41"/>
      <c r="C15" s="9" t="s">
        <v>0</v>
      </c>
      <c r="D15" s="2">
        <v>810</v>
      </c>
      <c r="E15" s="59"/>
    </row>
    <row r="16" spans="2:6" x14ac:dyDescent="0.15">
      <c r="B16" s="42">
        <v>2021</v>
      </c>
      <c r="C16" s="10" t="s">
        <v>11</v>
      </c>
      <c r="D16" s="2">
        <v>835</v>
      </c>
      <c r="E16" s="58">
        <f t="shared" ref="E16" si="0">SUM(D16:D27)</f>
        <v>9960</v>
      </c>
    </row>
    <row r="17" spans="2:5" x14ac:dyDescent="0.15">
      <c r="B17" s="42"/>
      <c r="C17" s="10" t="s">
        <v>10</v>
      </c>
      <c r="D17" s="2">
        <v>825</v>
      </c>
      <c r="E17" s="59"/>
    </row>
    <row r="18" spans="2:5" x14ac:dyDescent="0.15">
      <c r="B18" s="42"/>
      <c r="C18" s="10" t="s">
        <v>9</v>
      </c>
      <c r="D18" s="2">
        <v>840</v>
      </c>
      <c r="E18" s="59"/>
    </row>
    <row r="19" spans="2:5" x14ac:dyDescent="0.15">
      <c r="B19" s="42"/>
      <c r="C19" s="10" t="s">
        <v>8</v>
      </c>
      <c r="D19" s="2">
        <v>810</v>
      </c>
      <c r="E19" s="59"/>
    </row>
    <row r="20" spans="2:5" x14ac:dyDescent="0.15">
      <c r="B20" s="42"/>
      <c r="C20" s="10" t="s">
        <v>7</v>
      </c>
      <c r="D20" s="2">
        <v>815</v>
      </c>
      <c r="E20" s="59"/>
    </row>
    <row r="21" spans="2:5" x14ac:dyDescent="0.15">
      <c r="B21" s="42"/>
      <c r="C21" s="10" t="s">
        <v>6</v>
      </c>
      <c r="D21" s="2">
        <v>845</v>
      </c>
      <c r="E21" s="59"/>
    </row>
    <row r="22" spans="2:5" x14ac:dyDescent="0.15">
      <c r="B22" s="42"/>
      <c r="C22" s="10" t="s">
        <v>5</v>
      </c>
      <c r="D22" s="2">
        <v>818</v>
      </c>
      <c r="E22" s="59"/>
    </row>
    <row r="23" spans="2:5" x14ac:dyDescent="0.15">
      <c r="B23" s="42"/>
      <c r="C23" s="10" t="s">
        <v>4</v>
      </c>
      <c r="D23" s="2">
        <v>842</v>
      </c>
      <c r="E23" s="59"/>
    </row>
    <row r="24" spans="2:5" x14ac:dyDescent="0.15">
      <c r="B24" s="42"/>
      <c r="C24" s="10" t="s">
        <v>3</v>
      </c>
      <c r="D24" s="2">
        <v>839</v>
      </c>
      <c r="E24" s="59"/>
    </row>
    <row r="25" spans="2:5" x14ac:dyDescent="0.15">
      <c r="B25" s="42"/>
      <c r="C25" s="10" t="s">
        <v>2</v>
      </c>
      <c r="D25" s="2">
        <v>821</v>
      </c>
      <c r="E25" s="59"/>
    </row>
    <row r="26" spans="2:5" x14ac:dyDescent="0.15">
      <c r="B26" s="42"/>
      <c r="C26" s="10" t="s">
        <v>1</v>
      </c>
      <c r="D26" s="2">
        <v>830</v>
      </c>
      <c r="E26" s="59"/>
    </row>
    <row r="27" spans="2:5" x14ac:dyDescent="0.15">
      <c r="B27" s="42"/>
      <c r="C27" s="10" t="s">
        <v>0</v>
      </c>
      <c r="D27" s="2">
        <v>840</v>
      </c>
      <c r="E27" s="59"/>
    </row>
    <row r="28" spans="2:5" x14ac:dyDescent="0.15">
      <c r="B28" s="43">
        <v>2022</v>
      </c>
      <c r="C28" s="11" t="s">
        <v>11</v>
      </c>
      <c r="D28" s="2">
        <v>923</v>
      </c>
      <c r="E28" s="58">
        <f t="shared" ref="E28" si="1">SUM(D28:D39)</f>
        <v>10987</v>
      </c>
    </row>
    <row r="29" spans="2:5" x14ac:dyDescent="0.15">
      <c r="B29" s="43"/>
      <c r="C29" s="11" t="s">
        <v>10</v>
      </c>
      <c r="D29" s="2">
        <v>914</v>
      </c>
      <c r="E29" s="59"/>
    </row>
    <row r="30" spans="2:5" x14ac:dyDescent="0.15">
      <c r="B30" s="43"/>
      <c r="C30" s="11" t="s">
        <v>9</v>
      </c>
      <c r="D30" s="2">
        <v>923</v>
      </c>
      <c r="E30" s="59"/>
    </row>
    <row r="31" spans="2:5" x14ac:dyDescent="0.15">
      <c r="B31" s="43"/>
      <c r="C31" s="11" t="s">
        <v>8</v>
      </c>
      <c r="D31" s="2">
        <v>907</v>
      </c>
      <c r="E31" s="59"/>
    </row>
    <row r="32" spans="2:5" x14ac:dyDescent="0.15">
      <c r="B32" s="43"/>
      <c r="C32" s="11" t="s">
        <v>7</v>
      </c>
      <c r="D32" s="2">
        <v>921</v>
      </c>
      <c r="E32" s="59"/>
    </row>
    <row r="33" spans="2:5" x14ac:dyDescent="0.15">
      <c r="B33" s="43"/>
      <c r="C33" s="11" t="s">
        <v>6</v>
      </c>
      <c r="D33" s="2">
        <v>909</v>
      </c>
      <c r="E33" s="59"/>
    </row>
    <row r="34" spans="2:5" x14ac:dyDescent="0.15">
      <c r="B34" s="43"/>
      <c r="C34" s="11" t="s">
        <v>5</v>
      </c>
      <c r="D34" s="2">
        <v>905</v>
      </c>
      <c r="E34" s="59"/>
    </row>
    <row r="35" spans="2:5" x14ac:dyDescent="0.15">
      <c r="B35" s="43"/>
      <c r="C35" s="11" t="s">
        <v>4</v>
      </c>
      <c r="D35" s="2">
        <v>925</v>
      </c>
      <c r="E35" s="59"/>
    </row>
    <row r="36" spans="2:5" x14ac:dyDescent="0.15">
      <c r="B36" s="43"/>
      <c r="C36" s="11" t="s">
        <v>3</v>
      </c>
      <c r="D36" s="2">
        <v>920</v>
      </c>
      <c r="E36" s="59"/>
    </row>
    <row r="37" spans="2:5" x14ac:dyDescent="0.15">
      <c r="B37" s="43"/>
      <c r="C37" s="11" t="s">
        <v>2</v>
      </c>
      <c r="D37" s="2">
        <v>910</v>
      </c>
      <c r="E37" s="59"/>
    </row>
    <row r="38" spans="2:5" x14ac:dyDescent="0.15">
      <c r="B38" s="43"/>
      <c r="C38" s="11" t="s">
        <v>1</v>
      </c>
      <c r="D38" s="2">
        <v>919</v>
      </c>
      <c r="E38" s="59"/>
    </row>
    <row r="39" spans="2:5" x14ac:dyDescent="0.15">
      <c r="B39" s="43"/>
      <c r="C39" s="11" t="s">
        <v>0</v>
      </c>
      <c r="D39" s="2">
        <v>911</v>
      </c>
      <c r="E39" s="59"/>
    </row>
    <row r="41" spans="2:5" x14ac:dyDescent="0.15">
      <c r="B41" t="s">
        <v>54</v>
      </c>
      <c r="C41" s="40" t="s">
        <v>55</v>
      </c>
    </row>
    <row r="42" spans="2:5" x14ac:dyDescent="0.15">
      <c r="B42">
        <v>2020</v>
      </c>
      <c r="C42">
        <v>9684</v>
      </c>
    </row>
    <row r="43" spans="2:5" x14ac:dyDescent="0.15">
      <c r="B43">
        <v>2021</v>
      </c>
      <c r="C43">
        <v>9960</v>
      </c>
    </row>
    <row r="44" spans="2:5" x14ac:dyDescent="0.15">
      <c r="B44">
        <v>2022</v>
      </c>
      <c r="C44">
        <v>10987</v>
      </c>
    </row>
    <row r="45" spans="2:5" x14ac:dyDescent="0.15">
      <c r="B45">
        <v>2035</v>
      </c>
      <c r="C45" s="34">
        <f>_xlfn.FORECAST.ETS(B45,C42:C44,B42:B44)</f>
        <v>19002.149881500001</v>
      </c>
    </row>
  </sheetData>
  <mergeCells count="7">
    <mergeCell ref="B1:F2"/>
    <mergeCell ref="B4:B15"/>
    <mergeCell ref="B16:B27"/>
    <mergeCell ref="B28:B39"/>
    <mergeCell ref="E4:E15"/>
    <mergeCell ref="E16:E27"/>
    <mergeCell ref="E28:E39"/>
  </mergeCells>
  <pageMargins left="0.7" right="0.7" top="0.75" bottom="0.75" header="0.3" footer="0.3"/>
  <ignoredErrors>
    <ignoredError sqref="E4:E3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Naïve Bayes Analysis</vt:lpstr>
      <vt:lpstr>SMA (2 month)</vt:lpstr>
      <vt:lpstr>SMA (5 month)</vt:lpstr>
      <vt:lpstr>WMA (3 months)</vt:lpstr>
      <vt:lpstr>Sim Expo Smooth (0.1)</vt:lpstr>
      <vt:lpstr>Sim Expo Smooth (0.5)</vt:lpstr>
      <vt:lpstr>Adj Expo Smooth(0.3,0.3) </vt:lpstr>
      <vt:lpstr>Adj Expo Smooth(0.7,0.7)</vt:lpstr>
      <vt:lpstr>2035 Forecasting</vt:lpstr>
      <vt:lpstr>End Result</vt:lpstr>
      <vt:lpstr>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Kadam</cp:lastModifiedBy>
  <dcterms:created xsi:type="dcterms:W3CDTF">2023-04-17T21:05:20Z</dcterms:created>
  <dcterms:modified xsi:type="dcterms:W3CDTF">2023-05-14T10:36:20Z</dcterms:modified>
</cp:coreProperties>
</file>