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1. Research\3. Articles\Ther-Mech Buck RotTPMS plates\2. Manuscript\Tables\"/>
    </mc:Choice>
  </mc:AlternateContent>
  <xr:revisionPtr revIDLastSave="0" documentId="13_ncr:1_{E0457D15-28C4-48B6-AB12-933F15E4F7AC}" xr6:coauthVersionLast="47" xr6:coauthVersionMax="47" xr10:uidLastSave="{00000000-0000-0000-0000-000000000000}"/>
  <bookViews>
    <workbookView xWindow="20370" yWindow="-4620" windowWidth="29040" windowHeight="16440" firstSheet="1" activeTab="8" xr2:uid="{00000000-000D-0000-FFFF-FFFF00000000}"/>
  </bookViews>
  <sheets>
    <sheet name="Verif_Mesh_Ther_Buck" sheetId="35" r:id="rId1"/>
    <sheet name="Verif_Temp_Vibra" sheetId="52" r:id="rId2"/>
    <sheet name="Verif_Rot_Vibra" sheetId="29" r:id="rId3"/>
    <sheet name="Inves_TD_Tcr" sheetId="43" r:id="rId4"/>
    <sheet name="Inves_Dir_Tcr" sheetId="38" r:id="rId5"/>
    <sheet name="Inves_Rot_Tcr" sheetId="53" r:id="rId6"/>
    <sheet name="Inves_Case_Ncr" sheetId="42" r:id="rId7"/>
    <sheet name="Inves_Rot_Ncr" sheetId="41" r:id="rId8"/>
    <sheet name="Inves_Dir_Ncr" sheetId="4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5" l="1"/>
  <c r="E5" i="45"/>
  <c r="F5" i="45"/>
  <c r="G5" i="45"/>
  <c r="H5" i="45"/>
  <c r="D22" i="41"/>
  <c r="C5" i="45"/>
  <c r="C14" i="45"/>
  <c r="H16" i="45" s="1"/>
  <c r="C5" i="41"/>
  <c r="C6" i="41"/>
  <c r="D6" i="41"/>
  <c r="D5" i="41"/>
  <c r="D13" i="41"/>
  <c r="E12" i="41"/>
  <c r="C13" i="42"/>
  <c r="D12" i="42"/>
  <c r="D5" i="42"/>
  <c r="E5" i="42"/>
  <c r="D6" i="42"/>
  <c r="E6" i="42"/>
  <c r="C6" i="42"/>
  <c r="C5" i="42"/>
  <c r="F15" i="42" l="1"/>
  <c r="G27" i="41"/>
  <c r="C13" i="43"/>
  <c r="D12" i="43"/>
  <c r="F15" i="43" s="1"/>
  <c r="C13" i="53"/>
  <c r="F15" i="53" s="1"/>
  <c r="D12" i="53"/>
  <c r="C6" i="53"/>
  <c r="D6" i="53"/>
  <c r="D5" i="53"/>
  <c r="C5" i="53"/>
  <c r="D5" i="38"/>
  <c r="E5" i="38"/>
  <c r="C5" i="38"/>
  <c r="C12" i="38"/>
  <c r="G14" i="38" s="1"/>
  <c r="C6" i="43" l="1"/>
  <c r="E6" i="43"/>
  <c r="D6" i="43"/>
  <c r="E5" i="43"/>
  <c r="D5" i="43"/>
  <c r="C5" i="43"/>
  <c r="J6" i="35"/>
  <c r="J7" i="35"/>
  <c r="J8" i="35"/>
  <c r="J9" i="35"/>
  <c r="J5" i="35"/>
  <c r="B6" i="35"/>
  <c r="B7" i="35"/>
  <c r="B8" i="35"/>
  <c r="B9" i="35"/>
  <c r="B5" i="35"/>
  <c r="G19" i="52"/>
  <c r="F19" i="52"/>
  <c r="D19" i="52"/>
  <c r="E19" i="52"/>
  <c r="G16" i="52"/>
  <c r="F16" i="52"/>
  <c r="D16" i="52"/>
  <c r="E16" i="52"/>
  <c r="G13" i="52"/>
  <c r="F13" i="52"/>
  <c r="D13" i="52"/>
  <c r="E13" i="52"/>
  <c r="G10" i="52"/>
  <c r="F10" i="52"/>
  <c r="D10" i="52"/>
  <c r="E10" i="52"/>
  <c r="D7" i="52"/>
  <c r="F7" i="52"/>
  <c r="G7" i="52"/>
  <c r="E7" i="52"/>
  <c r="I20" i="29" l="1"/>
  <c r="H20" i="29"/>
  <c r="G20" i="29"/>
  <c r="F20" i="29"/>
  <c r="E20" i="29"/>
  <c r="I23" i="29"/>
  <c r="H23" i="29"/>
  <c r="G23" i="29"/>
  <c r="F23" i="29"/>
  <c r="E23" i="29"/>
  <c r="I17" i="29"/>
  <c r="H17" i="29"/>
  <c r="G17" i="29"/>
  <c r="F17" i="29"/>
  <c r="E17" i="29"/>
  <c r="I11" i="29"/>
  <c r="H11" i="29"/>
  <c r="G11" i="29"/>
  <c r="F11" i="29"/>
  <c r="E11" i="29"/>
  <c r="I14" i="29"/>
  <c r="H14" i="29"/>
  <c r="G14" i="29"/>
  <c r="F14" i="29"/>
  <c r="E14" i="29"/>
  <c r="F8" i="29"/>
  <c r="G8" i="29"/>
  <c r="H8" i="29"/>
  <c r="I8" i="29"/>
  <c r="E8" i="29"/>
</calcChain>
</file>

<file path=xl/sharedStrings.xml><?xml version="1.0" encoding="utf-8"?>
<sst xmlns="http://schemas.openxmlformats.org/spreadsheetml/2006/main" count="459" uniqueCount="166">
  <si>
    <t>h/a</t>
  </si>
  <si>
    <t>Type</t>
  </si>
  <si>
    <t>P</t>
  </si>
  <si>
    <t>G</t>
  </si>
  <si>
    <t>IWP</t>
  </si>
  <si>
    <t>SSSS</t>
  </si>
  <si>
    <t>Notes:</t>
  </si>
  <si>
    <t>a/b = 1</t>
  </si>
  <si>
    <t>Free vibration</t>
  </si>
  <si>
    <t>Base material:</t>
  </si>
  <si>
    <t>RD = 0.35</t>
  </si>
  <si>
    <t>[0, 0, 0]</t>
  </si>
  <si>
    <t>[0, 0, 45]</t>
  </si>
  <si>
    <t>[90, -45, 90]</t>
  </si>
  <si>
    <t>[90, -45, 135]</t>
  </si>
  <si>
    <t>[45, -35.264, 0]</t>
  </si>
  <si>
    <t>[\alpha_x, \alpha_y, \alpha_z]</t>
  </si>
  <si>
    <t>Method</t>
  </si>
  <si>
    <t>Analytical</t>
  </si>
  <si>
    <t>h/a = 0.1</t>
  </si>
  <si>
    <r>
      <t>(0; 0; 1) - 0</t>
    </r>
    <r>
      <rPr>
        <vertAlign val="superscript"/>
        <sz val="11"/>
        <color theme="1"/>
        <rFont val="Times New Roman"/>
        <family val="1"/>
      </rPr>
      <t>o</t>
    </r>
  </si>
  <si>
    <r>
      <t>(0; 0; 1) - 45</t>
    </r>
    <r>
      <rPr>
        <vertAlign val="superscript"/>
        <sz val="11"/>
        <color theme="1"/>
        <rFont val="Times New Roman"/>
        <family val="1"/>
      </rPr>
      <t>o</t>
    </r>
  </si>
  <si>
    <r>
      <t>(1; 1; 0) - 0</t>
    </r>
    <r>
      <rPr>
        <vertAlign val="superscript"/>
        <sz val="11"/>
        <color theme="1"/>
        <rFont val="Times New Roman"/>
        <family val="1"/>
      </rPr>
      <t>o</t>
    </r>
  </si>
  <si>
    <r>
      <t>(1; 1; 0) - 45</t>
    </r>
    <r>
      <rPr>
        <vertAlign val="superscript"/>
        <sz val="11"/>
        <color theme="1"/>
        <rFont val="Times New Roman"/>
        <family val="1"/>
      </rPr>
      <t>o</t>
    </r>
  </si>
  <si>
    <t>(1; 1; 1)</t>
  </si>
  <si>
    <t>* Values indicate the name of the data file</t>
  </si>
  <si>
    <t>h/a = investigation</t>
  </si>
  <si>
    <t>\alpha_x = investigation</t>
  </si>
  <si>
    <t>\alpha_y = investigation</t>
  </si>
  <si>
    <t>\alpha_z = investigation</t>
  </si>
  <si>
    <t>TPMS_type = investigation</t>
  </si>
  <si>
    <t>Curve A</t>
  </si>
  <si>
    <t>Curve B</t>
  </si>
  <si>
    <t>\alpha_x = corresponding</t>
  </si>
  <si>
    <t>\alpha_y = corresponding</t>
  </si>
  <si>
    <t>Loading directions: investigation</t>
  </si>
  <si>
    <t>…</t>
  </si>
  <si>
    <t>\theta_z</t>
  </si>
  <si>
    <t>Specific cases:</t>
  </si>
  <si>
    <t>Data table:</t>
  </si>
  <si>
    <t>Figure table:</t>
  </si>
  <si>
    <t>Data table in each data file:</t>
  </si>
  <si>
    <t>I</t>
  </si>
  <si>
    <t>II</t>
  </si>
  <si>
    <t>III</t>
  </si>
  <si>
    <t>\alpha_A</t>
  </si>
  <si>
    <t>\alpha_B</t>
  </si>
  <si>
    <t>\alpha_x</t>
  </si>
  <si>
    <t>\alpha_y</t>
  </si>
  <si>
    <t>\alpha_z</t>
  </si>
  <si>
    <t>Direction</t>
  </si>
  <si>
    <t>-</t>
  </si>
  <si>
    <t>Crystalline rotation case</t>
  </si>
  <si>
    <t>\alpha_z = corresponding</t>
  </si>
  <si>
    <t>Meanings</t>
  </si>
  <si>
    <t>Maximum improvement (for P and G) or reduction (for IWP) on curve A</t>
  </si>
  <si>
    <t>Maximum improvement (for P and G) or reduction (for IWP) globally</t>
  </si>
  <si>
    <t>Maximum reduction (for P and G) or improvement (for IWP) globally</t>
  </si>
  <si>
    <t>Uniaxial buckling</t>
  </si>
  <si>
    <t>\kappa_{N_{cr}} = \bar{N_{cr}}^{Rot} / \bar{N_{cr}}^{(0; 0; 1)}</t>
  </si>
  <si>
    <t>Analysis</t>
  </si>
  <si>
    <t>IV</t>
  </si>
  <si>
    <t>V</t>
  </si>
  <si>
    <t>Loading direction</t>
  </si>
  <si>
    <t>Comments:</t>
  </si>
  <si>
    <t>\alpha_A(B)</t>
  </si>
  <si>
    <t>Basic direction</t>
  </si>
  <si>
    <t>Stable direction</t>
  </si>
  <si>
    <t>\alpha_z = 0</t>
  </si>
  <si>
    <r>
      <t>Loading directions: (0; 0; 1) - 0</t>
    </r>
    <r>
      <rPr>
        <vertAlign val="superscript"/>
        <sz val="11"/>
        <color theme="1"/>
        <rFont val="Times New Roman"/>
        <family val="1"/>
      </rPr>
      <t>o</t>
    </r>
  </si>
  <si>
    <t>\alpha_x = 0</t>
  </si>
  <si>
    <t>\alpha_y = 0</t>
  </si>
  <si>
    <t>\Delta T</t>
  </si>
  <si>
    <t>T_{0} = 300 K</t>
  </si>
  <si>
    <t>Uniform temperature rise with T = T_{0} + \Delta T</t>
  </si>
  <si>
    <t>\Delta T = investigation</t>
  </si>
  <si>
    <t>...</t>
  </si>
  <si>
    <r>
      <t>I: (0; 0; 1) - 0</t>
    </r>
    <r>
      <rPr>
        <vertAlign val="superscript"/>
        <sz val="11"/>
        <color theme="1"/>
        <rFont val="Times New Roman"/>
        <family val="1"/>
      </rPr>
      <t>o</t>
    </r>
  </si>
  <si>
    <r>
      <t>II: (0; 1; 1) - 0</t>
    </r>
    <r>
      <rPr>
        <vertAlign val="superscript"/>
        <sz val="11"/>
        <color theme="1"/>
        <rFont val="Times New Roman"/>
        <family val="1"/>
      </rPr>
      <t>o</t>
    </r>
  </si>
  <si>
    <r>
      <t>III: (0; 0; 1) - 45</t>
    </r>
    <r>
      <rPr>
        <vertAlign val="superscript"/>
        <sz val="11"/>
        <color theme="1"/>
        <rFont val="Times New Roman"/>
        <family val="1"/>
      </rPr>
      <t>o</t>
    </r>
  </si>
  <si>
    <r>
      <t>IV: (\sqrt{2}-1; 1; 1) - 0</t>
    </r>
    <r>
      <rPr>
        <vertAlign val="superscript"/>
        <sz val="11"/>
        <color theme="1"/>
        <rFont val="Times New Roman"/>
        <family val="1"/>
      </rPr>
      <t>o</t>
    </r>
  </si>
  <si>
    <r>
      <t>V: (1; 1; 1) - 0</t>
    </r>
    <r>
      <rPr>
        <vertAlign val="superscript"/>
        <sz val="11"/>
        <color theme="1"/>
        <rFont val="Times New Roman"/>
        <family val="1"/>
      </rPr>
      <t>o</t>
    </r>
  </si>
  <si>
    <t>0 K</t>
  </si>
  <si>
    <t>Present Quasi-3D</t>
  </si>
  <si>
    <t>Data table</t>
  </si>
  <si>
    <t>Figure data:</t>
  </si>
  <si>
    <t>Iso</t>
  </si>
  <si>
    <t>RD_avg = 0.35</t>
  </si>
  <si>
    <t>RD_max = 1</t>
  </si>
  <si>
    <t>RD_0 = 0.8</t>
  </si>
  <si>
    <t>E_{s} = (2.1 - 0.0047 \Delta T) GPa</t>
  </si>
  <si>
    <t>\nu_{s} = 0.34</t>
  </si>
  <si>
    <t>\rho_{s} = 1190 kg/m^3</t>
  </si>
  <si>
    <t xml:space="preserve">\alpha_{s} = 45(1 + 0.0005 \Delta T) \x 10^{-6} 1/K </t>
  </si>
  <si>
    <t>a = 1 m</t>
  </si>
  <si>
    <t>PD = B</t>
  </si>
  <si>
    <t>50 K</t>
  </si>
  <si>
    <t>100 K</t>
  </si>
  <si>
    <t>TPMS type</t>
  </si>
  <si>
    <t>HSDT Tran et. al. (2025)</t>
  </si>
  <si>
    <t>Verify the temperature-dependent free vibration behaviors of FG-TPMS plates with Quasi-3D plate theory</t>
  </si>
  <si>
    <t>-100 K</t>
  </si>
  <si>
    <t>-50 K</t>
  </si>
  <si>
    <t>Thermal buckling</t>
  </si>
  <si>
    <t>\bar{\Delta T_{cr}} = \alpha_{s} \Delta T_{cr}</t>
  </si>
  <si>
    <t>\Delta T_{cr} = \lambda_{cr} \Delta T</t>
  </si>
  <si>
    <t>\alpha_{s} = 10^{-6} 1/K</t>
  </si>
  <si>
    <t>Number of elements</t>
  </si>
  <si>
    <t>3x3</t>
  </si>
  <si>
    <t>4x4</t>
  </si>
  <si>
    <t>5x5</t>
  </si>
  <si>
    <t>6x6</t>
  </si>
  <si>
    <t>7x7</t>
  </si>
  <si>
    <t>8x8</t>
  </si>
  <si>
    <t>Material</t>
  </si>
  <si>
    <t>Matsunaga (2005)</t>
  </si>
  <si>
    <t>9x9</t>
  </si>
  <si>
    <t>E_{s} = 10^{-3} GPa</t>
  </si>
  <si>
    <t>\nu_{s} = 0.3</t>
  </si>
  <si>
    <t>\Delta T = 100 K</t>
  </si>
  <si>
    <t>Convergence study for the IGA mesh with Quasi-3D plate theory</t>
  </si>
  <si>
    <t>7-order SDT Tran et. al. (2025)</t>
  </si>
  <si>
    <t>Present 3-order SDT</t>
  </si>
  <si>
    <t>\bar{\omega} = (\omega^{2} \rho_{s} a^{4} h / D_{s})^{1/4}</t>
  </si>
  <si>
    <t>D_{s} = E_{s} h^{3} / (12 (1 - \nu_{s}^{2}))</t>
  </si>
  <si>
    <t>E_{s} = 200 GPa</t>
  </si>
  <si>
    <t>\rho_{s} = 8000 kg/m^3</t>
  </si>
  <si>
    <t>Verify the thermal buckling behaviors of isotropic material plates with Quasi-3D plate theory</t>
  </si>
  <si>
    <t>Verify the free vibration in CCCC boundary conditions behaviors of RotTPMS plates with Quasi-3D plate theory</t>
  </si>
  <si>
    <t>Verify the free vibration in SSSS boundary conditions behaviors of RotTPMS plates with Quasi-3D plate theory</t>
  </si>
  <si>
    <t>TD</t>
  </si>
  <si>
    <t>TID</t>
  </si>
  <si>
    <t>RD</t>
  </si>
  <si>
    <t>Influence of thickness-to-length ratio on critical thermal buckling temperature</t>
  </si>
  <si>
    <t>Influence of TPMS types and RD values on critical thermal buckling temperature</t>
  </si>
  <si>
    <t>Influence of temperature dependency (TID/TD) on critical thermal buckling temperature</t>
  </si>
  <si>
    <t>RD = investigation</t>
  </si>
  <si>
    <t>Temperature dependent material properties of SUS304: Reddy et al. (1998)</t>
  </si>
  <si>
    <t>Influence of material rotating directions and RD values on critical thermal buckling temperature</t>
  </si>
  <si>
    <t>Influence of material rotation on critical thermal buckling temperature</t>
  </si>
  <si>
    <t>Uni</t>
  </si>
  <si>
    <t>Bi</t>
  </si>
  <si>
    <t>Biaxial buckling</t>
  </si>
  <si>
    <t>E_{0}, \nu_{0}, and \rho_{0} = Material_properties ('SUS304', \Delta T = 0 K)</t>
  </si>
  <si>
    <t>D_{0} = E_{0} h^{3} / (12(1 - \nu_{0}^{2}))</t>
  </si>
  <si>
    <t>\bar{N_{cr}} = (N_{cr} b^{2}) / (\pi^{2} D_{0})</t>
  </si>
  <si>
    <t>Thermo-mechanical buckling (Uniaxial  + Biaxial)</t>
  </si>
  <si>
    <t>Influence of TPMS types and RD values on critical thermo-mechanical buckling load (uniaxial and biaxial)</t>
  </si>
  <si>
    <t>Thermo-mechanical buckling (Uniaxial)</t>
  </si>
  <si>
    <t>Influence of material rotation on critical thermal buckling temperature (uniaxial)</t>
  </si>
  <si>
    <t>RD = 0.50</t>
  </si>
  <si>
    <t>Influence of material rotating directions and \Delta T on critical thermo-mechanical buckling load</t>
  </si>
  <si>
    <r>
      <t>VI: (0; 1; 1) - 45</t>
    </r>
    <r>
      <rPr>
        <vertAlign val="superscript"/>
        <sz val="11"/>
        <color theme="1"/>
        <rFont val="Times New Roman"/>
        <family val="1"/>
      </rPr>
      <t>o</t>
    </r>
  </si>
  <si>
    <t>VI</t>
  </si>
  <si>
    <t>Maximum mechanical improvement (for P and G) or reduction (for IWP) on curve A</t>
  </si>
  <si>
    <t>Maximum mechanical reduction (for P and G) or improvement (for IWP) globally</t>
  </si>
  <si>
    <t>Maximum mechanical improvement (for P and G) or reduction (for IWP) globally</t>
  </si>
  <si>
    <t>Maximum thermal improvement (for IWP) globally</t>
  </si>
  <si>
    <t>Influence of \Delta T on critical thermo-mechanical buckling load (uniaxial and biaxial)</t>
  </si>
  <si>
    <t>Maximum on curve A</t>
  </si>
  <si>
    <t>Minimum on curve A</t>
  </si>
  <si>
    <t>Minimum overall</t>
  </si>
  <si>
    <t>Maximum overall</t>
  </si>
  <si>
    <t>Interpretation in specific analyses</t>
  </si>
  <si>
    <t>Mechanical bending and Free vibration</t>
  </si>
  <si>
    <r>
      <t>VII: (1; 0; 0) - 45</t>
    </r>
    <r>
      <rPr>
        <vertAlign val="superscript"/>
        <sz val="11"/>
        <color theme="1"/>
        <rFont val="Times New Roman"/>
        <family val="1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</si>
</sst>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0" tint="-0.499984740745262"/>
      <name val="Times New Roman"/>
      <family val="1"/>
    </font>
    <font>
      <sz val="11"/>
      <color theme="1" tint="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165" fontId="1" fillId="0" borderId="0" xfId="1" applyNumberFormat="1" applyFont="1"/>
    <xf numFmtId="2" fontId="1" fillId="0" borderId="0" xfId="0" applyNumberFormat="1" applyFont="1"/>
    <xf numFmtId="10" fontId="1" fillId="0" borderId="0" xfId="1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67" fontId="1" fillId="0" borderId="0" xfId="0" applyNumberFormat="1" applyFont="1"/>
    <xf numFmtId="2" fontId="5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0" fontId="5" fillId="0" borderId="0" xfId="0" applyFont="1" applyAlignment="1">
      <alignment horizontal="left" indent="1"/>
    </xf>
    <xf numFmtId="1" fontId="1" fillId="0" borderId="0" xfId="1" applyNumberFormat="1" applyFont="1"/>
    <xf numFmtId="1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2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indent="1"/>
    </xf>
    <xf numFmtId="1" fontId="1" fillId="0" borderId="0" xfId="0" quotePrefix="1" applyNumberFormat="1" applyFont="1" applyAlignment="1">
      <alignment horizontal="left" indent="2"/>
    </xf>
    <xf numFmtId="1" fontId="1" fillId="0" borderId="0" xfId="0" applyNumberFormat="1" applyFont="1" applyAlignment="1">
      <alignment horizontal="left" indent="2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quotePrefix="1" applyNumberFormat="1" applyFont="1"/>
    <xf numFmtId="1" fontId="1" fillId="0" borderId="0" xfId="0" quotePrefix="1" applyNumberFormat="1" applyFont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64" fontId="1" fillId="3" borderId="0" xfId="1" applyNumberFormat="1" applyFont="1" applyFill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left" indent="2"/>
    </xf>
    <xf numFmtId="11" fontId="1" fillId="0" borderId="0" xfId="0" applyNumberFormat="1" applyFont="1"/>
    <xf numFmtId="167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/>
    <xf numFmtId="0" fontId="7" fillId="0" borderId="0" xfId="0" applyFont="1" applyAlignment="1">
      <alignment horizontal="left" indent="1"/>
    </xf>
    <xf numFmtId="166" fontId="1" fillId="0" borderId="0" xfId="0" applyNumberFormat="1" applyFont="1"/>
    <xf numFmtId="1" fontId="1" fillId="0" borderId="0" xfId="1" applyNumberFormat="1" applyFont="1" applyFill="1" applyAlignment="1">
      <alignment horizontal="right"/>
    </xf>
    <xf numFmtId="1" fontId="1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2D0C-E9EC-49FC-955B-C883A87A5BA2}">
  <sheetPr codeName="Sheet2"/>
  <dimension ref="A1:L50"/>
  <sheetViews>
    <sheetView workbookViewId="0">
      <selection activeCell="J22" sqref="J22"/>
    </sheetView>
  </sheetViews>
  <sheetFormatPr defaultRowHeight="15" x14ac:dyDescent="0.25"/>
  <cols>
    <col min="1" max="1" width="3" style="1" customWidth="1"/>
    <col min="2" max="2" width="11.140625" style="1" customWidth="1"/>
    <col min="3" max="3" width="9.140625" style="1"/>
    <col min="4" max="4" width="9.140625" style="8"/>
    <col min="5" max="5" width="10.42578125" style="8" customWidth="1"/>
    <col min="6" max="9" width="9.140625" style="8"/>
    <col min="10" max="10" width="16.85546875" style="8" customWidth="1"/>
    <col min="11" max="11" width="10.42578125" style="1" customWidth="1"/>
    <col min="12" max="16384" width="9.140625" style="1"/>
  </cols>
  <sheetData>
    <row r="1" spans="1:12" ht="12" customHeight="1" x14ac:dyDescent="0.25"/>
    <row r="2" spans="1:12" x14ac:dyDescent="0.25">
      <c r="B2" s="2" t="s">
        <v>84</v>
      </c>
      <c r="C2" s="2"/>
      <c r="D2" s="2"/>
      <c r="E2" s="2"/>
      <c r="F2" s="2"/>
      <c r="G2" s="2"/>
      <c r="H2" s="2"/>
      <c r="I2" s="2"/>
      <c r="J2" s="2"/>
      <c r="L2" s="2" t="s">
        <v>6</v>
      </c>
    </row>
    <row r="3" spans="1:12" x14ac:dyDescent="0.25">
      <c r="B3" s="1" t="s">
        <v>0</v>
      </c>
      <c r="C3" s="11" t="s">
        <v>107</v>
      </c>
      <c r="D3" s="11"/>
      <c r="J3" s="8" t="s">
        <v>18</v>
      </c>
      <c r="L3" s="3" t="s">
        <v>94</v>
      </c>
    </row>
    <row r="4" spans="1:12" x14ac:dyDescent="0.25">
      <c r="B4" s="22"/>
      <c r="C4" s="22" t="s">
        <v>108</v>
      </c>
      <c r="D4" s="22" t="s">
        <v>109</v>
      </c>
      <c r="E4" s="22" t="s">
        <v>110</v>
      </c>
      <c r="F4" s="22" t="s">
        <v>111</v>
      </c>
      <c r="G4" s="22" t="s">
        <v>112</v>
      </c>
      <c r="H4" s="22" t="s">
        <v>113</v>
      </c>
      <c r="I4" s="22" t="s">
        <v>116</v>
      </c>
      <c r="J4" s="22" t="s">
        <v>115</v>
      </c>
      <c r="L4" s="3" t="s">
        <v>7</v>
      </c>
    </row>
    <row r="5" spans="1:12" x14ac:dyDescent="0.25">
      <c r="A5" s="18">
        <v>100</v>
      </c>
      <c r="B5" s="6">
        <f>1/A5</f>
        <v>0.01</v>
      </c>
      <c r="C5" s="19">
        <v>126.59099999999999</v>
      </c>
      <c r="D5" s="19">
        <v>126.4896</v>
      </c>
      <c r="E5" s="19">
        <v>126.4627</v>
      </c>
      <c r="F5" s="19">
        <v>126.4533</v>
      </c>
      <c r="G5" s="19">
        <v>126.4494</v>
      </c>
      <c r="H5" s="19">
        <v>126.44750000000001</v>
      </c>
      <c r="I5" s="19">
        <v>126.4465</v>
      </c>
      <c r="J5" s="43">
        <f>K5*1000000</f>
        <v>126.4</v>
      </c>
      <c r="K5" s="42">
        <v>1.2640000000000001E-4</v>
      </c>
      <c r="L5" s="16" t="s">
        <v>26</v>
      </c>
    </row>
    <row r="6" spans="1:12" x14ac:dyDescent="0.25">
      <c r="A6" s="1">
        <v>20</v>
      </c>
      <c r="B6" s="6">
        <f>1/A6</f>
        <v>0.05</v>
      </c>
      <c r="C6" s="12">
        <v>3112.6831999999999</v>
      </c>
      <c r="D6" s="12">
        <v>3110.1912000000002</v>
      </c>
      <c r="E6" s="12">
        <v>3109.5263</v>
      </c>
      <c r="F6" s="12">
        <v>3109.2941000000001</v>
      </c>
      <c r="G6" s="12">
        <v>3109.1963000000001</v>
      </c>
      <c r="H6" s="12">
        <v>3109.1493999999998</v>
      </c>
      <c r="I6" s="12">
        <v>3109.1246999999998</v>
      </c>
      <c r="J6" s="43">
        <f>K6*1000000</f>
        <v>3109</v>
      </c>
      <c r="K6" s="42">
        <v>3.1089999999999998E-3</v>
      </c>
      <c r="L6" s="3" t="s">
        <v>74</v>
      </c>
    </row>
    <row r="7" spans="1:12" x14ac:dyDescent="0.25">
      <c r="A7" s="1">
        <v>10</v>
      </c>
      <c r="B7" s="6">
        <f>1/A7</f>
        <v>0.1</v>
      </c>
      <c r="C7" s="12">
        <v>11848.858099999999</v>
      </c>
      <c r="D7" s="12">
        <v>11839.2914</v>
      </c>
      <c r="E7" s="12">
        <v>11836.7014</v>
      </c>
      <c r="F7" s="12">
        <v>11835.8001</v>
      </c>
      <c r="G7" s="12">
        <v>11835.4202</v>
      </c>
      <c r="H7" s="12">
        <v>11835.2382</v>
      </c>
      <c r="I7" s="12">
        <v>11835.1423</v>
      </c>
      <c r="J7" s="43">
        <f>K7*1000000</f>
        <v>11830</v>
      </c>
      <c r="K7" s="42">
        <v>1.183E-2</v>
      </c>
      <c r="L7" s="3" t="s">
        <v>73</v>
      </c>
    </row>
    <row r="8" spans="1:12" x14ac:dyDescent="0.25">
      <c r="A8" s="1">
        <v>5</v>
      </c>
      <c r="B8" s="6">
        <f>1/A8</f>
        <v>0.2</v>
      </c>
      <c r="C8" s="12">
        <v>39959.294600000001</v>
      </c>
      <c r="D8" s="12">
        <v>39924.951500000003</v>
      </c>
      <c r="E8" s="12">
        <v>39915.437299999998</v>
      </c>
      <c r="F8" s="12">
        <v>39912.133900000001</v>
      </c>
      <c r="G8" s="12">
        <v>39910.746200000001</v>
      </c>
      <c r="H8" s="12">
        <v>39910.081200000001</v>
      </c>
      <c r="I8" s="12">
        <v>39909.730799999998</v>
      </c>
      <c r="J8" s="43">
        <f>K8*1000000</f>
        <v>39900</v>
      </c>
      <c r="K8" s="42">
        <v>3.9899999999999998E-2</v>
      </c>
      <c r="L8" s="3" t="s">
        <v>119</v>
      </c>
    </row>
    <row r="9" spans="1:12" x14ac:dyDescent="0.25">
      <c r="A9" s="1">
        <v>4</v>
      </c>
      <c r="B9" s="6">
        <f>1/A9</f>
        <v>0.25</v>
      </c>
      <c r="C9" s="12">
        <v>56100.107499999998</v>
      </c>
      <c r="D9" s="12">
        <v>56049.716699999997</v>
      </c>
      <c r="E9" s="12">
        <v>56035.560299999997</v>
      </c>
      <c r="F9" s="12">
        <v>56030.637799999997</v>
      </c>
      <c r="G9" s="12">
        <v>56028.575100000002</v>
      </c>
      <c r="H9" s="12">
        <v>56027.587</v>
      </c>
      <c r="I9" s="12">
        <v>56027.066299999999</v>
      </c>
      <c r="J9" s="43">
        <f>K9*1000000</f>
        <v>56000</v>
      </c>
      <c r="K9" s="42">
        <v>5.6000000000000001E-2</v>
      </c>
      <c r="L9" s="3" t="s">
        <v>5</v>
      </c>
    </row>
    <row r="10" spans="1:12" x14ac:dyDescent="0.25">
      <c r="C10" s="15"/>
      <c r="D10" s="15"/>
      <c r="E10" s="15"/>
      <c r="F10" s="15"/>
      <c r="G10" s="15"/>
      <c r="H10" s="15"/>
      <c r="I10" s="15"/>
      <c r="K10" s="42"/>
      <c r="L10" s="3" t="s">
        <v>103</v>
      </c>
    </row>
    <row r="11" spans="1:12" x14ac:dyDescent="0.25">
      <c r="B11" s="27" t="s">
        <v>64</v>
      </c>
      <c r="J11" s="15"/>
      <c r="L11" s="3" t="s">
        <v>105</v>
      </c>
    </row>
    <row r="12" spans="1:12" x14ac:dyDescent="0.25">
      <c r="B12" s="29" t="s">
        <v>127</v>
      </c>
      <c r="C12" s="15"/>
      <c r="D12" s="15"/>
      <c r="E12" s="15"/>
      <c r="F12" s="15"/>
      <c r="G12" s="15"/>
      <c r="H12" s="15"/>
      <c r="I12" s="15"/>
      <c r="K12" s="42"/>
      <c r="L12" s="45" t="s">
        <v>104</v>
      </c>
    </row>
    <row r="13" spans="1:12" x14ac:dyDescent="0.25">
      <c r="B13" s="29" t="s">
        <v>120</v>
      </c>
      <c r="J13" s="15"/>
      <c r="L13" s="3"/>
    </row>
    <row r="14" spans="1:12" x14ac:dyDescent="0.25">
      <c r="C14" s="15"/>
      <c r="D14" s="15"/>
      <c r="E14" s="15"/>
      <c r="F14" s="15"/>
      <c r="G14" s="15"/>
      <c r="H14" s="15"/>
      <c r="I14" s="15"/>
      <c r="K14" s="42"/>
      <c r="L14" s="2" t="s">
        <v>9</v>
      </c>
    </row>
    <row r="15" spans="1:12" x14ac:dyDescent="0.25">
      <c r="D15" s="1"/>
      <c r="E15" s="1"/>
      <c r="F15" s="1"/>
      <c r="G15" s="1"/>
      <c r="H15" s="1"/>
      <c r="I15" s="1"/>
      <c r="J15" s="15"/>
      <c r="L15" s="3" t="s">
        <v>117</v>
      </c>
    </row>
    <row r="16" spans="1:12" x14ac:dyDescent="0.25">
      <c r="D16" s="1"/>
      <c r="E16" s="1"/>
      <c r="F16" s="1"/>
      <c r="G16" s="1"/>
      <c r="H16" s="1"/>
      <c r="I16" s="1"/>
      <c r="L16" s="3" t="s">
        <v>118</v>
      </c>
    </row>
    <row r="17" spans="3:12" x14ac:dyDescent="0.25">
      <c r="C17" s="8"/>
      <c r="J17" s="15"/>
      <c r="L17" s="3" t="s">
        <v>106</v>
      </c>
    </row>
    <row r="18" spans="3:12" x14ac:dyDescent="0.25">
      <c r="D18" s="1"/>
      <c r="E18" s="1"/>
      <c r="F18" s="1"/>
      <c r="G18" s="1"/>
      <c r="H18" s="1"/>
      <c r="I18" s="1"/>
      <c r="J18" s="1"/>
    </row>
    <row r="19" spans="3:12" x14ac:dyDescent="0.25">
      <c r="D19" s="1"/>
      <c r="E19" s="1"/>
      <c r="F19" s="1"/>
      <c r="G19" s="1"/>
      <c r="H19" s="1"/>
      <c r="I19" s="1"/>
      <c r="J19" s="1"/>
      <c r="L19" s="3"/>
    </row>
    <row r="20" spans="3:12" x14ac:dyDescent="0.25">
      <c r="D20" s="1"/>
      <c r="E20" s="1"/>
      <c r="F20" s="1"/>
      <c r="G20" s="1"/>
      <c r="H20" s="1"/>
      <c r="I20" s="1"/>
      <c r="J20" s="1"/>
      <c r="L20" s="41"/>
    </row>
    <row r="21" spans="3:12" x14ac:dyDescent="0.25">
      <c r="D21" s="1"/>
      <c r="E21" s="1"/>
      <c r="F21" s="1"/>
      <c r="G21" s="1"/>
      <c r="H21" s="1"/>
      <c r="I21" s="1"/>
      <c r="J21" s="1"/>
      <c r="L21" s="41"/>
    </row>
    <row r="22" spans="3:12" x14ac:dyDescent="0.25">
      <c r="D22" s="1"/>
      <c r="E22" s="1"/>
      <c r="F22" s="1"/>
      <c r="G22" s="1"/>
      <c r="H22" s="1"/>
      <c r="I22" s="1"/>
      <c r="J22" s="1"/>
      <c r="L22" s="41"/>
    </row>
    <row r="23" spans="3:12" x14ac:dyDescent="0.25">
      <c r="D23" s="1"/>
      <c r="E23" s="1"/>
      <c r="F23" s="1"/>
      <c r="G23" s="1"/>
      <c r="H23" s="1"/>
      <c r="I23" s="1"/>
      <c r="J23" s="1"/>
      <c r="L23" s="41"/>
    </row>
    <row r="24" spans="3:12" x14ac:dyDescent="0.25">
      <c r="D24" s="1"/>
      <c r="E24" s="1"/>
      <c r="F24" s="1"/>
      <c r="G24" s="1"/>
      <c r="H24" s="1"/>
      <c r="I24" s="1"/>
      <c r="J24" s="1"/>
      <c r="L24" s="41"/>
    </row>
    <row r="25" spans="3:12" x14ac:dyDescent="0.25">
      <c r="D25" s="1"/>
      <c r="E25" s="1"/>
      <c r="F25" s="1"/>
      <c r="G25" s="1"/>
      <c r="H25" s="1"/>
      <c r="I25" s="1"/>
      <c r="J25" s="1"/>
      <c r="L25" s="41"/>
    </row>
    <row r="26" spans="3:12" x14ac:dyDescent="0.25">
      <c r="D26" s="1"/>
      <c r="E26" s="1"/>
      <c r="F26" s="1"/>
      <c r="G26" s="1"/>
      <c r="H26" s="1"/>
      <c r="I26" s="1"/>
      <c r="J26" s="1"/>
      <c r="L26" s="41"/>
    </row>
    <row r="27" spans="3:12" x14ac:dyDescent="0.25">
      <c r="D27" s="1"/>
      <c r="E27" s="1"/>
      <c r="F27" s="1"/>
      <c r="G27" s="1"/>
      <c r="H27" s="1"/>
      <c r="I27" s="1"/>
      <c r="J27" s="1"/>
      <c r="L27" s="41"/>
    </row>
    <row r="28" spans="3:12" x14ac:dyDescent="0.25">
      <c r="D28" s="1"/>
      <c r="E28" s="1"/>
      <c r="F28" s="1"/>
      <c r="G28" s="1"/>
      <c r="H28" s="1"/>
      <c r="I28" s="1"/>
      <c r="J28" s="1"/>
      <c r="L28" s="41"/>
    </row>
    <row r="29" spans="3:12" x14ac:dyDescent="0.25">
      <c r="D29" s="1"/>
      <c r="E29" s="1"/>
      <c r="F29" s="1"/>
      <c r="G29" s="1"/>
      <c r="H29" s="1"/>
      <c r="I29" s="1"/>
      <c r="J29" s="1"/>
    </row>
    <row r="30" spans="3:12" x14ac:dyDescent="0.25">
      <c r="D30" s="1"/>
      <c r="E30" s="1"/>
      <c r="F30" s="1"/>
      <c r="G30" s="1"/>
      <c r="H30" s="1"/>
      <c r="I30" s="1"/>
      <c r="J30" s="1"/>
    </row>
    <row r="31" spans="3:12" x14ac:dyDescent="0.25">
      <c r="D31" s="1"/>
      <c r="E31" s="1"/>
      <c r="F31" s="1"/>
      <c r="G31" s="1"/>
      <c r="H31" s="1"/>
      <c r="I31" s="1"/>
      <c r="J31" s="1"/>
    </row>
    <row r="32" spans="3:12" x14ac:dyDescent="0.25">
      <c r="D32" s="1"/>
      <c r="E32" s="1"/>
      <c r="F32" s="1"/>
      <c r="G32" s="1"/>
      <c r="H32" s="1"/>
      <c r="I32" s="1"/>
      <c r="J32" s="1"/>
    </row>
    <row r="33" spans="2:10" x14ac:dyDescent="0.25">
      <c r="D33" s="1"/>
      <c r="E33" s="1"/>
      <c r="F33" s="1"/>
      <c r="G33" s="1"/>
      <c r="H33" s="1"/>
      <c r="I33" s="1"/>
      <c r="J33" s="1"/>
    </row>
    <row r="34" spans="2:10" x14ac:dyDescent="0.25">
      <c r="D34" s="1"/>
      <c r="E34" s="1"/>
      <c r="F34" s="1"/>
      <c r="G34" s="1"/>
      <c r="H34" s="1"/>
      <c r="I34" s="1"/>
      <c r="J34" s="1"/>
    </row>
    <row r="35" spans="2:10" x14ac:dyDescent="0.25">
      <c r="E35" s="9"/>
      <c r="F35" s="9"/>
      <c r="G35" s="9"/>
      <c r="H35" s="9"/>
      <c r="I35" s="9"/>
    </row>
    <row r="37" spans="2:10" x14ac:dyDescent="0.25">
      <c r="D37" s="9"/>
      <c r="E37" s="9"/>
      <c r="F37" s="9"/>
      <c r="G37" s="9"/>
      <c r="H37" s="9"/>
      <c r="I37" s="9"/>
    </row>
    <row r="38" spans="2:10" x14ac:dyDescent="0.25">
      <c r="B38" s="4"/>
      <c r="C38" s="4"/>
      <c r="D38" s="9"/>
      <c r="E38" s="9"/>
      <c r="F38" s="9"/>
      <c r="G38" s="9"/>
      <c r="H38" s="9"/>
      <c r="I38" s="9"/>
    </row>
    <row r="39" spans="2:10" x14ac:dyDescent="0.25">
      <c r="B39" s="4"/>
      <c r="C39" s="4"/>
      <c r="D39" s="9"/>
      <c r="E39" s="9"/>
      <c r="F39" s="9"/>
      <c r="G39" s="9"/>
      <c r="H39" s="9"/>
      <c r="I39" s="9"/>
    </row>
    <row r="40" spans="2:10" x14ac:dyDescent="0.25">
      <c r="B40" s="4"/>
      <c r="C40" s="4"/>
      <c r="D40" s="9"/>
      <c r="E40" s="9"/>
      <c r="F40" s="9"/>
      <c r="G40" s="9"/>
      <c r="H40" s="9"/>
      <c r="I40" s="9"/>
    </row>
    <row r="41" spans="2:10" x14ac:dyDescent="0.25">
      <c r="B41" s="4"/>
      <c r="C41" s="4"/>
      <c r="D41" s="10"/>
      <c r="E41" s="10"/>
      <c r="F41" s="10"/>
      <c r="G41" s="10"/>
      <c r="H41" s="10"/>
      <c r="I41" s="10"/>
    </row>
    <row r="42" spans="2:10" x14ac:dyDescent="0.25">
      <c r="B42" s="5"/>
      <c r="C42" s="5"/>
      <c r="D42" s="10"/>
      <c r="E42" s="10"/>
      <c r="F42" s="10"/>
      <c r="G42" s="10"/>
      <c r="H42" s="10"/>
      <c r="I42" s="10"/>
    </row>
    <row r="43" spans="2:10" x14ac:dyDescent="0.25">
      <c r="B43" s="5"/>
      <c r="C43" s="5"/>
      <c r="D43" s="9"/>
      <c r="E43" s="9"/>
      <c r="F43" s="9"/>
      <c r="G43" s="9"/>
      <c r="H43" s="9"/>
      <c r="I43" s="9"/>
    </row>
    <row r="44" spans="2:10" x14ac:dyDescent="0.25">
      <c r="B44" s="4"/>
      <c r="C44" s="4"/>
    </row>
    <row r="46" spans="2:10" x14ac:dyDescent="0.25">
      <c r="D46" s="9"/>
      <c r="E46" s="9"/>
      <c r="F46" s="9"/>
      <c r="G46" s="9"/>
      <c r="H46" s="9"/>
      <c r="I46" s="9"/>
    </row>
    <row r="47" spans="2:10" x14ac:dyDescent="0.25">
      <c r="B47" s="4"/>
      <c r="C47" s="4"/>
      <c r="D47" s="9"/>
      <c r="E47" s="9"/>
      <c r="F47" s="9"/>
      <c r="G47" s="9"/>
      <c r="H47" s="9"/>
      <c r="I47" s="9"/>
    </row>
    <row r="48" spans="2:10" x14ac:dyDescent="0.25">
      <c r="B48" s="4"/>
      <c r="C48" s="4"/>
      <c r="D48" s="9"/>
      <c r="E48" s="9"/>
      <c r="F48" s="9"/>
      <c r="G48" s="9"/>
      <c r="H48" s="9"/>
      <c r="I48" s="9"/>
    </row>
    <row r="49" spans="2:9" x14ac:dyDescent="0.25">
      <c r="B49" s="4"/>
      <c r="C49" s="4"/>
      <c r="D49" s="9"/>
      <c r="E49" s="9"/>
      <c r="F49" s="9"/>
      <c r="G49" s="9"/>
      <c r="H49" s="9"/>
      <c r="I49" s="9"/>
    </row>
    <row r="50" spans="2:9" x14ac:dyDescent="0.25">
      <c r="B50" s="4"/>
      <c r="C5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258-D757-435F-ADDA-85786A2B217E}">
  <dimension ref="A1:M56"/>
  <sheetViews>
    <sheetView workbookViewId="0">
      <selection activeCell="J22" sqref="J22"/>
    </sheetView>
  </sheetViews>
  <sheetFormatPr defaultRowHeight="15" x14ac:dyDescent="0.25"/>
  <cols>
    <col min="1" max="1" width="3" style="1" customWidth="1"/>
    <col min="2" max="2" width="16.28515625" style="1" customWidth="1"/>
    <col min="3" max="3" width="27.140625" style="1" customWidth="1"/>
    <col min="4" max="7" width="12.42578125" style="1" customWidth="1"/>
    <col min="8" max="8" width="8.42578125" style="1" customWidth="1"/>
    <col min="9" max="16384" width="9.140625" style="1"/>
  </cols>
  <sheetData>
    <row r="1" spans="1:9" ht="12" customHeight="1" x14ac:dyDescent="0.25"/>
    <row r="2" spans="1:9" x14ac:dyDescent="0.25">
      <c r="B2" s="2" t="s">
        <v>85</v>
      </c>
      <c r="I2" s="2" t="s">
        <v>6</v>
      </c>
    </row>
    <row r="3" spans="1:9" x14ac:dyDescent="0.25">
      <c r="B3" s="1" t="s">
        <v>72</v>
      </c>
      <c r="C3" s="1" t="s">
        <v>17</v>
      </c>
      <c r="D3" s="1" t="s">
        <v>98</v>
      </c>
      <c r="I3" s="3" t="s">
        <v>94</v>
      </c>
    </row>
    <row r="4" spans="1:9" x14ac:dyDescent="0.25">
      <c r="D4" s="22" t="s">
        <v>2</v>
      </c>
      <c r="E4" s="22" t="s">
        <v>4</v>
      </c>
      <c r="F4" s="22" t="s">
        <v>3</v>
      </c>
      <c r="G4" s="22" t="s">
        <v>86</v>
      </c>
      <c r="I4" s="3" t="s">
        <v>7</v>
      </c>
    </row>
    <row r="5" spans="1:9" x14ac:dyDescent="0.25">
      <c r="A5" s="32"/>
      <c r="B5" s="36" t="s">
        <v>101</v>
      </c>
      <c r="C5" s="22" t="s">
        <v>83</v>
      </c>
      <c r="D5" s="22">
        <v>4.6913999999999998</v>
      </c>
      <c r="E5" s="22">
        <v>4.6688999999999998</v>
      </c>
      <c r="F5" s="22">
        <v>4.5819000000000001</v>
      </c>
      <c r="G5" s="22">
        <v>4.9706000000000001</v>
      </c>
      <c r="I5" s="3" t="s">
        <v>19</v>
      </c>
    </row>
    <row r="6" spans="1:9" x14ac:dyDescent="0.25">
      <c r="A6" s="32"/>
      <c r="C6" s="38" t="s">
        <v>99</v>
      </c>
      <c r="D6" s="37">
        <v>4.6870335599999997</v>
      </c>
      <c r="E6" s="37">
        <v>4.6680573499999998</v>
      </c>
      <c r="F6" s="37">
        <v>4.5792324799999999</v>
      </c>
      <c r="G6" s="37">
        <v>4.9647259000000004</v>
      </c>
      <c r="I6" s="16" t="s">
        <v>30</v>
      </c>
    </row>
    <row r="7" spans="1:9" x14ac:dyDescent="0.25">
      <c r="D7" s="21">
        <f t="shared" ref="D7:G7" si="0">(D5-D6)/D6</f>
        <v>9.3159990089767631E-4</v>
      </c>
      <c r="E7" s="21">
        <f>(E5-E6)/E6</f>
        <v>1.8051406330731046E-4</v>
      </c>
      <c r="F7" s="21">
        <f>(F5-F6)/F6</f>
        <v>5.8252556769079896E-4</v>
      </c>
      <c r="G7" s="21">
        <f t="shared" si="0"/>
        <v>1.1831670304295692E-3</v>
      </c>
      <c r="I7" s="3" t="s">
        <v>95</v>
      </c>
    </row>
    <row r="8" spans="1:9" x14ac:dyDescent="0.25">
      <c r="B8" s="36" t="s">
        <v>102</v>
      </c>
      <c r="C8" s="22" t="s">
        <v>83</v>
      </c>
      <c r="D8" s="20">
        <v>4.4908000000000001</v>
      </c>
      <c r="E8" s="20">
        <v>4.4478999999999997</v>
      </c>
      <c r="F8" s="20">
        <v>4.3753000000000002</v>
      </c>
      <c r="G8" s="20">
        <v>4.6837</v>
      </c>
      <c r="I8" s="3" t="s">
        <v>87</v>
      </c>
    </row>
    <row r="9" spans="1:9" x14ac:dyDescent="0.25">
      <c r="C9" s="38" t="s">
        <v>99</v>
      </c>
      <c r="D9" s="37">
        <v>4.4883300500000001</v>
      </c>
      <c r="E9" s="37">
        <v>4.44906997</v>
      </c>
      <c r="F9" s="37">
        <v>4.37445723</v>
      </c>
      <c r="G9" s="37">
        <v>4.6798969499999998</v>
      </c>
      <c r="I9" s="3" t="s">
        <v>88</v>
      </c>
    </row>
    <row r="10" spans="1:9" x14ac:dyDescent="0.25">
      <c r="D10" s="21">
        <f t="shared" ref="D10" si="1">(D8-D9)/D9</f>
        <v>5.5030489569278757E-4</v>
      </c>
      <c r="E10" s="21">
        <f>(E8-E9)/E9</f>
        <v>-2.6296956619908983E-4</v>
      </c>
      <c r="F10" s="21">
        <f t="shared" ref="F10" si="2">(F8-F9)/F9</f>
        <v>1.9265704422036714E-4</v>
      </c>
      <c r="G10" s="21">
        <f t="shared" ref="G10" si="3">(G8-G9)/G9</f>
        <v>8.1263541497428511E-4</v>
      </c>
      <c r="H10" s="18"/>
      <c r="I10" s="3" t="s">
        <v>89</v>
      </c>
    </row>
    <row r="11" spans="1:9" ht="15" customHeight="1" x14ac:dyDescent="0.25">
      <c r="B11" s="18" t="s">
        <v>82</v>
      </c>
      <c r="C11" s="22" t="s">
        <v>83</v>
      </c>
      <c r="D11" s="4">
        <v>4.2755000000000001</v>
      </c>
      <c r="E11" s="4">
        <v>4.2085999999999997</v>
      </c>
      <c r="F11" s="4">
        <v>4.1525999999999996</v>
      </c>
      <c r="G11" s="24">
        <v>4.3655999999999997</v>
      </c>
      <c r="H11" s="18"/>
      <c r="I11" s="3" t="s">
        <v>74</v>
      </c>
    </row>
    <row r="12" spans="1:9" x14ac:dyDescent="0.25">
      <c r="C12" s="38" t="s">
        <v>99</v>
      </c>
      <c r="D12" s="39">
        <v>4.2750999700000003</v>
      </c>
      <c r="E12" s="37">
        <v>4.2123029299999999</v>
      </c>
      <c r="F12" s="39">
        <v>4.15391873</v>
      </c>
      <c r="G12" s="37">
        <v>4.3644371099999999</v>
      </c>
      <c r="H12" s="18"/>
      <c r="I12" s="3" t="s">
        <v>73</v>
      </c>
    </row>
    <row r="13" spans="1:9" x14ac:dyDescent="0.25">
      <c r="D13" s="21">
        <f t="shared" ref="D13" si="4">(D11-D12)/D12</f>
        <v>9.3572080841836688E-5</v>
      </c>
      <c r="E13" s="21">
        <f>(E11-E12)/E12</f>
        <v>-8.7907495294983816E-4</v>
      </c>
      <c r="F13" s="21">
        <f t="shared" ref="F13" si="5">(F11-F12)/F12</f>
        <v>-3.1746649025085253E-4</v>
      </c>
      <c r="G13" s="21">
        <f t="shared" ref="G13" si="6">(G11-G12)/G12</f>
        <v>2.6644673085913834E-4</v>
      </c>
      <c r="H13" s="18"/>
      <c r="I13" s="16" t="s">
        <v>75</v>
      </c>
    </row>
    <row r="14" spans="1:9" x14ac:dyDescent="0.25">
      <c r="B14" s="18" t="s">
        <v>96</v>
      </c>
      <c r="C14" s="22" t="s">
        <v>83</v>
      </c>
      <c r="D14" s="20">
        <v>4.0430000000000001</v>
      </c>
      <c r="E14" s="20">
        <v>3.9478</v>
      </c>
      <c r="F14" s="20">
        <v>3.9110999999999998</v>
      </c>
      <c r="G14" s="20">
        <v>4.0063000000000004</v>
      </c>
      <c r="H14" s="18"/>
      <c r="I14" s="3" t="s">
        <v>5</v>
      </c>
    </row>
    <row r="15" spans="1:9" x14ac:dyDescent="0.25">
      <c r="C15" s="38" t="s">
        <v>99</v>
      </c>
      <c r="D15" s="37">
        <v>4.0451349299999997</v>
      </c>
      <c r="E15" s="37">
        <v>3.9544820000000001</v>
      </c>
      <c r="F15" s="37">
        <v>3.9149944200000002</v>
      </c>
      <c r="G15" s="37">
        <v>4.0086630899999998</v>
      </c>
      <c r="H15" s="18"/>
      <c r="I15" s="3" t="s">
        <v>123</v>
      </c>
    </row>
    <row r="16" spans="1:9" x14ac:dyDescent="0.25">
      <c r="D16" s="21">
        <f t="shared" ref="D16" si="7">(D14-D15)/D15</f>
        <v>-5.2777720321916068E-4</v>
      </c>
      <c r="E16" s="21">
        <f>(E14-E15)/E15</f>
        <v>-1.6897282627661668E-3</v>
      </c>
      <c r="F16" s="21">
        <f t="shared" ref="F16" si="8">(F14-F15)/F15</f>
        <v>-9.9474471281632061E-4</v>
      </c>
      <c r="G16" s="21">
        <f t="shared" ref="G16" si="9">(G14-G15)/G15</f>
        <v>-5.8949578623713821E-4</v>
      </c>
      <c r="H16" s="18"/>
      <c r="I16" s="3" t="s">
        <v>124</v>
      </c>
    </row>
    <row r="17" spans="2:13" x14ac:dyDescent="0.25">
      <c r="B17" s="18" t="s">
        <v>97</v>
      </c>
      <c r="C17" s="22" t="s">
        <v>83</v>
      </c>
      <c r="D17" s="4">
        <v>3.7905000000000002</v>
      </c>
      <c r="E17" s="4">
        <v>3.6606000000000001</v>
      </c>
      <c r="F17" s="4">
        <v>3.6472000000000002</v>
      </c>
      <c r="G17" s="4">
        <v>3.5872999999999999</v>
      </c>
      <c r="H17" s="18"/>
    </row>
    <row r="18" spans="2:13" x14ac:dyDescent="0.25">
      <c r="C18" s="38" t="s">
        <v>99</v>
      </c>
      <c r="D18" s="37">
        <v>3.7954827500000001</v>
      </c>
      <c r="E18" s="37">
        <v>3.6709402899999999</v>
      </c>
      <c r="F18" s="37">
        <v>3.65407985</v>
      </c>
      <c r="G18" s="37">
        <v>3.59490987</v>
      </c>
      <c r="H18" s="18"/>
      <c r="I18" s="2" t="s">
        <v>9</v>
      </c>
    </row>
    <row r="19" spans="2:13" ht="15" customHeight="1" x14ac:dyDescent="0.25">
      <c r="C19" s="35"/>
      <c r="D19" s="21">
        <f t="shared" ref="D19" si="10">(D17-D18)/D18</f>
        <v>-1.3128106036050156E-3</v>
      </c>
      <c r="E19" s="21">
        <f>(E17-E18)/E18</f>
        <v>-2.8167960204004867E-3</v>
      </c>
      <c r="F19" s="21">
        <f t="shared" ref="F19" si="11">(F17-F18)/F18</f>
        <v>-1.882785894785468E-3</v>
      </c>
      <c r="G19" s="21">
        <f t="shared" ref="G19" si="12">(G17-G18)/G18</f>
        <v>-2.1168458390307347E-3</v>
      </c>
      <c r="H19" s="18"/>
      <c r="I19" s="3" t="s">
        <v>90</v>
      </c>
    </row>
    <row r="20" spans="2:13" x14ac:dyDescent="0.25">
      <c r="C20" s="35"/>
      <c r="D20" s="35"/>
      <c r="E20" s="35"/>
      <c r="F20" s="35"/>
      <c r="G20" s="35"/>
      <c r="H20" s="18"/>
      <c r="I20" s="3" t="s">
        <v>91</v>
      </c>
    </row>
    <row r="21" spans="2:13" x14ac:dyDescent="0.25">
      <c r="B21" s="27" t="s">
        <v>64</v>
      </c>
      <c r="C21" s="31"/>
      <c r="D21" s="18"/>
      <c r="E21" s="18"/>
      <c r="F21" s="18"/>
      <c r="G21" s="18"/>
      <c r="H21" s="18"/>
      <c r="I21" s="3" t="s">
        <v>92</v>
      </c>
    </row>
    <row r="22" spans="2:13" x14ac:dyDescent="0.25">
      <c r="B22" s="29" t="s">
        <v>100</v>
      </c>
      <c r="C22" s="18"/>
      <c r="D22" s="18"/>
      <c r="E22" s="18"/>
      <c r="F22" s="18"/>
      <c r="G22" s="18"/>
      <c r="H22" s="18"/>
      <c r="I22" s="3" t="s">
        <v>93</v>
      </c>
    </row>
    <row r="23" spans="2:13" x14ac:dyDescent="0.25">
      <c r="B23" s="3"/>
      <c r="C23" s="18"/>
      <c r="D23" s="18"/>
      <c r="E23" s="18"/>
      <c r="F23" s="18"/>
      <c r="G23" s="18"/>
      <c r="H23" s="18"/>
    </row>
    <row r="24" spans="2:13" x14ac:dyDescent="0.25">
      <c r="B24" s="30"/>
      <c r="C24" s="18"/>
      <c r="D24" s="18"/>
      <c r="E24" s="25"/>
      <c r="F24" s="25"/>
      <c r="G24" s="25"/>
      <c r="H24" s="18"/>
      <c r="I24" s="3"/>
    </row>
    <row r="25" spans="2:13" x14ac:dyDescent="0.25">
      <c r="B25" s="30"/>
      <c r="C25" s="18"/>
      <c r="D25" s="18"/>
      <c r="E25" s="18"/>
      <c r="F25" s="18"/>
      <c r="G25" s="18"/>
      <c r="H25" s="18"/>
      <c r="I25" s="3"/>
    </row>
    <row r="26" spans="2:13" x14ac:dyDescent="0.25">
      <c r="B26" s="30"/>
      <c r="C26" s="18"/>
      <c r="D26" s="18"/>
      <c r="E26" s="18"/>
      <c r="F26" s="18"/>
      <c r="G26" s="18"/>
      <c r="H26" s="15"/>
      <c r="I26" s="3"/>
    </row>
    <row r="27" spans="2:13" x14ac:dyDescent="0.25">
      <c r="B27" s="28"/>
      <c r="C27" s="18"/>
      <c r="D27" s="18"/>
      <c r="E27" s="18"/>
      <c r="F27" s="18"/>
      <c r="G27" s="18"/>
      <c r="H27" s="15"/>
      <c r="I27" s="3"/>
      <c r="M27"/>
    </row>
    <row r="28" spans="2:13" x14ac:dyDescent="0.25">
      <c r="C28" s="18"/>
      <c r="D28" s="18"/>
      <c r="E28" s="18"/>
      <c r="F28" s="18"/>
      <c r="G28" s="18"/>
      <c r="H28" s="15"/>
      <c r="I28" s="3"/>
    </row>
    <row r="29" spans="2:13" x14ac:dyDescent="0.25">
      <c r="C29" s="15"/>
      <c r="D29" s="15"/>
      <c r="E29" s="17"/>
      <c r="F29" s="17"/>
      <c r="G29" s="17"/>
      <c r="H29" s="15"/>
      <c r="I29" s="3"/>
    </row>
    <row r="30" spans="2:13" x14ac:dyDescent="0.25">
      <c r="C30" s="15"/>
      <c r="D30" s="15"/>
      <c r="E30" s="15"/>
      <c r="F30" s="15"/>
      <c r="G30" s="15"/>
      <c r="H30" s="15"/>
      <c r="I30" s="3"/>
      <c r="L30"/>
    </row>
    <row r="31" spans="2:13" x14ac:dyDescent="0.25">
      <c r="C31" s="15"/>
      <c r="D31" s="15"/>
      <c r="E31" s="15"/>
      <c r="F31" s="15"/>
      <c r="G31" s="15"/>
      <c r="H31" s="15"/>
      <c r="I31" s="3"/>
    </row>
    <row r="32" spans="2:13" x14ac:dyDescent="0.25">
      <c r="C32" s="15"/>
      <c r="D32" s="15"/>
      <c r="E32" s="18"/>
      <c r="F32" s="18"/>
      <c r="G32" s="18"/>
      <c r="H32" s="15"/>
    </row>
    <row r="33" spans="2:9" x14ac:dyDescent="0.25">
      <c r="B33" s="15"/>
      <c r="C33" s="15"/>
      <c r="D33" s="15"/>
      <c r="E33" s="15"/>
      <c r="F33" s="15"/>
      <c r="G33" s="15"/>
      <c r="H33" s="15"/>
      <c r="I33"/>
    </row>
    <row r="34" spans="2:9" x14ac:dyDescent="0.25">
      <c r="B34" s="15"/>
      <c r="C34" s="15"/>
      <c r="D34" s="15"/>
      <c r="E34" s="17"/>
      <c r="F34" s="17"/>
      <c r="G34" s="17"/>
    </row>
    <row r="35" spans="2:9" x14ac:dyDescent="0.25">
      <c r="B35" s="15"/>
      <c r="C35" s="15"/>
      <c r="D35" s="15"/>
      <c r="E35" s="15"/>
      <c r="F35" s="15"/>
      <c r="G35" s="15"/>
    </row>
    <row r="36" spans="2:9" x14ac:dyDescent="0.25">
      <c r="B36" s="18"/>
      <c r="C36" s="15"/>
      <c r="D36" s="15"/>
      <c r="E36" s="15"/>
      <c r="F36" s="15"/>
      <c r="G36" s="15"/>
    </row>
    <row r="37" spans="2:9" x14ac:dyDescent="0.25">
      <c r="B37" s="15"/>
      <c r="C37" s="6"/>
      <c r="D37" s="6"/>
      <c r="E37" s="4"/>
      <c r="F37" s="4"/>
      <c r="G37" s="4"/>
    </row>
    <row r="38" spans="2:9" x14ac:dyDescent="0.25">
      <c r="B38" s="15"/>
      <c r="C38" s="6"/>
      <c r="D38" s="6"/>
      <c r="E38" s="4"/>
      <c r="F38" s="4"/>
      <c r="G38" s="4"/>
    </row>
    <row r="39" spans="2:9" x14ac:dyDescent="0.25">
      <c r="B39" s="15"/>
      <c r="C39" s="6"/>
      <c r="D39" s="6"/>
      <c r="E39" s="4"/>
      <c r="F39" s="4"/>
      <c r="G39" s="4"/>
    </row>
    <row r="40" spans="2:9" x14ac:dyDescent="0.25">
      <c r="B40" s="15"/>
      <c r="E40" s="4"/>
      <c r="F40" s="4"/>
      <c r="G40" s="4"/>
    </row>
    <row r="41" spans="2:9" x14ac:dyDescent="0.25">
      <c r="B41" s="15"/>
      <c r="E41" s="14"/>
      <c r="F41" s="14"/>
      <c r="G41" s="14"/>
    </row>
    <row r="42" spans="2:9" x14ac:dyDescent="0.25">
      <c r="B42" s="15"/>
    </row>
    <row r="43" spans="2:9" x14ac:dyDescent="0.25">
      <c r="B43" s="15"/>
    </row>
    <row r="44" spans="2:9" x14ac:dyDescent="0.25">
      <c r="B44" s="15"/>
    </row>
    <row r="45" spans="2:9" x14ac:dyDescent="0.25">
      <c r="B45" s="15"/>
    </row>
    <row r="46" spans="2:9" x14ac:dyDescent="0.25">
      <c r="B46" s="15"/>
    </row>
    <row r="47" spans="2:9" x14ac:dyDescent="0.25">
      <c r="B47" s="15"/>
    </row>
    <row r="48" spans="2:9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0DD1-4290-4379-A427-A6506A4A9276}">
  <sheetPr codeName="Sheet7"/>
  <dimension ref="B1:U36"/>
  <sheetViews>
    <sheetView workbookViewId="0">
      <selection activeCell="D25" sqref="D25"/>
    </sheetView>
  </sheetViews>
  <sheetFormatPr defaultRowHeight="15" x14ac:dyDescent="0.25"/>
  <cols>
    <col min="1" max="1" width="3" style="1" customWidth="1"/>
    <col min="2" max="2" width="6.28515625" style="1" customWidth="1"/>
    <col min="3" max="3" width="7.28515625" style="1" customWidth="1"/>
    <col min="4" max="4" width="28.85546875" style="1" customWidth="1"/>
    <col min="5" max="8" width="13.42578125" style="1" customWidth="1"/>
    <col min="9" max="9" width="14.42578125" style="1" customWidth="1"/>
    <col min="10" max="10" width="7.5703125" style="1" customWidth="1"/>
    <col min="11" max="16384" width="9.140625" style="1"/>
  </cols>
  <sheetData>
    <row r="1" spans="2:11" ht="12" customHeight="1" x14ac:dyDescent="0.25"/>
    <row r="2" spans="2:11" x14ac:dyDescent="0.25">
      <c r="B2" s="2" t="s">
        <v>39</v>
      </c>
      <c r="K2" s="2" t="s">
        <v>6</v>
      </c>
    </row>
    <row r="3" spans="2:11" x14ac:dyDescent="0.25">
      <c r="B3" s="1" t="s">
        <v>0</v>
      </c>
      <c r="C3" s="1" t="s">
        <v>1</v>
      </c>
      <c r="D3" s="1" t="s">
        <v>17</v>
      </c>
      <c r="E3" s="1" t="s">
        <v>16</v>
      </c>
      <c r="K3" s="3" t="s">
        <v>94</v>
      </c>
    </row>
    <row r="4" spans="2:11" ht="15.75" customHeight="1" x14ac:dyDescent="0.25"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K4" s="3" t="s">
        <v>7</v>
      </c>
    </row>
    <row r="5" spans="2:11" x14ac:dyDescent="0.25">
      <c r="D5" s="22"/>
      <c r="E5" s="22" t="s">
        <v>11</v>
      </c>
      <c r="F5" s="22" t="s">
        <v>12</v>
      </c>
      <c r="G5" s="20" t="s">
        <v>13</v>
      </c>
      <c r="H5" s="20" t="s">
        <v>14</v>
      </c>
      <c r="I5" s="22" t="s">
        <v>15</v>
      </c>
      <c r="K5" s="16" t="s">
        <v>26</v>
      </c>
    </row>
    <row r="6" spans="2:11" x14ac:dyDescent="0.25">
      <c r="B6" s="1">
        <v>0.01</v>
      </c>
      <c r="C6" s="22" t="s">
        <v>2</v>
      </c>
      <c r="D6" s="22" t="s">
        <v>122</v>
      </c>
      <c r="E6" s="20">
        <v>3.6004999999999998</v>
      </c>
      <c r="F6" s="20">
        <v>3.3887</v>
      </c>
      <c r="G6" s="20">
        <v>3.7562000000000002</v>
      </c>
      <c r="H6" s="20">
        <v>3.6044999999999998</v>
      </c>
      <c r="I6" s="20">
        <v>3.7376</v>
      </c>
      <c r="K6" s="16" t="s">
        <v>30</v>
      </c>
    </row>
    <row r="7" spans="2:11" x14ac:dyDescent="0.25">
      <c r="C7" s="22"/>
      <c r="D7" s="38" t="s">
        <v>121</v>
      </c>
      <c r="E7" s="37">
        <v>3.6008443400000001</v>
      </c>
      <c r="F7" s="37">
        <v>3.38915429</v>
      </c>
      <c r="G7" s="37">
        <v>3.75633645</v>
      </c>
      <c r="H7" s="37">
        <v>3.6038874600000002</v>
      </c>
      <c r="I7" s="37">
        <v>3.7377645899999998</v>
      </c>
      <c r="K7" s="3" t="s">
        <v>10</v>
      </c>
    </row>
    <row r="8" spans="2:11" x14ac:dyDescent="0.25">
      <c r="C8" s="22"/>
      <c r="D8" s="22"/>
      <c r="E8" s="21">
        <f>(E6-E7)/E7</f>
        <v>-9.5627571615682804E-5</v>
      </c>
      <c r="F8" s="21">
        <f>(F6-F7)/F7</f>
        <v>-1.3404228935235885E-4</v>
      </c>
      <c r="G8" s="21">
        <f>(G6-G7)/G7</f>
        <v>-3.6325287102502127E-5</v>
      </c>
      <c r="H8" s="21">
        <f>(H6-H7)/H7</f>
        <v>1.6996646171622175E-4</v>
      </c>
      <c r="I8" s="21">
        <f>(I6-I7)/I7</f>
        <v>-4.4034340857137273E-5</v>
      </c>
      <c r="K8" s="16" t="s">
        <v>27</v>
      </c>
    </row>
    <row r="9" spans="2:11" x14ac:dyDescent="0.25">
      <c r="C9" s="22" t="s">
        <v>4</v>
      </c>
      <c r="D9" s="22" t="s">
        <v>122</v>
      </c>
      <c r="E9" s="20">
        <v>3.5998000000000001</v>
      </c>
      <c r="F9" s="20">
        <v>3.6642999999999999</v>
      </c>
      <c r="G9" s="20">
        <v>3.5451000000000001</v>
      </c>
      <c r="H9" s="20">
        <v>3.5937000000000001</v>
      </c>
      <c r="I9" s="20">
        <v>3.548</v>
      </c>
      <c r="K9" s="16" t="s">
        <v>28</v>
      </c>
    </row>
    <row r="10" spans="2:11" x14ac:dyDescent="0.25">
      <c r="C10" s="22"/>
      <c r="D10" s="38" t="s">
        <v>121</v>
      </c>
      <c r="E10" s="37">
        <v>3.6000290100000001</v>
      </c>
      <c r="F10" s="37">
        <v>3.6644421299999999</v>
      </c>
      <c r="G10" s="37">
        <v>3.5453983899999999</v>
      </c>
      <c r="H10" s="37">
        <v>3.5937980199999999</v>
      </c>
      <c r="I10" s="37">
        <v>3.54826453</v>
      </c>
      <c r="J10" s="7"/>
      <c r="K10" s="16" t="s">
        <v>29</v>
      </c>
    </row>
    <row r="11" spans="2:11" x14ac:dyDescent="0.25">
      <c r="C11" s="22"/>
      <c r="D11" s="22"/>
      <c r="E11" s="21">
        <f>(E9-E10)/E10</f>
        <v>-6.3613376271091205E-5</v>
      </c>
      <c r="F11" s="21">
        <f>(F9-F10)/F10</f>
        <v>-3.8786258578454497E-5</v>
      </c>
      <c r="G11" s="21">
        <f>(G9-G10)/G10</f>
        <v>-8.416261507913633E-5</v>
      </c>
      <c r="H11" s="21">
        <f>(H9-H10)/H10</f>
        <v>-2.7274765986934881E-5</v>
      </c>
      <c r="I11" s="21">
        <f>(I9-I10)/I10</f>
        <v>-7.4551938775525725E-5</v>
      </c>
      <c r="K11" s="3" t="s">
        <v>5</v>
      </c>
    </row>
    <row r="12" spans="2:11" x14ac:dyDescent="0.25">
      <c r="C12" s="22" t="s">
        <v>3</v>
      </c>
      <c r="D12" s="22" t="s">
        <v>122</v>
      </c>
      <c r="E12" s="20">
        <v>3.5295999999999998</v>
      </c>
      <c r="F12" s="20">
        <v>3.4660000000000002</v>
      </c>
      <c r="G12" s="20">
        <v>3.5838000000000001</v>
      </c>
      <c r="H12" s="20">
        <v>3.5367000000000002</v>
      </c>
      <c r="I12" s="20">
        <v>3.5804999999999998</v>
      </c>
      <c r="J12" s="7"/>
      <c r="K12" s="3" t="s">
        <v>8</v>
      </c>
    </row>
    <row r="13" spans="2:11" x14ac:dyDescent="0.25">
      <c r="C13" s="22"/>
      <c r="D13" s="38" t="s">
        <v>121</v>
      </c>
      <c r="E13" s="37">
        <v>3.5299002100000001</v>
      </c>
      <c r="F13" s="37">
        <v>3.46629239</v>
      </c>
      <c r="G13" s="37">
        <v>3.5840902899999998</v>
      </c>
      <c r="H13" s="37">
        <v>3.5368546799999998</v>
      </c>
      <c r="I13" s="37">
        <v>3.5807592499999998</v>
      </c>
      <c r="K13" s="3" t="s">
        <v>123</v>
      </c>
    </row>
    <row r="14" spans="2:11" x14ac:dyDescent="0.25">
      <c r="C14" s="22"/>
      <c r="D14" s="22"/>
      <c r="E14" s="21">
        <f>(E12-E13)/E13</f>
        <v>-8.5047730003745632E-5</v>
      </c>
      <c r="F14" s="21">
        <f>(F12-F13)/F13</f>
        <v>-8.435237628635511E-5</v>
      </c>
      <c r="G14" s="21">
        <f>(G12-G13)/G13</f>
        <v>-8.0994053305418623E-5</v>
      </c>
      <c r="H14" s="21">
        <f>(H12-H13)/H13</f>
        <v>-4.3733773082141322E-5</v>
      </c>
      <c r="I14" s="21">
        <f>(I12-I13)/I13</f>
        <v>-7.2400846273047866E-5</v>
      </c>
      <c r="K14" s="3" t="s">
        <v>124</v>
      </c>
    </row>
    <row r="15" spans="2:11" x14ac:dyDescent="0.25">
      <c r="B15" s="1">
        <v>0.1</v>
      </c>
      <c r="C15" s="22" t="s">
        <v>2</v>
      </c>
      <c r="D15" s="22" t="s">
        <v>122</v>
      </c>
      <c r="E15" s="20">
        <v>3.5535000000000001</v>
      </c>
      <c r="F15" s="20">
        <v>3.3515999999999999</v>
      </c>
      <c r="G15" s="20">
        <v>3.6787999999999998</v>
      </c>
      <c r="H15" s="20">
        <v>3.5400999999999998</v>
      </c>
      <c r="I15" s="20">
        <v>3.6600999999999999</v>
      </c>
    </row>
    <row r="16" spans="2:11" x14ac:dyDescent="0.25">
      <c r="C16" s="22"/>
      <c r="D16" s="38" t="s">
        <v>121</v>
      </c>
      <c r="E16" s="37">
        <v>3.5536835299999998</v>
      </c>
      <c r="F16" s="37">
        <v>3.3518453500000001</v>
      </c>
      <c r="G16" s="37">
        <v>3.6788434699999999</v>
      </c>
      <c r="H16" s="37">
        <v>3.53972599</v>
      </c>
      <c r="I16" s="37">
        <v>3.6601183100000001</v>
      </c>
      <c r="K16" s="2" t="s">
        <v>9</v>
      </c>
    </row>
    <row r="17" spans="2:21" x14ac:dyDescent="0.25">
      <c r="C17" s="22"/>
      <c r="D17" s="22"/>
      <c r="E17" s="21">
        <f>(E15-E16)/E16</f>
        <v>-5.1645003965704783E-5</v>
      </c>
      <c r="F17" s="21">
        <f t="shared" ref="F17" si="0">(F15-F16)/F16</f>
        <v>-7.3198484530362975E-5</v>
      </c>
      <c r="G17" s="21">
        <f t="shared" ref="G17" si="1">(G15-G16)/G16</f>
        <v>-1.1816213534098916E-5</v>
      </c>
      <c r="H17" s="21">
        <f t="shared" ref="H17" si="2">(H15-H16)/H16</f>
        <v>1.0566072093049599E-4</v>
      </c>
      <c r="I17" s="21">
        <f t="shared" ref="I17" si="3">(I15-I16)/I16</f>
        <v>-5.0025705317126479E-6</v>
      </c>
      <c r="K17" s="3" t="s">
        <v>125</v>
      </c>
    </row>
    <row r="18" spans="2:21" x14ac:dyDescent="0.25">
      <c r="C18" s="22" t="s">
        <v>4</v>
      </c>
      <c r="D18" s="22" t="s">
        <v>122</v>
      </c>
      <c r="E18" s="20">
        <v>3.5350999999999999</v>
      </c>
      <c r="F18" s="20">
        <v>3.5945999999999998</v>
      </c>
      <c r="G18" s="20">
        <v>3.4887999999999999</v>
      </c>
      <c r="H18" s="20">
        <v>3.5343</v>
      </c>
      <c r="I18" s="20">
        <v>3.4935</v>
      </c>
      <c r="K18" s="3" t="s">
        <v>118</v>
      </c>
    </row>
    <row r="19" spans="2:21" x14ac:dyDescent="0.25">
      <c r="D19" s="38" t="s">
        <v>121</v>
      </c>
      <c r="E19" s="37">
        <v>3.5351954000000001</v>
      </c>
      <c r="F19" s="37">
        <v>3.59467414</v>
      </c>
      <c r="G19" s="37">
        <v>3.4889726799999998</v>
      </c>
      <c r="H19" s="37">
        <v>3.5343937599999999</v>
      </c>
      <c r="I19" s="37">
        <v>3.4935953500000001</v>
      </c>
      <c r="K19" s="3" t="s">
        <v>126</v>
      </c>
    </row>
    <row r="20" spans="2:21" x14ac:dyDescent="0.25">
      <c r="D20" s="22"/>
      <c r="E20" s="21">
        <f>(E18-E19)/E19</f>
        <v>-2.6985778494786956E-5</v>
      </c>
      <c r="F20" s="21">
        <f t="shared" ref="F20" si="4">(F18-F19)/F19</f>
        <v>-2.0624957120638158E-5</v>
      </c>
      <c r="G20" s="21">
        <f t="shared" ref="G20" si="5">(G18-G19)/G19</f>
        <v>-4.9493078862378801E-5</v>
      </c>
      <c r="H20" s="21">
        <f t="shared" ref="H20" si="6">(H18-H19)/H19</f>
        <v>-2.6527887486973941E-5</v>
      </c>
      <c r="I20" s="21">
        <f t="shared" ref="I20" si="7">(I18-I19)/I19</f>
        <v>-2.7292800238026867E-5</v>
      </c>
    </row>
    <row r="21" spans="2:21" x14ac:dyDescent="0.25">
      <c r="C21" s="22" t="s">
        <v>3</v>
      </c>
      <c r="D21" s="22" t="s">
        <v>122</v>
      </c>
      <c r="E21" s="20">
        <v>3.4754999999999998</v>
      </c>
      <c r="F21" s="20">
        <v>3.4157000000000002</v>
      </c>
      <c r="G21" s="20">
        <v>3.5206</v>
      </c>
      <c r="H21" s="20">
        <v>3.4769999999999999</v>
      </c>
      <c r="I21" s="20">
        <v>3.5163000000000002</v>
      </c>
    </row>
    <row r="22" spans="2:21" x14ac:dyDescent="0.25">
      <c r="C22" s="22"/>
      <c r="D22" s="38" t="s">
        <v>121</v>
      </c>
      <c r="E22" s="37">
        <v>3.4756407</v>
      </c>
      <c r="F22" s="37">
        <v>3.4158707399999999</v>
      </c>
      <c r="G22" s="37">
        <v>3.5206962100000001</v>
      </c>
      <c r="H22" s="37">
        <v>3.4770112599999998</v>
      </c>
      <c r="I22" s="37">
        <v>3.5164060199999998</v>
      </c>
    </row>
    <row r="23" spans="2:21" x14ac:dyDescent="0.25">
      <c r="C23" s="22"/>
      <c r="D23" s="22"/>
      <c r="E23" s="21">
        <f>(E21-E22)/E22</f>
        <v>-4.0481744847853705E-5</v>
      </c>
      <c r="F23" s="21">
        <f t="shared" ref="F23" si="8">(F21-F22)/F22</f>
        <v>-4.998432698297155E-5</v>
      </c>
      <c r="G23" s="21">
        <f t="shared" ref="G23" si="9">(G21-G22)/G22</f>
        <v>-2.7326981443863912E-5</v>
      </c>
      <c r="H23" s="21">
        <f t="shared" ref="H23" si="10">(H21-H22)/H22</f>
        <v>-3.2384134413063178E-6</v>
      </c>
      <c r="I23" s="21">
        <f t="shared" ref="I23" si="11">(I21-I22)/I22</f>
        <v>-3.0150101949716231E-5</v>
      </c>
      <c r="K23" s="3"/>
    </row>
    <row r="24" spans="2:21" x14ac:dyDescent="0.25">
      <c r="D24" s="22"/>
      <c r="E24" s="4"/>
      <c r="F24" s="4"/>
      <c r="I24" s="4"/>
    </row>
    <row r="25" spans="2:21" x14ac:dyDescent="0.25">
      <c r="B25" s="27" t="s">
        <v>64</v>
      </c>
      <c r="D25" s="22"/>
      <c r="E25" s="4"/>
      <c r="F25" s="4"/>
      <c r="H25" s="4"/>
      <c r="I25" s="4"/>
      <c r="K25" s="37">
        <v>3.6008443400000001</v>
      </c>
      <c r="L25" s="37">
        <v>3.38915429</v>
      </c>
      <c r="M25" s="37">
        <v>3.75633645</v>
      </c>
      <c r="N25" s="37">
        <v>3.6038874600000002</v>
      </c>
      <c r="O25" s="37">
        <v>3.7377645899999998</v>
      </c>
      <c r="Q25" s="40">
        <v>4.7525000000000004</v>
      </c>
      <c r="R25" s="40">
        <v>4.7786999999999997</v>
      </c>
      <c r="S25" s="40">
        <v>4.9878999999999998</v>
      </c>
      <c r="T25" s="40">
        <v>5.0006000000000004</v>
      </c>
      <c r="U25" s="40">
        <v>5.0617000000000001</v>
      </c>
    </row>
    <row r="26" spans="2:21" x14ac:dyDescent="0.25">
      <c r="B26" s="29" t="s">
        <v>129</v>
      </c>
      <c r="D26" s="22"/>
      <c r="E26" s="4"/>
      <c r="F26" s="4"/>
      <c r="G26" s="4"/>
      <c r="H26" s="4"/>
      <c r="I26" s="4"/>
      <c r="K26" s="37">
        <v>3.5299002100000001</v>
      </c>
      <c r="L26" s="37">
        <v>3.46629239</v>
      </c>
      <c r="M26" s="37">
        <v>3.5840902899999998</v>
      </c>
      <c r="N26" s="37">
        <v>3.5368546799999998</v>
      </c>
      <c r="O26" s="37">
        <v>3.5807592499999998</v>
      </c>
      <c r="Q26" s="40">
        <v>4.7563000000000004</v>
      </c>
      <c r="R26" s="40">
        <v>4.7643000000000004</v>
      </c>
      <c r="S26" s="40">
        <v>4.8349000000000002</v>
      </c>
      <c r="T26" s="40">
        <v>4.8400999999999996</v>
      </c>
      <c r="U26" s="40">
        <v>4.8621999999999996</v>
      </c>
    </row>
    <row r="27" spans="2:21" x14ac:dyDescent="0.25">
      <c r="B27" s="29" t="s">
        <v>128</v>
      </c>
      <c r="D27" s="22"/>
      <c r="K27" s="37">
        <v>3.6000290100000001</v>
      </c>
      <c r="L27" s="37">
        <v>3.6644421299999999</v>
      </c>
      <c r="M27" s="37">
        <v>3.5453983899999999</v>
      </c>
      <c r="N27" s="37">
        <v>3.5937980199999999</v>
      </c>
      <c r="O27" s="37">
        <v>3.54826453</v>
      </c>
      <c r="Q27" s="40">
        <v>4.9324000000000003</v>
      </c>
      <c r="R27" s="40">
        <v>4.9237000000000002</v>
      </c>
      <c r="S27" s="40">
        <v>4.8544</v>
      </c>
      <c r="T27" s="40">
        <v>4.8468</v>
      </c>
      <c r="U27" s="40">
        <v>4.8236999999999997</v>
      </c>
    </row>
    <row r="28" spans="2:21" x14ac:dyDescent="0.25">
      <c r="D28" s="22"/>
      <c r="J28" s="4"/>
      <c r="K28" s="37">
        <v>3.5536835299999998</v>
      </c>
      <c r="L28" s="37">
        <v>3.3518453500000001</v>
      </c>
      <c r="M28" s="37">
        <v>3.6788434699999999</v>
      </c>
      <c r="N28" s="37">
        <v>3.53972599</v>
      </c>
      <c r="O28" s="37">
        <v>3.6601183100000001</v>
      </c>
      <c r="Q28" s="40">
        <v>4.5933999999999999</v>
      </c>
      <c r="R28" s="40">
        <v>4.6318999999999999</v>
      </c>
      <c r="S28" s="40">
        <v>4.7088000000000001</v>
      </c>
      <c r="T28" s="40">
        <v>4.7404000000000002</v>
      </c>
      <c r="U28" s="44">
        <v>4.78</v>
      </c>
    </row>
    <row r="29" spans="2:21" x14ac:dyDescent="0.25">
      <c r="J29" s="4"/>
      <c r="K29" s="37">
        <v>3.4756407</v>
      </c>
      <c r="L29" s="37">
        <v>3.4158707399999999</v>
      </c>
      <c r="M29" s="37">
        <v>3.5206962100000001</v>
      </c>
      <c r="N29" s="37">
        <v>3.4770112599999998</v>
      </c>
      <c r="O29" s="37">
        <v>3.5164060199999998</v>
      </c>
      <c r="Q29" s="40">
        <v>4.5582000000000003</v>
      </c>
      <c r="R29" s="40">
        <v>4.5705999999999998</v>
      </c>
      <c r="S29" s="40">
        <v>4.5994999999999999</v>
      </c>
      <c r="T29" s="40">
        <v>4.6090999999999998</v>
      </c>
      <c r="U29" s="40">
        <v>4.6196000000000002</v>
      </c>
    </row>
    <row r="30" spans="2:21" x14ac:dyDescent="0.25">
      <c r="J30" s="4"/>
      <c r="K30" s="37">
        <v>3.5351954000000001</v>
      </c>
      <c r="L30" s="37">
        <v>3.59467414</v>
      </c>
      <c r="M30" s="37">
        <v>3.4889726799999998</v>
      </c>
      <c r="N30" s="37">
        <v>3.5343937599999999</v>
      </c>
      <c r="O30" s="37">
        <v>3.4935953500000001</v>
      </c>
      <c r="Q30" s="40">
        <v>4.6802000000000001</v>
      </c>
      <c r="R30" s="40">
        <v>4.6666999999999996</v>
      </c>
      <c r="S30" s="40">
        <v>4.6372999999999998</v>
      </c>
      <c r="T30" s="40">
        <v>4.6272000000000002</v>
      </c>
      <c r="U30" s="40">
        <v>4.6196000000000002</v>
      </c>
    </row>
    <row r="32" spans="2:21" x14ac:dyDescent="0.25">
      <c r="J32" s="4"/>
    </row>
    <row r="33" spans="10:10" x14ac:dyDescent="0.25">
      <c r="J33" s="4"/>
    </row>
    <row r="34" spans="10:10" x14ac:dyDescent="0.25">
      <c r="J34" s="4"/>
    </row>
    <row r="35" spans="10:10" x14ac:dyDescent="0.25">
      <c r="J35" s="4"/>
    </row>
    <row r="36" spans="10:10" x14ac:dyDescent="0.25">
      <c r="J3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E6B4-AD71-4F58-95E7-19FF06A7E13C}">
  <sheetPr codeName="Sheet10"/>
  <dimension ref="A1:N50"/>
  <sheetViews>
    <sheetView workbookViewId="0">
      <selection activeCell="J16" sqref="J16"/>
    </sheetView>
  </sheetViews>
  <sheetFormatPr defaultRowHeight="15" x14ac:dyDescent="0.25"/>
  <cols>
    <col min="1" max="1" width="3" style="1" customWidth="1"/>
    <col min="2" max="2" width="9.28515625" style="1" customWidth="1"/>
    <col min="3" max="5" width="15.28515625" style="1" customWidth="1"/>
    <col min="6" max="6" width="16.5703125" style="1" customWidth="1"/>
    <col min="7" max="7" width="9.85546875" style="1" customWidth="1"/>
    <col min="8" max="16384" width="9.140625" style="1"/>
  </cols>
  <sheetData>
    <row r="1" spans="1:8" ht="12" customHeight="1" x14ac:dyDescent="0.25"/>
    <row r="2" spans="1:8" x14ac:dyDescent="0.25">
      <c r="B2" s="2" t="s">
        <v>40</v>
      </c>
      <c r="C2" s="2"/>
      <c r="D2" s="2"/>
      <c r="H2" s="2" t="s">
        <v>6</v>
      </c>
    </row>
    <row r="3" spans="1:8" x14ac:dyDescent="0.25">
      <c r="B3" s="1" t="s">
        <v>114</v>
      </c>
      <c r="C3" s="1" t="s">
        <v>1</v>
      </c>
      <c r="H3" s="3" t="s">
        <v>7</v>
      </c>
    </row>
    <row r="4" spans="1:8" x14ac:dyDescent="0.25">
      <c r="B4" s="22"/>
      <c r="C4" s="22" t="s">
        <v>2</v>
      </c>
      <c r="D4" s="19" t="s">
        <v>4</v>
      </c>
      <c r="E4" s="19" t="s">
        <v>3</v>
      </c>
      <c r="H4" s="16" t="s">
        <v>26</v>
      </c>
    </row>
    <row r="5" spans="1:8" x14ac:dyDescent="0.25">
      <c r="A5" s="33"/>
      <c r="B5" s="22" t="s">
        <v>131</v>
      </c>
      <c r="C5" s="19" t="str">
        <f t="shared" ref="C5:E6" si="0">C$4&amp;"_"&amp;$B5&amp;"_Tcr"</f>
        <v>P_TID_Tcr</v>
      </c>
      <c r="D5" s="19" t="str">
        <f t="shared" si="0"/>
        <v>IWP_TID_Tcr</v>
      </c>
      <c r="E5" s="19" t="str">
        <f t="shared" si="0"/>
        <v>G_TID_Tcr</v>
      </c>
      <c r="H5" s="16" t="s">
        <v>30</v>
      </c>
    </row>
    <row r="6" spans="1:8" x14ac:dyDescent="0.25">
      <c r="A6" s="33"/>
      <c r="B6" s="22" t="s">
        <v>130</v>
      </c>
      <c r="C6" s="19" t="str">
        <f t="shared" si="0"/>
        <v>P_TD_Tcr</v>
      </c>
      <c r="D6" s="19" t="str">
        <f t="shared" si="0"/>
        <v>IWP_TD_Tcr</v>
      </c>
      <c r="E6" s="19" t="str">
        <f t="shared" si="0"/>
        <v>G_TD_Tcr</v>
      </c>
      <c r="H6" s="16" t="s">
        <v>136</v>
      </c>
    </row>
    <row r="7" spans="1:8" ht="18" x14ac:dyDescent="0.25">
      <c r="B7" s="13" t="s">
        <v>25</v>
      </c>
      <c r="C7" s="13"/>
      <c r="D7" s="13"/>
      <c r="E7" s="15"/>
      <c r="F7" s="6"/>
      <c r="H7" s="3" t="s">
        <v>69</v>
      </c>
    </row>
    <row r="8" spans="1:8" x14ac:dyDescent="0.25">
      <c r="G8" s="4"/>
      <c r="H8" s="3" t="s">
        <v>70</v>
      </c>
    </row>
    <row r="9" spans="1:8" x14ac:dyDescent="0.25">
      <c r="B9" s="2" t="s">
        <v>41</v>
      </c>
      <c r="C9" s="2"/>
      <c r="D9" s="2"/>
      <c r="G9" s="4"/>
      <c r="H9" s="3" t="s">
        <v>71</v>
      </c>
    </row>
    <row r="10" spans="1:8" x14ac:dyDescent="0.25">
      <c r="B10" s="1" t="s">
        <v>132</v>
      </c>
      <c r="C10" s="1" t="s">
        <v>0</v>
      </c>
      <c r="G10" s="4"/>
      <c r="H10" s="3" t="s">
        <v>68</v>
      </c>
    </row>
    <row r="11" spans="1:8" x14ac:dyDescent="0.25">
      <c r="C11" s="46">
        <v>0.01</v>
      </c>
      <c r="D11" s="46">
        <v>1.4999999999999999E-2</v>
      </c>
      <c r="E11" s="26" t="s">
        <v>36</v>
      </c>
      <c r="F11" s="26">
        <v>0.2</v>
      </c>
      <c r="H11" s="3" t="s">
        <v>74</v>
      </c>
    </row>
    <row r="12" spans="1:8" x14ac:dyDescent="0.25">
      <c r="B12" s="23">
        <v>0.04</v>
      </c>
      <c r="C12" s="18"/>
      <c r="D12" s="18">
        <f>(F11-C11)/(D11-C11)</f>
        <v>38.000000000000007</v>
      </c>
      <c r="E12" s="18"/>
      <c r="F12" s="18"/>
      <c r="H12" s="3" t="s">
        <v>73</v>
      </c>
    </row>
    <row r="13" spans="1:8" x14ac:dyDescent="0.25">
      <c r="B13" s="23">
        <v>0.06</v>
      </c>
      <c r="C13" s="18">
        <f>(B15-B12)/(B13-B12)</f>
        <v>48.000000000000007</v>
      </c>
      <c r="D13" s="18"/>
      <c r="E13" s="18"/>
      <c r="F13" s="18"/>
      <c r="H13" s="3" t="s">
        <v>119</v>
      </c>
    </row>
    <row r="14" spans="1:8" x14ac:dyDescent="0.25">
      <c r="B14" s="23" t="s">
        <v>36</v>
      </c>
      <c r="C14" s="25"/>
      <c r="D14" s="18"/>
      <c r="E14" s="18"/>
      <c r="F14" s="18"/>
      <c r="H14" s="3" t="s">
        <v>5</v>
      </c>
    </row>
    <row r="15" spans="1:8" x14ac:dyDescent="0.25">
      <c r="B15" s="23">
        <v>1</v>
      </c>
      <c r="C15" s="25"/>
      <c r="D15" s="18"/>
      <c r="E15" s="18"/>
      <c r="F15" s="18">
        <f>(D12+1)*(C13+1)</f>
        <v>1911.0000000000007</v>
      </c>
      <c r="H15" s="3" t="s">
        <v>103</v>
      </c>
    </row>
    <row r="16" spans="1:8" x14ac:dyDescent="0.25">
      <c r="B16" s="18"/>
      <c r="C16" s="18"/>
      <c r="D16" s="18"/>
      <c r="E16" s="18"/>
      <c r="F16" s="18"/>
      <c r="H16" s="3" t="s">
        <v>105</v>
      </c>
    </row>
    <row r="17" spans="2:14" x14ac:dyDescent="0.25">
      <c r="B17" s="27" t="s">
        <v>64</v>
      </c>
      <c r="C17" s="18"/>
      <c r="D17" s="18"/>
      <c r="E17" s="18"/>
      <c r="F17" s="18"/>
      <c r="H17" s="3"/>
      <c r="N17" s="3"/>
    </row>
    <row r="18" spans="2:14" x14ac:dyDescent="0.25">
      <c r="B18" s="29" t="s">
        <v>135</v>
      </c>
      <c r="C18" s="18"/>
      <c r="D18" s="18"/>
      <c r="E18" s="18"/>
      <c r="F18" s="25"/>
      <c r="H18" s="2" t="s">
        <v>9</v>
      </c>
    </row>
    <row r="19" spans="2:14" x14ac:dyDescent="0.25">
      <c r="B19" s="29" t="s">
        <v>133</v>
      </c>
      <c r="C19" s="18"/>
      <c r="D19" s="18"/>
      <c r="E19" s="18"/>
      <c r="F19" s="18"/>
      <c r="H19" s="3" t="s">
        <v>137</v>
      </c>
    </row>
    <row r="20" spans="2:14" x14ac:dyDescent="0.25">
      <c r="B20" s="29" t="s">
        <v>134</v>
      </c>
      <c r="C20" s="18"/>
      <c r="D20" s="18"/>
      <c r="E20" s="18"/>
      <c r="F20" s="18"/>
      <c r="H20" s="3"/>
    </row>
    <row r="21" spans="2:14" x14ac:dyDescent="0.25">
      <c r="C21" s="18"/>
      <c r="D21" s="18"/>
      <c r="E21" s="18"/>
      <c r="F21" s="18"/>
      <c r="H21" s="3"/>
    </row>
    <row r="22" spans="2:14" x14ac:dyDescent="0.25">
      <c r="C22" s="18"/>
      <c r="D22" s="18"/>
      <c r="E22" s="18"/>
      <c r="F22" s="18"/>
      <c r="H22" s="3"/>
    </row>
    <row r="23" spans="2:14" x14ac:dyDescent="0.25">
      <c r="H23" s="3"/>
    </row>
    <row r="25" spans="2:14" x14ac:dyDescent="0.25">
      <c r="H25" s="3"/>
    </row>
    <row r="26" spans="2:14" x14ac:dyDescent="0.25">
      <c r="H26" s="3"/>
    </row>
    <row r="27" spans="2:14" x14ac:dyDescent="0.25">
      <c r="H27" s="3"/>
    </row>
    <row r="28" spans="2:14" x14ac:dyDescent="0.25">
      <c r="H28" s="3"/>
    </row>
    <row r="29" spans="2:14" x14ac:dyDescent="0.25">
      <c r="B29" s="15"/>
      <c r="C29" s="15"/>
      <c r="D29" s="15"/>
      <c r="E29" s="15"/>
      <c r="F29" s="15"/>
      <c r="G29" s="17"/>
      <c r="H29" s="3"/>
    </row>
    <row r="30" spans="2:14" x14ac:dyDescent="0.25">
      <c r="B30" s="15"/>
      <c r="C30" s="15"/>
      <c r="D30" s="15"/>
      <c r="E30" s="18"/>
      <c r="G30" s="15"/>
      <c r="H30" s="3"/>
    </row>
    <row r="31" spans="2:14" x14ac:dyDescent="0.25">
      <c r="B31" s="15"/>
      <c r="C31" s="15"/>
      <c r="D31" s="15"/>
      <c r="E31" s="15"/>
      <c r="F31" s="15"/>
      <c r="G31" s="15"/>
      <c r="H31" s="3"/>
    </row>
    <row r="32" spans="2:14" x14ac:dyDescent="0.25">
      <c r="E32" s="15"/>
      <c r="F32" s="6"/>
      <c r="G32" s="18"/>
      <c r="H32" s="3"/>
    </row>
    <row r="33" spans="5:8" x14ac:dyDescent="0.25">
      <c r="E33" s="15"/>
      <c r="F33" s="6"/>
      <c r="G33" s="15"/>
      <c r="H33" s="3"/>
    </row>
    <row r="34" spans="5:8" x14ac:dyDescent="0.25">
      <c r="E34" s="15"/>
      <c r="F34" s="6"/>
      <c r="G34" s="17"/>
      <c r="H34" s="3"/>
    </row>
    <row r="35" spans="5:8" x14ac:dyDescent="0.25">
      <c r="E35" s="15"/>
      <c r="G35" s="15"/>
      <c r="H35" s="3"/>
    </row>
    <row r="36" spans="5:8" x14ac:dyDescent="0.25">
      <c r="E36" s="15"/>
      <c r="G36" s="15"/>
      <c r="H36" s="3"/>
    </row>
    <row r="37" spans="5:8" x14ac:dyDescent="0.25">
      <c r="E37" s="15"/>
      <c r="G37" s="4"/>
      <c r="H37" s="15"/>
    </row>
    <row r="38" spans="5:8" x14ac:dyDescent="0.25">
      <c r="E38" s="15"/>
      <c r="G38" s="4"/>
      <c r="H38" s="15"/>
    </row>
    <row r="39" spans="5:8" x14ac:dyDescent="0.25">
      <c r="E39" s="15"/>
      <c r="G39" s="4"/>
    </row>
    <row r="40" spans="5:8" x14ac:dyDescent="0.25">
      <c r="E40" s="15"/>
      <c r="G40" s="4"/>
    </row>
    <row r="41" spans="5:8" x14ac:dyDescent="0.25">
      <c r="E41" s="15"/>
      <c r="G41" s="14"/>
    </row>
    <row r="42" spans="5:8" x14ac:dyDescent="0.25">
      <c r="E42" s="15"/>
    </row>
    <row r="43" spans="5:8" x14ac:dyDescent="0.25">
      <c r="E43" s="15"/>
    </row>
    <row r="44" spans="5:8" x14ac:dyDescent="0.25">
      <c r="E44" s="15"/>
    </row>
    <row r="45" spans="5:8" x14ac:dyDescent="0.25">
      <c r="E45" s="15"/>
    </row>
    <row r="46" spans="5:8" x14ac:dyDescent="0.25">
      <c r="E46" s="15"/>
    </row>
    <row r="47" spans="5:8" x14ac:dyDescent="0.25">
      <c r="E47" s="15"/>
    </row>
    <row r="48" spans="5:8" x14ac:dyDescent="0.25">
      <c r="E48" s="15"/>
    </row>
    <row r="49" spans="5:5" x14ac:dyDescent="0.25">
      <c r="E49" s="15"/>
    </row>
    <row r="50" spans="5:5" x14ac:dyDescent="0.25">
      <c r="E5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06B1-6194-4E5A-BD4C-7B5745317C2F}">
  <sheetPr codeName="Sheet4"/>
  <dimension ref="A1:W55"/>
  <sheetViews>
    <sheetView workbookViewId="0">
      <selection activeCell="H8" sqref="H8"/>
    </sheetView>
  </sheetViews>
  <sheetFormatPr defaultRowHeight="15" x14ac:dyDescent="0.25"/>
  <cols>
    <col min="1" max="1" width="3" style="1" customWidth="1"/>
    <col min="2" max="2" width="15.5703125" style="1" customWidth="1"/>
    <col min="3" max="3" width="13.42578125" style="1" customWidth="1"/>
    <col min="4" max="5" width="15.28515625" style="1" customWidth="1"/>
    <col min="6" max="7" width="12.7109375" style="1" customWidth="1"/>
    <col min="8" max="15" width="9.140625" style="1"/>
    <col min="16" max="16" width="22.42578125" style="1" bestFit="1" customWidth="1"/>
    <col min="17" max="16384" width="9.140625" style="1"/>
  </cols>
  <sheetData>
    <row r="1" spans="1:23" ht="12" customHeight="1" x14ac:dyDescent="0.25"/>
    <row r="2" spans="1:23" x14ac:dyDescent="0.25">
      <c r="B2" s="2" t="s">
        <v>40</v>
      </c>
      <c r="I2" s="2" t="s">
        <v>6</v>
      </c>
      <c r="P2" s="2" t="s">
        <v>38</v>
      </c>
    </row>
    <row r="3" spans="1:23" x14ac:dyDescent="0.25">
      <c r="B3" s="11" t="s">
        <v>60</v>
      </c>
      <c r="C3" s="1" t="s">
        <v>1</v>
      </c>
      <c r="I3" s="3" t="s">
        <v>7</v>
      </c>
      <c r="P3" s="1" t="s">
        <v>50</v>
      </c>
      <c r="Q3" s="1" t="s">
        <v>45</v>
      </c>
      <c r="R3" s="1" t="s">
        <v>46</v>
      </c>
      <c r="S3" s="1" t="s">
        <v>37</v>
      </c>
      <c r="T3" s="1" t="s">
        <v>47</v>
      </c>
      <c r="U3" s="1" t="s">
        <v>48</v>
      </c>
      <c r="V3" s="1" t="s">
        <v>49</v>
      </c>
      <c r="W3" s="1" t="s">
        <v>54</v>
      </c>
    </row>
    <row r="4" spans="1:23" ht="18" x14ac:dyDescent="0.25">
      <c r="C4" s="22" t="s">
        <v>2</v>
      </c>
      <c r="D4" s="19" t="s">
        <v>4</v>
      </c>
      <c r="E4" s="19" t="s">
        <v>3</v>
      </c>
      <c r="F4" s="19"/>
      <c r="I4" s="3" t="s">
        <v>19</v>
      </c>
      <c r="P4" s="22" t="s">
        <v>77</v>
      </c>
      <c r="Q4" s="22">
        <v>0</v>
      </c>
      <c r="R4" s="22" t="s">
        <v>51</v>
      </c>
      <c r="S4" s="22">
        <v>0</v>
      </c>
      <c r="T4" s="22">
        <v>0</v>
      </c>
      <c r="U4" s="22">
        <v>0</v>
      </c>
      <c r="V4" s="22">
        <v>0</v>
      </c>
      <c r="W4" s="1" t="s">
        <v>66</v>
      </c>
    </row>
    <row r="5" spans="1:23" ht="18" x14ac:dyDescent="0.25">
      <c r="A5" s="32"/>
      <c r="B5" s="22" t="s">
        <v>103</v>
      </c>
      <c r="C5" s="19" t="str">
        <f>C$4&amp;"_Dir_Tcr"</f>
        <v>P_Dir_Tcr</v>
      </c>
      <c r="D5" s="19" t="str">
        <f t="shared" ref="D5:E5" si="0">D$4&amp;"_Dir_Tcr"</f>
        <v>IWP_Dir_Tcr</v>
      </c>
      <c r="E5" s="19" t="str">
        <f t="shared" si="0"/>
        <v>G_Dir_Tcr</v>
      </c>
      <c r="G5" s="19"/>
      <c r="I5" s="16" t="s">
        <v>30</v>
      </c>
      <c r="P5" s="22" t="s">
        <v>78</v>
      </c>
      <c r="Q5" s="22">
        <v>45</v>
      </c>
      <c r="R5" s="22" t="s">
        <v>51</v>
      </c>
      <c r="S5" s="22">
        <v>0</v>
      </c>
      <c r="T5" s="22">
        <v>45</v>
      </c>
      <c r="U5" s="22">
        <v>0</v>
      </c>
      <c r="V5" s="22">
        <v>0</v>
      </c>
      <c r="W5" s="1" t="s">
        <v>55</v>
      </c>
    </row>
    <row r="6" spans="1:23" ht="18" x14ac:dyDescent="0.25">
      <c r="B6" s="13" t="s">
        <v>25</v>
      </c>
      <c r="G6" s="19"/>
      <c r="I6" s="16" t="s">
        <v>136</v>
      </c>
      <c r="P6" s="22" t="s">
        <v>79</v>
      </c>
      <c r="Q6" s="22">
        <v>0</v>
      </c>
      <c r="R6" s="22" t="s">
        <v>51</v>
      </c>
      <c r="S6" s="22">
        <v>45</v>
      </c>
      <c r="T6" s="22">
        <v>0</v>
      </c>
      <c r="U6" s="22">
        <v>0</v>
      </c>
      <c r="V6" s="22">
        <v>45</v>
      </c>
      <c r="W6" s="1" t="s">
        <v>57</v>
      </c>
    </row>
    <row r="7" spans="1:23" ht="18" x14ac:dyDescent="0.25">
      <c r="C7" s="19"/>
      <c r="D7" s="19"/>
      <c r="E7" s="19"/>
      <c r="F7" s="19"/>
      <c r="G7" s="19"/>
      <c r="I7" s="16" t="s">
        <v>35</v>
      </c>
      <c r="P7" s="22" t="s">
        <v>80</v>
      </c>
      <c r="Q7" s="22" t="s">
        <v>51</v>
      </c>
      <c r="R7" s="22">
        <v>22.5</v>
      </c>
      <c r="S7" s="22">
        <v>0</v>
      </c>
      <c r="T7" s="22">
        <v>45</v>
      </c>
      <c r="U7" s="26">
        <v>-16.324949936895202</v>
      </c>
      <c r="V7" s="22">
        <v>0</v>
      </c>
      <c r="W7" s="1" t="s">
        <v>56</v>
      </c>
    </row>
    <row r="8" spans="1:23" ht="18" x14ac:dyDescent="0.25">
      <c r="B8" s="2" t="s">
        <v>41</v>
      </c>
      <c r="I8" s="3" t="s">
        <v>33</v>
      </c>
      <c r="P8" s="22" t="s">
        <v>81</v>
      </c>
      <c r="Q8" s="22" t="s">
        <v>51</v>
      </c>
      <c r="R8" s="22">
        <v>45</v>
      </c>
      <c r="S8" s="22">
        <v>0</v>
      </c>
      <c r="T8" s="22">
        <v>45</v>
      </c>
      <c r="U8" s="26">
        <v>-35.264389682754597</v>
      </c>
      <c r="V8" s="22">
        <v>0</v>
      </c>
      <c r="W8" s="1" t="s">
        <v>67</v>
      </c>
    </row>
    <row r="9" spans="1:23" x14ac:dyDescent="0.25">
      <c r="B9" s="1" t="s">
        <v>132</v>
      </c>
      <c r="C9" s="11" t="s">
        <v>52</v>
      </c>
      <c r="I9" s="3" t="s">
        <v>34</v>
      </c>
    </row>
    <row r="10" spans="1:23" x14ac:dyDescent="0.25">
      <c r="B10" s="18"/>
      <c r="C10" s="19" t="s">
        <v>42</v>
      </c>
      <c r="D10" s="23" t="s">
        <v>43</v>
      </c>
      <c r="E10" s="23" t="s">
        <v>44</v>
      </c>
      <c r="F10" s="23" t="s">
        <v>61</v>
      </c>
      <c r="G10" s="23" t="s">
        <v>62</v>
      </c>
      <c r="H10" s="18"/>
      <c r="I10" s="3" t="s">
        <v>53</v>
      </c>
    </row>
    <row r="11" spans="1:23" x14ac:dyDescent="0.25">
      <c r="B11" s="23">
        <v>0.1</v>
      </c>
      <c r="C11" s="18"/>
      <c r="D11" s="18">
        <v>5</v>
      </c>
      <c r="E11" s="25"/>
      <c r="F11" s="25"/>
      <c r="G11" s="25"/>
      <c r="H11" s="18"/>
      <c r="I11" s="3" t="s">
        <v>74</v>
      </c>
    </row>
    <row r="12" spans="1:23" x14ac:dyDescent="0.25">
      <c r="B12" s="23">
        <v>0.12</v>
      </c>
      <c r="C12" s="18">
        <f>(B14-B11)/(B12-B11)</f>
        <v>35.000000000000021</v>
      </c>
      <c r="D12" s="18"/>
      <c r="E12" s="18"/>
      <c r="F12" s="18"/>
      <c r="G12" s="18"/>
      <c r="H12" s="18"/>
      <c r="I12" s="3" t="s">
        <v>73</v>
      </c>
    </row>
    <row r="13" spans="1:23" x14ac:dyDescent="0.25">
      <c r="B13" s="23" t="s">
        <v>36</v>
      </c>
      <c r="C13" s="18"/>
      <c r="D13" s="18"/>
      <c r="E13" s="18"/>
      <c r="F13" s="18"/>
      <c r="G13" s="18"/>
      <c r="H13" s="18"/>
      <c r="I13" s="3" t="s">
        <v>119</v>
      </c>
    </row>
    <row r="14" spans="1:23" x14ac:dyDescent="0.25">
      <c r="B14" s="23">
        <v>0.8</v>
      </c>
      <c r="C14" s="18"/>
      <c r="D14" s="18"/>
      <c r="E14" s="18"/>
      <c r="G14" s="18">
        <f>(C12+1)*(D11)</f>
        <v>180.00000000000011</v>
      </c>
      <c r="H14" s="18"/>
      <c r="I14" s="3" t="s">
        <v>5</v>
      </c>
    </row>
    <row r="15" spans="1:23" x14ac:dyDescent="0.25">
      <c r="H15" s="18"/>
      <c r="I15" s="3" t="s">
        <v>103</v>
      </c>
    </row>
    <row r="16" spans="1:23" x14ac:dyDescent="0.25">
      <c r="B16" s="27" t="s">
        <v>64</v>
      </c>
      <c r="C16" s="18"/>
      <c r="D16" s="18"/>
      <c r="E16" s="18"/>
      <c r="F16" s="18"/>
      <c r="G16" s="18"/>
      <c r="H16" s="18"/>
      <c r="I16" s="3" t="s">
        <v>105</v>
      </c>
    </row>
    <row r="17" spans="2:13" x14ac:dyDescent="0.25">
      <c r="B17" s="29" t="s">
        <v>138</v>
      </c>
      <c r="C17" s="18"/>
      <c r="D17" s="18"/>
      <c r="E17" s="25"/>
      <c r="F17" s="25"/>
      <c r="G17" s="25"/>
      <c r="H17" s="18"/>
      <c r="I17" s="3"/>
    </row>
    <row r="18" spans="2:13" x14ac:dyDescent="0.25">
      <c r="B18" s="29"/>
      <c r="H18" s="18"/>
      <c r="I18" s="2" t="s">
        <v>9</v>
      </c>
    </row>
    <row r="19" spans="2:13" x14ac:dyDescent="0.25">
      <c r="B19" s="30"/>
      <c r="C19" s="18"/>
      <c r="D19" s="18"/>
      <c r="E19" s="18"/>
      <c r="F19" s="18"/>
      <c r="G19" s="18"/>
      <c r="H19" s="18"/>
      <c r="I19" s="3" t="s">
        <v>137</v>
      </c>
    </row>
    <row r="20" spans="2:13" x14ac:dyDescent="0.25">
      <c r="C20" s="31"/>
      <c r="D20" s="18"/>
      <c r="E20" s="18"/>
      <c r="F20" s="18"/>
      <c r="G20" s="18"/>
      <c r="H20" s="18"/>
      <c r="I20" s="16"/>
    </row>
    <row r="21" spans="2:13" x14ac:dyDescent="0.25">
      <c r="B21" s="3"/>
      <c r="C21" s="18"/>
      <c r="D21" s="18"/>
      <c r="E21" s="18"/>
      <c r="F21" s="18"/>
      <c r="G21" s="18"/>
      <c r="H21" s="18"/>
      <c r="I21" s="3"/>
    </row>
    <row r="22" spans="2:13" x14ac:dyDescent="0.25">
      <c r="B22" s="3"/>
      <c r="C22" s="18"/>
      <c r="D22" s="18"/>
      <c r="E22" s="18"/>
      <c r="F22" s="18"/>
      <c r="G22" s="18"/>
      <c r="H22" s="18"/>
      <c r="I22" s="3"/>
    </row>
    <row r="23" spans="2:13" x14ac:dyDescent="0.25">
      <c r="B23" s="30"/>
      <c r="C23" s="18"/>
      <c r="D23" s="18"/>
      <c r="E23" s="25"/>
      <c r="F23" s="25"/>
      <c r="G23" s="25"/>
      <c r="H23" s="18"/>
      <c r="I23" s="3"/>
    </row>
    <row r="24" spans="2:13" x14ac:dyDescent="0.25">
      <c r="B24" s="30"/>
      <c r="C24" s="18"/>
      <c r="D24" s="18"/>
      <c r="E24" s="18"/>
      <c r="F24" s="18"/>
      <c r="G24" s="18"/>
      <c r="H24" s="18"/>
      <c r="I24" s="3"/>
    </row>
    <row r="25" spans="2:13" x14ac:dyDescent="0.25">
      <c r="B25" s="30"/>
      <c r="C25" s="18"/>
      <c r="D25" s="18"/>
      <c r="E25" s="18"/>
      <c r="F25" s="18"/>
      <c r="G25" s="18"/>
      <c r="H25" s="18"/>
      <c r="I25" s="2"/>
    </row>
    <row r="26" spans="2:13" x14ac:dyDescent="0.25">
      <c r="B26" s="28"/>
      <c r="C26" s="18"/>
      <c r="D26" s="18"/>
      <c r="E26" s="18"/>
      <c r="F26" s="18"/>
      <c r="G26" s="18"/>
      <c r="H26" s="15"/>
      <c r="I26" s="3"/>
    </row>
    <row r="27" spans="2:13" x14ac:dyDescent="0.25">
      <c r="B27" s="28"/>
      <c r="C27" s="18"/>
      <c r="D27" s="18"/>
      <c r="E27" s="18"/>
      <c r="F27" s="18"/>
      <c r="G27" s="18"/>
      <c r="H27" s="15"/>
      <c r="I27" s="3"/>
      <c r="M27"/>
    </row>
    <row r="28" spans="2:13" x14ac:dyDescent="0.25">
      <c r="B28" s="18"/>
      <c r="C28" s="15"/>
      <c r="D28" s="15"/>
      <c r="E28" s="17"/>
      <c r="F28" s="17"/>
      <c r="G28" s="17"/>
      <c r="H28" s="15"/>
      <c r="I28" s="3"/>
    </row>
    <row r="29" spans="2:13" x14ac:dyDescent="0.25">
      <c r="C29" s="15"/>
      <c r="D29" s="15"/>
      <c r="E29" s="15"/>
      <c r="F29" s="15"/>
      <c r="G29" s="15"/>
      <c r="H29" s="15"/>
      <c r="I29" s="3"/>
    </row>
    <row r="30" spans="2:13" x14ac:dyDescent="0.25">
      <c r="C30" s="15"/>
      <c r="D30" s="15"/>
      <c r="E30" s="15"/>
      <c r="F30" s="15"/>
      <c r="G30" s="15"/>
      <c r="H30" s="15"/>
      <c r="I30" s="3"/>
      <c r="L30"/>
    </row>
    <row r="31" spans="2:13" x14ac:dyDescent="0.25">
      <c r="C31" s="15"/>
      <c r="D31" s="15"/>
      <c r="E31" s="18"/>
      <c r="F31" s="18"/>
      <c r="G31" s="18"/>
      <c r="H31" s="15"/>
      <c r="I31" s="3"/>
    </row>
    <row r="32" spans="2:13" x14ac:dyDescent="0.25">
      <c r="B32" s="15"/>
      <c r="C32" s="15"/>
      <c r="D32" s="15"/>
      <c r="E32" s="15"/>
      <c r="F32" s="15"/>
      <c r="G32" s="15"/>
      <c r="H32" s="15"/>
      <c r="I32" s="3"/>
    </row>
    <row r="33" spans="2:9" x14ac:dyDescent="0.25">
      <c r="B33" s="15"/>
      <c r="C33" s="15"/>
      <c r="D33" s="15"/>
      <c r="E33" s="17"/>
      <c r="F33" s="17"/>
      <c r="G33" s="17"/>
      <c r="H33" s="15"/>
      <c r="I33" s="3"/>
    </row>
    <row r="34" spans="2:9" x14ac:dyDescent="0.25">
      <c r="B34" s="15"/>
      <c r="C34" s="15"/>
      <c r="D34" s="15"/>
      <c r="E34" s="15"/>
      <c r="F34" s="15"/>
      <c r="G34" s="15"/>
      <c r="I34" s="3"/>
    </row>
    <row r="35" spans="2:9" x14ac:dyDescent="0.25">
      <c r="B35" s="18"/>
      <c r="C35" s="15"/>
      <c r="D35" s="15"/>
      <c r="E35" s="15"/>
      <c r="F35" s="15"/>
      <c r="G35" s="15"/>
      <c r="I35" s="3"/>
    </row>
    <row r="36" spans="2:9" x14ac:dyDescent="0.25">
      <c r="B36" s="15"/>
      <c r="C36" s="6"/>
      <c r="D36" s="6"/>
      <c r="E36" s="4"/>
      <c r="F36" s="4"/>
      <c r="G36" s="4"/>
      <c r="I36" s="3"/>
    </row>
    <row r="37" spans="2:9" x14ac:dyDescent="0.25">
      <c r="B37" s="15"/>
      <c r="C37" s="6"/>
      <c r="D37" s="6"/>
      <c r="E37" s="4"/>
      <c r="F37" s="4"/>
      <c r="G37" s="4"/>
      <c r="I37" s="3"/>
    </row>
    <row r="38" spans="2:9" x14ac:dyDescent="0.25">
      <c r="B38" s="15"/>
      <c r="C38" s="6"/>
      <c r="D38" s="6"/>
      <c r="E38" s="4"/>
      <c r="F38" s="4"/>
      <c r="G38" s="4"/>
    </row>
    <row r="39" spans="2:9" x14ac:dyDescent="0.25">
      <c r="B39" s="15"/>
      <c r="E39" s="4"/>
      <c r="F39" s="4"/>
      <c r="G39" s="4"/>
      <c r="I39"/>
    </row>
    <row r="40" spans="2:9" x14ac:dyDescent="0.25">
      <c r="B40" s="15"/>
      <c r="E40" s="14"/>
      <c r="F40" s="14"/>
      <c r="G40" s="14"/>
    </row>
    <row r="41" spans="2:9" x14ac:dyDescent="0.25">
      <c r="B41" s="15"/>
    </row>
    <row r="42" spans="2:9" x14ac:dyDescent="0.25">
      <c r="B42" s="15"/>
    </row>
    <row r="43" spans="2:9" x14ac:dyDescent="0.25">
      <c r="B43" s="15"/>
    </row>
    <row r="44" spans="2:9" x14ac:dyDescent="0.25">
      <c r="B44" s="15"/>
    </row>
    <row r="45" spans="2:9" x14ac:dyDescent="0.25">
      <c r="B45" s="15"/>
    </row>
    <row r="46" spans="2:9" x14ac:dyDescent="0.25">
      <c r="B46" s="15"/>
    </row>
    <row r="47" spans="2:9" x14ac:dyDescent="0.25">
      <c r="B47" s="15"/>
    </row>
    <row r="48" spans="2:9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71FC-4547-43D3-94DA-120196113721}">
  <dimension ref="A1:H54"/>
  <sheetViews>
    <sheetView workbookViewId="0">
      <selection activeCell="F16" sqref="F16"/>
    </sheetView>
  </sheetViews>
  <sheetFormatPr defaultRowHeight="15" x14ac:dyDescent="0.25"/>
  <cols>
    <col min="1" max="1" width="3" style="1" customWidth="1"/>
    <col min="2" max="2" width="12.7109375" style="1" customWidth="1"/>
    <col min="3" max="6" width="15.7109375" style="1" customWidth="1"/>
    <col min="7" max="7" width="8.5703125" style="1" customWidth="1"/>
    <col min="8" max="16384" width="9.140625" style="1"/>
  </cols>
  <sheetData>
    <row r="1" spans="1:8" ht="12" customHeight="1" x14ac:dyDescent="0.25"/>
    <row r="2" spans="1:8" x14ac:dyDescent="0.25">
      <c r="B2" s="2" t="s">
        <v>40</v>
      </c>
      <c r="C2" s="2"/>
      <c r="D2" s="2"/>
      <c r="H2" s="2" t="s">
        <v>6</v>
      </c>
    </row>
    <row r="3" spans="1:8" x14ac:dyDescent="0.25">
      <c r="B3" s="1" t="s">
        <v>1</v>
      </c>
      <c r="C3" s="11" t="s">
        <v>63</v>
      </c>
      <c r="F3" s="34"/>
      <c r="H3" s="3" t="s">
        <v>7</v>
      </c>
    </row>
    <row r="4" spans="1:8" x14ac:dyDescent="0.25">
      <c r="C4" s="19" t="s">
        <v>31</v>
      </c>
      <c r="D4" s="23" t="s">
        <v>32</v>
      </c>
      <c r="H4" s="3" t="s">
        <v>19</v>
      </c>
    </row>
    <row r="5" spans="1:8" x14ac:dyDescent="0.25">
      <c r="A5" s="33"/>
      <c r="B5" s="22" t="s">
        <v>2</v>
      </c>
      <c r="C5" s="19" t="str">
        <f>B5&amp;"_"&amp;RIGHT(C$4,1)&amp;"_Tcr"</f>
        <v>P_A_Tcr</v>
      </c>
      <c r="D5" s="19" t="str">
        <f>B5&amp;"_"&amp;RIGHT(D$4,1)&amp;"_Tcr"</f>
        <v>P_B_Tcr</v>
      </c>
      <c r="E5" s="19"/>
      <c r="H5" s="16" t="s">
        <v>30</v>
      </c>
    </row>
    <row r="6" spans="1:8" x14ac:dyDescent="0.25">
      <c r="A6" s="33"/>
      <c r="B6" s="19" t="s">
        <v>4</v>
      </c>
      <c r="C6" s="19" t="str">
        <f>B6&amp;"_"&amp;RIGHT(C$4,1)&amp;"_Tcr"</f>
        <v>IWP_A_Tcr</v>
      </c>
      <c r="D6" s="19" t="str">
        <f>B6&amp;"_"&amp;RIGHT(D$4,1)&amp;"_Tcr"</f>
        <v>IWP_B_Tcr</v>
      </c>
      <c r="E6" s="19"/>
      <c r="F6" s="34"/>
      <c r="H6" s="3" t="s">
        <v>10</v>
      </c>
    </row>
    <row r="7" spans="1:8" x14ac:dyDescent="0.25">
      <c r="B7" s="13" t="s">
        <v>25</v>
      </c>
      <c r="C7" s="13"/>
      <c r="D7" s="13"/>
      <c r="E7" s="15"/>
      <c r="H7" s="16" t="s">
        <v>35</v>
      </c>
    </row>
    <row r="8" spans="1:8" x14ac:dyDescent="0.25">
      <c r="G8" s="4"/>
      <c r="H8" s="3" t="s">
        <v>33</v>
      </c>
    </row>
    <row r="9" spans="1:8" x14ac:dyDescent="0.25">
      <c r="B9" s="2" t="s">
        <v>41</v>
      </c>
      <c r="C9" s="2"/>
      <c r="D9" s="2"/>
      <c r="G9" s="4"/>
      <c r="H9" s="3" t="s">
        <v>34</v>
      </c>
    </row>
    <row r="10" spans="1:8" x14ac:dyDescent="0.25">
      <c r="B10" s="1" t="s">
        <v>37</v>
      </c>
      <c r="C10" s="1" t="s">
        <v>65</v>
      </c>
      <c r="E10" s="14"/>
      <c r="G10" s="4"/>
      <c r="H10" s="3" t="s">
        <v>53</v>
      </c>
    </row>
    <row r="11" spans="1:8" x14ac:dyDescent="0.25">
      <c r="B11" s="18"/>
      <c r="C11" s="18">
        <v>0</v>
      </c>
      <c r="D11" s="18">
        <v>1</v>
      </c>
      <c r="E11" s="18" t="s">
        <v>36</v>
      </c>
      <c r="F11" s="18">
        <v>90</v>
      </c>
      <c r="H11" s="3" t="s">
        <v>74</v>
      </c>
    </row>
    <row r="12" spans="1:8" x14ac:dyDescent="0.25">
      <c r="B12" s="18">
        <v>0</v>
      </c>
      <c r="C12" s="18"/>
      <c r="D12" s="18">
        <f>(F11-C11)/(D11-C11)</f>
        <v>90</v>
      </c>
      <c r="E12" s="18"/>
      <c r="F12" s="18"/>
      <c r="H12" s="3" t="s">
        <v>73</v>
      </c>
    </row>
    <row r="13" spans="1:8" x14ac:dyDescent="0.25">
      <c r="B13" s="18">
        <v>1</v>
      </c>
      <c r="C13" s="18">
        <f>(B15-B12)/(B13-B12)</f>
        <v>90</v>
      </c>
      <c r="D13" s="18"/>
      <c r="E13" s="25"/>
      <c r="F13" s="18"/>
      <c r="H13" s="3" t="s">
        <v>119</v>
      </c>
    </row>
    <row r="14" spans="1:8" x14ac:dyDescent="0.25">
      <c r="B14" s="18" t="s">
        <v>36</v>
      </c>
      <c r="C14" s="18"/>
      <c r="D14" s="18"/>
      <c r="E14" s="18"/>
      <c r="F14" s="18"/>
      <c r="H14" s="3" t="s">
        <v>5</v>
      </c>
    </row>
    <row r="15" spans="1:8" x14ac:dyDescent="0.25">
      <c r="B15" s="18">
        <v>90</v>
      </c>
      <c r="C15" s="18"/>
      <c r="D15" s="18"/>
      <c r="E15" s="18"/>
      <c r="F15" s="18">
        <f>(C13+1)*(D12+1)</f>
        <v>8281</v>
      </c>
      <c r="H15" s="3" t="s">
        <v>103</v>
      </c>
    </row>
    <row r="16" spans="1:8" x14ac:dyDescent="0.25">
      <c r="B16" s="23"/>
      <c r="C16" s="18"/>
      <c r="D16" s="18"/>
      <c r="E16" s="18"/>
      <c r="F16" s="18"/>
      <c r="H16" s="3" t="s">
        <v>105</v>
      </c>
    </row>
    <row r="17" spans="2:8" x14ac:dyDescent="0.25">
      <c r="B17" s="27" t="s">
        <v>64</v>
      </c>
      <c r="C17" s="18"/>
      <c r="D17" s="18"/>
      <c r="E17" s="18"/>
      <c r="F17" s="18"/>
      <c r="H17" s="3"/>
    </row>
    <row r="18" spans="2:8" x14ac:dyDescent="0.25">
      <c r="B18" s="29" t="s">
        <v>139</v>
      </c>
      <c r="C18" s="18"/>
      <c r="D18" s="18"/>
      <c r="E18" s="25"/>
      <c r="F18" s="18"/>
      <c r="H18" s="2" t="s">
        <v>9</v>
      </c>
    </row>
    <row r="19" spans="2:8" x14ac:dyDescent="0.25">
      <c r="B19" s="18"/>
      <c r="C19" s="18"/>
      <c r="D19" s="18"/>
      <c r="E19" s="18"/>
      <c r="F19" s="18"/>
      <c r="H19" s="3" t="s">
        <v>137</v>
      </c>
    </row>
    <row r="20" spans="2:8" x14ac:dyDescent="0.25">
      <c r="B20" s="18"/>
      <c r="C20" s="18"/>
      <c r="D20" s="18"/>
      <c r="E20" s="18"/>
      <c r="F20" s="18"/>
      <c r="H20" s="3"/>
    </row>
    <row r="21" spans="2:8" x14ac:dyDescent="0.25">
      <c r="B21" s="18"/>
      <c r="C21" s="18"/>
      <c r="D21" s="18"/>
      <c r="E21" s="18"/>
      <c r="F21" s="18"/>
      <c r="H21" s="3"/>
    </row>
    <row r="22" spans="2:8" x14ac:dyDescent="0.25">
      <c r="B22" s="18"/>
      <c r="C22" s="18"/>
      <c r="D22" s="18"/>
      <c r="E22" s="18"/>
      <c r="F22" s="18"/>
      <c r="H22" s="3"/>
    </row>
    <row r="23" spans="2:8" x14ac:dyDescent="0.25">
      <c r="B23" s="18"/>
      <c r="C23" s="18"/>
      <c r="D23" s="18"/>
      <c r="E23" s="25"/>
      <c r="F23" s="18"/>
      <c r="H23" s="3"/>
    </row>
    <row r="24" spans="2:8" x14ac:dyDescent="0.25">
      <c r="C24" s="18"/>
      <c r="D24" s="18"/>
      <c r="E24" s="18"/>
      <c r="F24" s="18"/>
      <c r="H24" s="2"/>
    </row>
    <row r="25" spans="2:8" x14ac:dyDescent="0.25">
      <c r="C25" s="18"/>
      <c r="D25" s="18"/>
      <c r="E25" s="18"/>
      <c r="F25" s="18"/>
      <c r="H25" s="3"/>
    </row>
    <row r="26" spans="2:8" x14ac:dyDescent="0.25">
      <c r="C26" s="18"/>
      <c r="D26" s="18"/>
      <c r="E26" s="18"/>
      <c r="F26" s="18"/>
      <c r="H26" s="3"/>
    </row>
    <row r="27" spans="2:8" x14ac:dyDescent="0.25">
      <c r="B27" s="30"/>
      <c r="C27" s="18"/>
      <c r="D27" s="18"/>
      <c r="E27" s="18"/>
      <c r="F27" s="18"/>
      <c r="H27" s="3"/>
    </row>
    <row r="28" spans="2:8" x14ac:dyDescent="0.25">
      <c r="F28" s="15"/>
      <c r="H28" s="3"/>
    </row>
    <row r="29" spans="2:8" x14ac:dyDescent="0.25">
      <c r="F29" s="15"/>
      <c r="G29" s="17"/>
      <c r="H29" s="3"/>
    </row>
    <row r="30" spans="2:8" x14ac:dyDescent="0.25">
      <c r="F30" s="15"/>
      <c r="G30" s="15"/>
      <c r="H30" s="3"/>
    </row>
    <row r="31" spans="2:8" x14ac:dyDescent="0.25">
      <c r="B31" s="12"/>
      <c r="C31" s="12"/>
      <c r="D31" s="12"/>
      <c r="E31" s="15"/>
      <c r="F31" s="15"/>
      <c r="G31" s="15"/>
      <c r="H31" s="3"/>
    </row>
    <row r="32" spans="2:8" x14ac:dyDescent="0.25">
      <c r="B32" s="15"/>
      <c r="C32" s="15"/>
      <c r="D32" s="15"/>
      <c r="E32" s="15"/>
      <c r="F32" s="15"/>
      <c r="G32" s="18"/>
      <c r="H32" s="3"/>
    </row>
    <row r="33" spans="2:8" x14ac:dyDescent="0.25">
      <c r="B33" s="15"/>
      <c r="C33" s="15"/>
      <c r="D33" s="15"/>
      <c r="E33" s="15"/>
      <c r="F33" s="15"/>
      <c r="G33" s="15"/>
      <c r="H33" s="3"/>
    </row>
    <row r="34" spans="2:8" x14ac:dyDescent="0.25">
      <c r="B34" s="15"/>
      <c r="C34" s="15"/>
      <c r="D34" s="15"/>
      <c r="E34" s="18"/>
      <c r="F34" s="15"/>
      <c r="G34" s="17"/>
      <c r="H34" s="3"/>
    </row>
    <row r="35" spans="2:8" x14ac:dyDescent="0.25">
      <c r="B35" s="15"/>
      <c r="C35" s="15"/>
      <c r="D35" s="15"/>
      <c r="E35" s="15"/>
      <c r="F35" s="15"/>
      <c r="G35" s="15"/>
      <c r="H35" s="3"/>
    </row>
    <row r="36" spans="2:8" x14ac:dyDescent="0.25">
      <c r="E36" s="15"/>
      <c r="F36" s="6"/>
      <c r="G36" s="15"/>
      <c r="H36" s="3"/>
    </row>
    <row r="37" spans="2:8" x14ac:dyDescent="0.25">
      <c r="E37" s="15"/>
      <c r="F37" s="6"/>
      <c r="G37" s="4"/>
      <c r="H37" s="15"/>
    </row>
    <row r="38" spans="2:8" x14ac:dyDescent="0.25">
      <c r="E38" s="15"/>
      <c r="F38" s="6"/>
      <c r="G38" s="4"/>
    </row>
    <row r="39" spans="2:8" x14ac:dyDescent="0.25">
      <c r="E39" s="15"/>
      <c r="G39" s="4"/>
    </row>
    <row r="40" spans="2:8" x14ac:dyDescent="0.25">
      <c r="E40" s="15"/>
      <c r="G40" s="4"/>
    </row>
    <row r="41" spans="2:8" x14ac:dyDescent="0.25">
      <c r="E41" s="15"/>
      <c r="G41" s="14"/>
    </row>
    <row r="42" spans="2:8" x14ac:dyDescent="0.25">
      <c r="E42" s="15"/>
    </row>
    <row r="43" spans="2:8" x14ac:dyDescent="0.25">
      <c r="E43" s="15"/>
    </row>
    <row r="44" spans="2:8" x14ac:dyDescent="0.25">
      <c r="E44" s="15"/>
    </row>
    <row r="45" spans="2:8" x14ac:dyDescent="0.25">
      <c r="E45" s="15"/>
    </row>
    <row r="46" spans="2:8" x14ac:dyDescent="0.25">
      <c r="E46" s="15"/>
    </row>
    <row r="47" spans="2:8" x14ac:dyDescent="0.25">
      <c r="E47" s="15"/>
    </row>
    <row r="48" spans="2:8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9AC9-704E-4D49-B34D-9700BBFE021D}">
  <sheetPr codeName="Sheet9"/>
  <dimension ref="A1:P50"/>
  <sheetViews>
    <sheetView workbookViewId="0">
      <selection activeCell="L16" sqref="L16"/>
    </sheetView>
  </sheetViews>
  <sheetFormatPr defaultRowHeight="15" x14ac:dyDescent="0.25"/>
  <cols>
    <col min="1" max="1" width="3" style="1" customWidth="1"/>
    <col min="2" max="2" width="17.85546875" style="1" customWidth="1"/>
    <col min="3" max="5" width="16.85546875" style="1" customWidth="1"/>
    <col min="6" max="6" width="16.5703125" style="1" customWidth="1"/>
    <col min="7" max="7" width="8.85546875" style="1" customWidth="1"/>
    <col min="8" max="16384" width="9.140625" style="1"/>
  </cols>
  <sheetData>
    <row r="1" spans="1:8" ht="12" customHeight="1" x14ac:dyDescent="0.25"/>
    <row r="2" spans="1:8" x14ac:dyDescent="0.25">
      <c r="B2" s="2" t="s">
        <v>40</v>
      </c>
      <c r="C2" s="2"/>
      <c r="D2" s="2"/>
      <c r="H2" s="2" t="s">
        <v>6</v>
      </c>
    </row>
    <row r="3" spans="1:8" x14ac:dyDescent="0.25">
      <c r="B3" s="11" t="s">
        <v>60</v>
      </c>
      <c r="C3" s="1" t="s">
        <v>1</v>
      </c>
      <c r="H3" s="3" t="s">
        <v>7</v>
      </c>
    </row>
    <row r="4" spans="1:8" x14ac:dyDescent="0.25">
      <c r="B4" s="22"/>
      <c r="C4" s="22" t="s">
        <v>2</v>
      </c>
      <c r="D4" s="19" t="s">
        <v>3</v>
      </c>
      <c r="E4" s="19" t="s">
        <v>4</v>
      </c>
      <c r="H4" s="3" t="s">
        <v>19</v>
      </c>
    </row>
    <row r="5" spans="1:8" x14ac:dyDescent="0.25">
      <c r="A5" s="33" t="s">
        <v>140</v>
      </c>
      <c r="B5" s="22" t="s">
        <v>58</v>
      </c>
      <c r="C5" s="19" t="str">
        <f>C$4&amp;"_"&amp;$A5&amp;"_Ncr"</f>
        <v>P_Uni_Ncr</v>
      </c>
      <c r="D5" s="19" t="str">
        <f t="shared" ref="D5:E6" si="0">D$4&amp;"_"&amp;$A5&amp;"_Ncr"</f>
        <v>G_Uni_Ncr</v>
      </c>
      <c r="E5" s="19" t="str">
        <f t="shared" si="0"/>
        <v>IWP_Uni_Ncr</v>
      </c>
      <c r="H5" s="16" t="s">
        <v>30</v>
      </c>
    </row>
    <row r="6" spans="1:8" x14ac:dyDescent="0.25">
      <c r="A6" s="33" t="s">
        <v>141</v>
      </c>
      <c r="B6" s="22" t="s">
        <v>142</v>
      </c>
      <c r="C6" s="19" t="str">
        <f>C$4&amp;"_"&amp;$A6&amp;"_Ncr"</f>
        <v>P_Bi_Ncr</v>
      </c>
      <c r="D6" s="19" t="str">
        <f t="shared" si="0"/>
        <v>G_Bi_Ncr</v>
      </c>
      <c r="E6" s="19" t="str">
        <f t="shared" si="0"/>
        <v>IWP_Bi_Ncr</v>
      </c>
      <c r="H6" s="16" t="s">
        <v>136</v>
      </c>
    </row>
    <row r="7" spans="1:8" ht="18" x14ac:dyDescent="0.25">
      <c r="B7" s="13" t="s">
        <v>25</v>
      </c>
      <c r="C7" s="13"/>
      <c r="D7" s="19"/>
      <c r="E7" s="19"/>
      <c r="F7" s="19"/>
      <c r="H7" s="3" t="s">
        <v>69</v>
      </c>
    </row>
    <row r="8" spans="1:8" x14ac:dyDescent="0.25">
      <c r="G8" s="4"/>
      <c r="H8" s="3" t="s">
        <v>70</v>
      </c>
    </row>
    <row r="9" spans="1:8" x14ac:dyDescent="0.25">
      <c r="B9" s="2" t="s">
        <v>41</v>
      </c>
      <c r="C9" s="2"/>
      <c r="D9" s="2"/>
      <c r="G9" s="4"/>
      <c r="H9" s="3" t="s">
        <v>71</v>
      </c>
    </row>
    <row r="10" spans="1:8" x14ac:dyDescent="0.25">
      <c r="B10" s="1" t="s">
        <v>72</v>
      </c>
      <c r="C10" s="1" t="s">
        <v>132</v>
      </c>
      <c r="G10" s="4"/>
      <c r="H10" s="3" t="s">
        <v>68</v>
      </c>
    </row>
    <row r="11" spans="1:8" x14ac:dyDescent="0.25">
      <c r="B11" s="18"/>
      <c r="C11" s="23">
        <v>0.1</v>
      </c>
      <c r="D11" s="23">
        <v>0.12</v>
      </c>
      <c r="E11" s="23" t="s">
        <v>36</v>
      </c>
      <c r="F11" s="23">
        <v>0.8</v>
      </c>
      <c r="H11" s="3" t="s">
        <v>74</v>
      </c>
    </row>
    <row r="12" spans="1:8" x14ac:dyDescent="0.25">
      <c r="B12" s="1">
        <v>0</v>
      </c>
      <c r="C12" s="18"/>
      <c r="D12" s="18">
        <f>(F11-C11)/(D11-C11)</f>
        <v>35.000000000000021</v>
      </c>
      <c r="E12" s="18"/>
      <c r="F12" s="18"/>
      <c r="H12" s="3" t="s">
        <v>73</v>
      </c>
    </row>
    <row r="13" spans="1:8" x14ac:dyDescent="0.25">
      <c r="B13" s="1">
        <v>10</v>
      </c>
      <c r="C13" s="18">
        <f>(B15-B12)/(B13-B12)</f>
        <v>50</v>
      </c>
      <c r="D13" s="18"/>
      <c r="E13" s="25"/>
      <c r="F13" s="18"/>
      <c r="H13" s="16" t="s">
        <v>75</v>
      </c>
    </row>
    <row r="14" spans="1:8" x14ac:dyDescent="0.25">
      <c r="B14" s="22" t="s">
        <v>76</v>
      </c>
      <c r="C14" s="18"/>
      <c r="D14" s="18"/>
      <c r="E14" s="18"/>
      <c r="F14" s="18"/>
      <c r="H14" s="3" t="s">
        <v>5</v>
      </c>
    </row>
    <row r="15" spans="1:8" x14ac:dyDescent="0.25">
      <c r="B15" s="1">
        <v>500</v>
      </c>
      <c r="C15" s="18"/>
      <c r="D15" s="18"/>
      <c r="E15" s="18"/>
      <c r="F15" s="18">
        <f>(C13+1)*(D12+1)</f>
        <v>1836.0000000000011</v>
      </c>
      <c r="H15" s="3" t="s">
        <v>146</v>
      </c>
    </row>
    <row r="16" spans="1:8" x14ac:dyDescent="0.25">
      <c r="B16" s="18"/>
      <c r="C16" s="18"/>
      <c r="D16" s="18"/>
      <c r="E16" s="18"/>
      <c r="F16" s="18"/>
      <c r="H16" s="3" t="s">
        <v>145</v>
      </c>
    </row>
    <row r="17" spans="2:16" x14ac:dyDescent="0.25">
      <c r="B17" s="27" t="s">
        <v>64</v>
      </c>
      <c r="C17" s="18"/>
      <c r="D17" s="18"/>
      <c r="E17" s="18"/>
      <c r="F17" s="18"/>
      <c r="H17" s="45" t="s">
        <v>59</v>
      </c>
    </row>
    <row r="18" spans="2:16" x14ac:dyDescent="0.25">
      <c r="B18" s="29" t="s">
        <v>158</v>
      </c>
      <c r="C18" s="18"/>
      <c r="D18" s="18"/>
      <c r="E18" s="18"/>
      <c r="F18" s="25"/>
      <c r="H18" s="3" t="s">
        <v>143</v>
      </c>
    </row>
    <row r="19" spans="2:16" x14ac:dyDescent="0.25">
      <c r="B19" s="29" t="s">
        <v>147</v>
      </c>
      <c r="C19" s="18"/>
      <c r="D19" s="18"/>
      <c r="E19" s="18"/>
      <c r="F19" s="18"/>
      <c r="H19" s="3" t="s">
        <v>144</v>
      </c>
    </row>
    <row r="20" spans="2:16" x14ac:dyDescent="0.25">
      <c r="C20" s="18"/>
      <c r="D20" s="18"/>
      <c r="E20" s="18"/>
      <c r="F20" s="18"/>
    </row>
    <row r="21" spans="2:16" x14ac:dyDescent="0.25">
      <c r="C21" s="18"/>
      <c r="D21" s="18"/>
      <c r="E21" s="18"/>
      <c r="F21" s="18"/>
      <c r="H21" s="2" t="s">
        <v>9</v>
      </c>
      <c r="P21" s="3"/>
    </row>
    <row r="22" spans="2:16" x14ac:dyDescent="0.25">
      <c r="C22" s="18"/>
      <c r="D22" s="18"/>
      <c r="E22" s="18"/>
      <c r="F22" s="18"/>
      <c r="H22" s="3" t="s">
        <v>137</v>
      </c>
    </row>
    <row r="23" spans="2:16" x14ac:dyDescent="0.25">
      <c r="B23" s="30"/>
      <c r="C23" s="18"/>
      <c r="D23" s="18"/>
      <c r="E23" s="18"/>
      <c r="F23" s="18"/>
    </row>
    <row r="24" spans="2:16" x14ac:dyDescent="0.25">
      <c r="F24" s="15"/>
    </row>
    <row r="25" spans="2:16" x14ac:dyDescent="0.25">
      <c r="F25" s="15"/>
    </row>
    <row r="26" spans="2:16" x14ac:dyDescent="0.25">
      <c r="F26" s="15"/>
      <c r="H26" s="3"/>
    </row>
    <row r="27" spans="2:16" x14ac:dyDescent="0.25">
      <c r="B27" s="12"/>
      <c r="C27" s="12"/>
      <c r="D27" s="12"/>
      <c r="E27" s="15"/>
      <c r="F27" s="15"/>
      <c r="H27" s="3"/>
    </row>
    <row r="28" spans="2:16" x14ac:dyDescent="0.25">
      <c r="B28" s="15"/>
      <c r="C28" s="15"/>
      <c r="D28" s="15"/>
      <c r="E28" s="15"/>
      <c r="F28" s="15"/>
      <c r="H28" s="3"/>
    </row>
    <row r="29" spans="2:16" x14ac:dyDescent="0.25">
      <c r="B29" s="15"/>
      <c r="C29" s="15"/>
      <c r="D29" s="15"/>
      <c r="E29" s="15"/>
      <c r="F29" s="15"/>
      <c r="G29" s="17"/>
      <c r="H29" s="3"/>
    </row>
    <row r="30" spans="2:16" x14ac:dyDescent="0.25">
      <c r="B30" s="15"/>
      <c r="C30" s="15"/>
      <c r="D30" s="15"/>
      <c r="E30" s="18"/>
      <c r="F30" s="15"/>
      <c r="G30" s="15"/>
      <c r="H30" s="3"/>
    </row>
    <row r="31" spans="2:16" x14ac:dyDescent="0.25">
      <c r="B31" s="15"/>
      <c r="C31" s="15"/>
      <c r="D31" s="15"/>
      <c r="E31" s="15"/>
      <c r="F31" s="15"/>
      <c r="G31" s="15"/>
      <c r="H31" s="3"/>
    </row>
    <row r="32" spans="2:16" x14ac:dyDescent="0.25">
      <c r="E32" s="15"/>
      <c r="F32" s="6"/>
      <c r="G32" s="18"/>
      <c r="H32" s="3"/>
    </row>
    <row r="33" spans="5:8" x14ac:dyDescent="0.25">
      <c r="E33" s="15"/>
      <c r="F33" s="6"/>
      <c r="G33" s="15"/>
      <c r="H33" s="3"/>
    </row>
    <row r="34" spans="5:8" x14ac:dyDescent="0.25">
      <c r="E34" s="15"/>
      <c r="F34" s="6"/>
      <c r="G34" s="17"/>
      <c r="H34" s="3"/>
    </row>
    <row r="35" spans="5:8" x14ac:dyDescent="0.25">
      <c r="E35" s="15"/>
      <c r="G35" s="15"/>
      <c r="H35" s="3"/>
    </row>
    <row r="36" spans="5:8" x14ac:dyDescent="0.25">
      <c r="E36" s="15"/>
      <c r="G36" s="15"/>
      <c r="H36" s="3"/>
    </row>
    <row r="37" spans="5:8" x14ac:dyDescent="0.25">
      <c r="E37" s="15"/>
      <c r="G37" s="4"/>
      <c r="H37" s="15"/>
    </row>
    <row r="38" spans="5:8" x14ac:dyDescent="0.25">
      <c r="E38" s="15"/>
      <c r="G38" s="4"/>
      <c r="H38" s="15"/>
    </row>
    <row r="39" spans="5:8" x14ac:dyDescent="0.25">
      <c r="E39" s="15"/>
      <c r="G39" s="4"/>
    </row>
    <row r="40" spans="5:8" x14ac:dyDescent="0.25">
      <c r="E40" s="15"/>
      <c r="G40" s="4"/>
    </row>
    <row r="41" spans="5:8" x14ac:dyDescent="0.25">
      <c r="E41" s="15"/>
      <c r="G41" s="14"/>
    </row>
    <row r="42" spans="5:8" x14ac:dyDescent="0.25">
      <c r="E42" s="15"/>
    </row>
    <row r="43" spans="5:8" x14ac:dyDescent="0.25">
      <c r="E43" s="15"/>
    </row>
    <row r="44" spans="5:8" x14ac:dyDescent="0.25">
      <c r="E44" s="15"/>
    </row>
    <row r="45" spans="5:8" x14ac:dyDescent="0.25">
      <c r="E45" s="15"/>
    </row>
    <row r="46" spans="5:8" x14ac:dyDescent="0.25">
      <c r="E46" s="15"/>
    </row>
    <row r="47" spans="5:8" x14ac:dyDescent="0.25">
      <c r="E47" s="15"/>
    </row>
    <row r="48" spans="5:8" x14ac:dyDescent="0.25">
      <c r="E48" s="15"/>
    </row>
    <row r="49" spans="5:5" x14ac:dyDescent="0.25">
      <c r="E49" s="15"/>
    </row>
    <row r="50" spans="5:5" x14ac:dyDescent="0.25">
      <c r="E50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2C54-37C3-4D25-98E6-8D05D5D7A3C5}">
  <sheetPr codeName="Sheet8"/>
  <dimension ref="A1:I58"/>
  <sheetViews>
    <sheetView workbookViewId="0">
      <selection activeCell="H25" sqref="H25"/>
    </sheetView>
  </sheetViews>
  <sheetFormatPr defaultRowHeight="15" x14ac:dyDescent="0.25"/>
  <cols>
    <col min="1" max="1" width="3" style="1" customWidth="1"/>
    <col min="2" max="2" width="13.28515625" style="1" customWidth="1"/>
    <col min="3" max="7" width="14.85546875" style="1" customWidth="1"/>
    <col min="8" max="8" width="10.140625" style="1" customWidth="1"/>
    <col min="9" max="9" width="12" style="1" customWidth="1"/>
    <col min="10" max="16384" width="9.140625" style="1"/>
  </cols>
  <sheetData>
    <row r="1" spans="1:9" ht="12" customHeight="1" x14ac:dyDescent="0.25"/>
    <row r="2" spans="1:9" x14ac:dyDescent="0.25">
      <c r="B2" s="2" t="s">
        <v>40</v>
      </c>
      <c r="C2" s="2"/>
      <c r="D2" s="2"/>
      <c r="I2" s="2" t="s">
        <v>6</v>
      </c>
    </row>
    <row r="3" spans="1:9" x14ac:dyDescent="0.25">
      <c r="B3" s="1" t="s">
        <v>1</v>
      </c>
      <c r="C3" s="11" t="s">
        <v>63</v>
      </c>
      <c r="F3" s="34"/>
      <c r="G3" s="4"/>
      <c r="I3" s="3" t="s">
        <v>7</v>
      </c>
    </row>
    <row r="4" spans="1:9" x14ac:dyDescent="0.25">
      <c r="C4" s="19" t="s">
        <v>31</v>
      </c>
      <c r="D4" s="23" t="s">
        <v>32</v>
      </c>
      <c r="E4" s="23"/>
      <c r="I4" s="3" t="s">
        <v>19</v>
      </c>
    </row>
    <row r="5" spans="1:9" x14ac:dyDescent="0.25">
      <c r="A5" s="33"/>
      <c r="B5" s="22" t="s">
        <v>2</v>
      </c>
      <c r="C5" s="19" t="str">
        <f>$B5&amp;"_"&amp;RIGHT(C$4,1)&amp;"_Ncr"</f>
        <v>P_A_Ncr</v>
      </c>
      <c r="D5" s="19" t="str">
        <f>$B5&amp;"_"&amp;RIGHT(D$4,1)&amp;"_Ncr"</f>
        <v>P_B_Ncr</v>
      </c>
      <c r="E5" s="19"/>
      <c r="I5" s="16" t="s">
        <v>30</v>
      </c>
    </row>
    <row r="6" spans="1:9" x14ac:dyDescent="0.25">
      <c r="A6" s="33"/>
      <c r="B6" s="19" t="s">
        <v>4</v>
      </c>
      <c r="C6" s="19" t="str">
        <f>$B6&amp;"_"&amp;RIGHT(C$4,1)&amp;"_Ncr"</f>
        <v>IWP_A_Ncr</v>
      </c>
      <c r="D6" s="19" t="str">
        <f>$B6&amp;"_"&amp;RIGHT(D$4,1)&amp;"_Ncr"</f>
        <v>IWP_B_Ncr</v>
      </c>
      <c r="E6" s="19"/>
      <c r="F6" s="34"/>
      <c r="G6" s="9"/>
      <c r="I6" s="3" t="s">
        <v>10</v>
      </c>
    </row>
    <row r="7" spans="1:9" x14ac:dyDescent="0.25">
      <c r="B7" s="13" t="s">
        <v>25</v>
      </c>
      <c r="C7" s="13"/>
      <c r="D7" s="13"/>
      <c r="E7" s="15"/>
      <c r="G7" s="9"/>
      <c r="I7" s="16" t="s">
        <v>35</v>
      </c>
    </row>
    <row r="8" spans="1:9" x14ac:dyDescent="0.25">
      <c r="G8" s="6"/>
      <c r="H8" s="4"/>
      <c r="I8" s="16" t="s">
        <v>33</v>
      </c>
    </row>
    <row r="9" spans="1:9" x14ac:dyDescent="0.25">
      <c r="B9" s="2" t="s">
        <v>41</v>
      </c>
      <c r="C9" s="2"/>
      <c r="D9" s="2"/>
      <c r="H9" s="4"/>
      <c r="I9" s="16" t="s">
        <v>34</v>
      </c>
    </row>
    <row r="10" spans="1:9" x14ac:dyDescent="0.25">
      <c r="B10" s="1" t="s">
        <v>72</v>
      </c>
      <c r="C10" s="1" t="s">
        <v>37</v>
      </c>
      <c r="D10" s="1" t="s">
        <v>65</v>
      </c>
      <c r="F10" s="14"/>
      <c r="H10" s="4"/>
      <c r="I10" s="16" t="s">
        <v>29</v>
      </c>
    </row>
    <row r="11" spans="1:9" x14ac:dyDescent="0.25">
      <c r="B11" s="22"/>
      <c r="C11" s="18"/>
      <c r="D11" s="18">
        <v>0</v>
      </c>
      <c r="E11" s="18">
        <v>1</v>
      </c>
      <c r="F11" s="18" t="s">
        <v>36</v>
      </c>
      <c r="G11" s="18">
        <v>90</v>
      </c>
      <c r="I11" s="3" t="s">
        <v>74</v>
      </c>
    </row>
    <row r="12" spans="1:9" x14ac:dyDescent="0.25">
      <c r="B12" s="18">
        <v>0</v>
      </c>
      <c r="C12" s="18">
        <v>0</v>
      </c>
      <c r="D12" s="18"/>
      <c r="E12" s="18">
        <f>(G11-D11)/(E11-D11)</f>
        <v>90</v>
      </c>
      <c r="F12" s="18"/>
      <c r="G12" s="18"/>
      <c r="I12" s="3" t="s">
        <v>73</v>
      </c>
    </row>
    <row r="13" spans="1:9" x14ac:dyDescent="0.25">
      <c r="B13" s="18"/>
      <c r="C13" s="18">
        <v>1</v>
      </c>
      <c r="D13" s="18">
        <f>(C15-C12)/(C13-C12)</f>
        <v>90</v>
      </c>
      <c r="E13" s="18"/>
      <c r="F13" s="25"/>
      <c r="G13" s="18"/>
      <c r="I13" s="16" t="s">
        <v>75</v>
      </c>
    </row>
    <row r="14" spans="1:9" x14ac:dyDescent="0.25">
      <c r="B14" s="18"/>
      <c r="C14" s="18" t="s">
        <v>36</v>
      </c>
      <c r="D14" s="18"/>
      <c r="E14" s="18"/>
      <c r="F14" s="18"/>
      <c r="G14" s="18"/>
      <c r="I14" s="3" t="s">
        <v>5</v>
      </c>
    </row>
    <row r="15" spans="1:9" x14ac:dyDescent="0.25">
      <c r="B15" s="18"/>
      <c r="C15" s="18">
        <v>90</v>
      </c>
      <c r="D15" s="18"/>
      <c r="E15" s="18"/>
      <c r="F15" s="18"/>
      <c r="I15" s="3" t="s">
        <v>148</v>
      </c>
    </row>
    <row r="16" spans="1:9" x14ac:dyDescent="0.25">
      <c r="B16" s="18">
        <v>150</v>
      </c>
      <c r="C16" s="18">
        <v>0</v>
      </c>
      <c r="D16" s="18"/>
      <c r="E16" s="18"/>
      <c r="F16" s="18"/>
      <c r="G16" s="18"/>
      <c r="I16" s="3" t="s">
        <v>145</v>
      </c>
    </row>
    <row r="17" spans="2:9" x14ac:dyDescent="0.25">
      <c r="B17" s="18"/>
      <c r="C17" s="18">
        <v>1</v>
      </c>
      <c r="D17" s="18"/>
      <c r="E17" s="18"/>
      <c r="F17" s="25"/>
      <c r="G17" s="18"/>
      <c r="I17" s="45" t="s">
        <v>59</v>
      </c>
    </row>
    <row r="18" spans="2:9" x14ac:dyDescent="0.25">
      <c r="B18" s="18"/>
      <c r="C18" s="18" t="s">
        <v>36</v>
      </c>
      <c r="D18" s="18"/>
      <c r="E18" s="18"/>
      <c r="F18" s="18"/>
      <c r="G18" s="18"/>
      <c r="I18" s="3" t="s">
        <v>143</v>
      </c>
    </row>
    <row r="19" spans="2:9" x14ac:dyDescent="0.25">
      <c r="B19" s="18"/>
      <c r="C19" s="18">
        <v>90</v>
      </c>
      <c r="D19" s="18"/>
      <c r="E19" s="18"/>
      <c r="F19" s="18"/>
      <c r="I19" s="3" t="s">
        <v>144</v>
      </c>
    </row>
    <row r="20" spans="2:9" x14ac:dyDescent="0.25">
      <c r="B20" s="18" t="s">
        <v>36</v>
      </c>
      <c r="C20" s="18">
        <v>0</v>
      </c>
      <c r="D20" s="18"/>
      <c r="E20" s="18"/>
      <c r="F20" s="18"/>
      <c r="G20" s="18"/>
    </row>
    <row r="21" spans="2:9" x14ac:dyDescent="0.25">
      <c r="B21" s="18"/>
      <c r="C21" s="18">
        <v>1</v>
      </c>
      <c r="D21" s="18"/>
      <c r="E21" s="18"/>
      <c r="F21" s="18"/>
      <c r="G21" s="18"/>
      <c r="I21" s="2" t="s">
        <v>9</v>
      </c>
    </row>
    <row r="22" spans="2:9" x14ac:dyDescent="0.25">
      <c r="B22" s="18"/>
      <c r="C22" s="18" t="s">
        <v>36</v>
      </c>
      <c r="D22" s="18">
        <f>(B24-B12)/(B16-B12)</f>
        <v>3</v>
      </c>
      <c r="E22" s="18"/>
      <c r="F22" s="25"/>
      <c r="G22" s="18"/>
      <c r="I22" s="3" t="s">
        <v>137</v>
      </c>
    </row>
    <row r="23" spans="2:9" x14ac:dyDescent="0.25">
      <c r="B23" s="18"/>
      <c r="C23" s="18">
        <v>90</v>
      </c>
      <c r="D23" s="18"/>
      <c r="E23" s="18"/>
      <c r="F23" s="18"/>
      <c r="G23" s="18"/>
      <c r="I23" s="3"/>
    </row>
    <row r="24" spans="2:9" x14ac:dyDescent="0.25">
      <c r="B24" s="18">
        <v>450</v>
      </c>
      <c r="C24" s="18">
        <v>0</v>
      </c>
      <c r="D24" s="18"/>
      <c r="E24" s="18"/>
      <c r="F24" s="18"/>
      <c r="G24" s="18"/>
      <c r="I24" s="2"/>
    </row>
    <row r="25" spans="2:9" x14ac:dyDescent="0.25">
      <c r="B25" s="18"/>
      <c r="C25" s="18">
        <v>1</v>
      </c>
      <c r="D25" s="18"/>
      <c r="E25" s="18"/>
      <c r="F25" s="18"/>
      <c r="G25" s="18"/>
      <c r="I25" s="3"/>
    </row>
    <row r="26" spans="2:9" x14ac:dyDescent="0.25">
      <c r="B26" s="18"/>
      <c r="C26" s="18" t="s">
        <v>36</v>
      </c>
      <c r="D26" s="18"/>
      <c r="E26" s="18"/>
      <c r="F26" s="18"/>
      <c r="G26" s="18"/>
      <c r="I26" s="3"/>
    </row>
    <row r="27" spans="2:9" x14ac:dyDescent="0.25">
      <c r="B27" s="18"/>
      <c r="C27" s="18">
        <v>90</v>
      </c>
      <c r="D27" s="18"/>
      <c r="E27" s="18"/>
      <c r="F27" s="25"/>
      <c r="G27" s="18">
        <f>(D13+1)*(E12+1)*(D22+1)</f>
        <v>33124</v>
      </c>
      <c r="I27" s="3"/>
    </row>
    <row r="28" spans="2:9" x14ac:dyDescent="0.25">
      <c r="B28" s="23"/>
      <c r="C28" s="18"/>
      <c r="D28" s="18"/>
      <c r="E28" s="18"/>
      <c r="F28" s="18"/>
      <c r="G28" s="18"/>
      <c r="I28" s="3"/>
    </row>
    <row r="29" spans="2:9" x14ac:dyDescent="0.25">
      <c r="B29" s="27" t="s">
        <v>64</v>
      </c>
      <c r="C29" s="18"/>
      <c r="D29" s="18"/>
      <c r="E29" s="18"/>
      <c r="F29" s="18"/>
      <c r="G29" s="18"/>
      <c r="H29" s="17"/>
      <c r="I29" s="3"/>
    </row>
    <row r="30" spans="2:9" x14ac:dyDescent="0.25">
      <c r="B30" s="29" t="s">
        <v>149</v>
      </c>
      <c r="C30" s="18"/>
      <c r="D30" s="18"/>
      <c r="E30" s="18"/>
      <c r="F30" s="18"/>
      <c r="G30" s="18"/>
      <c r="H30" s="15"/>
      <c r="I30" s="3"/>
    </row>
    <row r="31" spans="2:9" x14ac:dyDescent="0.25">
      <c r="B31" s="29"/>
      <c r="C31" s="18"/>
      <c r="D31" s="18"/>
      <c r="E31" s="18"/>
      <c r="F31" s="18"/>
      <c r="G31" s="18"/>
      <c r="H31" s="15"/>
      <c r="I31" s="3"/>
    </row>
    <row r="32" spans="2:9" x14ac:dyDescent="0.25">
      <c r="B32" s="29"/>
      <c r="F32" s="15"/>
      <c r="G32" s="18"/>
      <c r="H32" s="18"/>
      <c r="I32" s="3"/>
    </row>
    <row r="33" spans="2:9" x14ac:dyDescent="0.25">
      <c r="F33" s="15"/>
      <c r="G33" s="15"/>
      <c r="H33" s="15"/>
      <c r="I33" s="3"/>
    </row>
    <row r="34" spans="2:9" x14ac:dyDescent="0.25">
      <c r="F34" s="15"/>
      <c r="G34" s="15"/>
      <c r="H34" s="17"/>
      <c r="I34" s="3"/>
    </row>
    <row r="35" spans="2:9" x14ac:dyDescent="0.25">
      <c r="B35" s="12"/>
      <c r="C35" s="12"/>
      <c r="D35" s="12"/>
      <c r="E35" s="15"/>
      <c r="F35" s="15"/>
      <c r="G35" s="15"/>
      <c r="H35" s="15"/>
      <c r="I35" s="3"/>
    </row>
    <row r="36" spans="2:9" x14ac:dyDescent="0.25">
      <c r="B36" s="15"/>
      <c r="C36" s="15"/>
      <c r="D36" s="15"/>
      <c r="E36" s="15"/>
      <c r="F36" s="15"/>
      <c r="G36" s="15"/>
      <c r="H36" s="15"/>
      <c r="I36" s="3"/>
    </row>
    <row r="37" spans="2:9" x14ac:dyDescent="0.25">
      <c r="B37" s="15"/>
      <c r="C37" s="15"/>
      <c r="D37" s="15"/>
      <c r="E37" s="15"/>
      <c r="F37" s="15"/>
      <c r="G37" s="15"/>
      <c r="H37" s="4"/>
      <c r="I37" s="15"/>
    </row>
    <row r="38" spans="2:9" x14ac:dyDescent="0.25">
      <c r="B38" s="15"/>
      <c r="C38" s="15"/>
      <c r="D38" s="15"/>
      <c r="E38" s="18"/>
      <c r="F38" s="15"/>
      <c r="G38" s="15"/>
      <c r="H38" s="4"/>
    </row>
    <row r="39" spans="2:9" x14ac:dyDescent="0.25">
      <c r="B39" s="15"/>
      <c r="C39" s="15"/>
      <c r="D39" s="15"/>
      <c r="E39" s="15"/>
      <c r="F39" s="15"/>
      <c r="G39" s="15"/>
      <c r="H39" s="4"/>
    </row>
    <row r="40" spans="2:9" x14ac:dyDescent="0.25">
      <c r="E40" s="15"/>
      <c r="F40" s="6"/>
      <c r="G40" s="15"/>
      <c r="H40" s="4"/>
    </row>
    <row r="41" spans="2:9" x14ac:dyDescent="0.25">
      <c r="E41" s="15"/>
      <c r="F41" s="6"/>
      <c r="G41" s="6"/>
      <c r="H41" s="14"/>
    </row>
    <row r="42" spans="2:9" x14ac:dyDescent="0.25">
      <c r="E42" s="15"/>
      <c r="F42" s="6"/>
      <c r="G42" s="6"/>
    </row>
    <row r="43" spans="2:9" x14ac:dyDescent="0.25">
      <c r="E43" s="15"/>
      <c r="G43" s="6"/>
    </row>
    <row r="44" spans="2:9" x14ac:dyDescent="0.25">
      <c r="E44" s="15"/>
    </row>
    <row r="45" spans="2:9" x14ac:dyDescent="0.25">
      <c r="E45" s="15"/>
    </row>
    <row r="46" spans="2:9" x14ac:dyDescent="0.25">
      <c r="E46" s="15"/>
    </row>
    <row r="47" spans="2:9" x14ac:dyDescent="0.25">
      <c r="E47" s="15"/>
    </row>
    <row r="48" spans="2:9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B301-E42F-412E-862C-21CD9418F944}">
  <dimension ref="A1:AN55"/>
  <sheetViews>
    <sheetView tabSelected="1" workbookViewId="0">
      <selection activeCell="R10" sqref="R10"/>
    </sheetView>
  </sheetViews>
  <sheetFormatPr defaultRowHeight="15" x14ac:dyDescent="0.25"/>
  <cols>
    <col min="1" max="1" width="3" style="1" customWidth="1"/>
    <col min="2" max="2" width="15.28515625" style="1" customWidth="1"/>
    <col min="3" max="8" width="14.140625" style="1" customWidth="1"/>
    <col min="9" max="9" width="9" style="1" customWidth="1"/>
    <col min="10" max="17" width="9.140625" style="1"/>
    <col min="18" max="18" width="22.42578125" style="1" bestFit="1" customWidth="1"/>
    <col min="19" max="33" width="9.140625" style="1"/>
    <col min="34" max="34" width="22" style="1" customWidth="1"/>
    <col min="35" max="40" width="20.42578125" style="1" customWidth="1"/>
    <col min="41" max="16384" width="9.140625" style="1"/>
  </cols>
  <sheetData>
    <row r="1" spans="1:40" ht="12" customHeight="1" x14ac:dyDescent="0.25"/>
    <row r="2" spans="1:40" x14ac:dyDescent="0.25">
      <c r="B2" s="2" t="s">
        <v>40</v>
      </c>
      <c r="C2" s="2"/>
      <c r="D2" s="2"/>
      <c r="J2" s="2" t="s">
        <v>6</v>
      </c>
      <c r="R2" s="2" t="s">
        <v>38</v>
      </c>
      <c r="AI2" s="1" t="s">
        <v>163</v>
      </c>
    </row>
    <row r="3" spans="1:40" x14ac:dyDescent="0.25">
      <c r="B3" s="11" t="s">
        <v>60</v>
      </c>
      <c r="C3" s="11" t="s">
        <v>52</v>
      </c>
      <c r="J3" s="3" t="s">
        <v>7</v>
      </c>
      <c r="R3" s="1" t="s">
        <v>50</v>
      </c>
      <c r="S3" s="1" t="s">
        <v>45</v>
      </c>
      <c r="T3" s="1" t="s">
        <v>46</v>
      </c>
      <c r="U3" s="1" t="s">
        <v>37</v>
      </c>
      <c r="V3" s="1" t="s">
        <v>47</v>
      </c>
      <c r="W3" s="1" t="s">
        <v>48</v>
      </c>
      <c r="X3" s="1" t="s">
        <v>49</v>
      </c>
      <c r="Y3" s="1" t="s">
        <v>54</v>
      </c>
      <c r="AI3" s="1" t="s">
        <v>164</v>
      </c>
      <c r="AL3" s="1" t="s">
        <v>103</v>
      </c>
    </row>
    <row r="4" spans="1:40" ht="18" x14ac:dyDescent="0.25">
      <c r="B4" s="22"/>
      <c r="C4" s="22" t="s">
        <v>42</v>
      </c>
      <c r="D4" s="19" t="s">
        <v>43</v>
      </c>
      <c r="E4" s="19" t="s">
        <v>44</v>
      </c>
      <c r="F4" s="1" t="s">
        <v>61</v>
      </c>
      <c r="G4" s="1" t="s">
        <v>62</v>
      </c>
      <c r="H4" s="1" t="s">
        <v>153</v>
      </c>
      <c r="J4" s="3" t="s">
        <v>19</v>
      </c>
      <c r="R4" s="22" t="s">
        <v>77</v>
      </c>
      <c r="S4" s="22">
        <v>0</v>
      </c>
      <c r="T4" s="22" t="s">
        <v>51</v>
      </c>
      <c r="U4" s="22">
        <v>0</v>
      </c>
      <c r="V4" s="22">
        <v>0</v>
      </c>
      <c r="W4" s="22">
        <v>0</v>
      </c>
      <c r="X4" s="22">
        <v>0</v>
      </c>
      <c r="Y4" s="1" t="s">
        <v>66</v>
      </c>
      <c r="AH4" s="1" t="s">
        <v>50</v>
      </c>
      <c r="AI4" s="1" t="s">
        <v>2</v>
      </c>
      <c r="AJ4" s="1" t="s">
        <v>4</v>
      </c>
      <c r="AK4" s="1" t="s">
        <v>3</v>
      </c>
      <c r="AL4" s="1" t="s">
        <v>2</v>
      </c>
      <c r="AM4" s="1" t="s">
        <v>4</v>
      </c>
      <c r="AN4" s="1" t="s">
        <v>3</v>
      </c>
    </row>
    <row r="5" spans="1:40" ht="18" x14ac:dyDescent="0.25">
      <c r="A5" s="33"/>
      <c r="B5" s="22" t="s">
        <v>58</v>
      </c>
      <c r="C5" s="19" t="str">
        <f>C$4&amp;"_Dir_Ncr"</f>
        <v>I_Dir_Ncr</v>
      </c>
      <c r="D5" s="19" t="str">
        <f t="shared" ref="D5:H5" si="0">D$4&amp;"_Dir_Ncr"</f>
        <v>II_Dir_Ncr</v>
      </c>
      <c r="E5" s="19" t="str">
        <f t="shared" si="0"/>
        <v>III_Dir_Ncr</v>
      </c>
      <c r="F5" s="19" t="str">
        <f t="shared" si="0"/>
        <v>IV_Dir_Ncr</v>
      </c>
      <c r="G5" s="19" t="str">
        <f t="shared" si="0"/>
        <v>V_Dir_Ncr</v>
      </c>
      <c r="H5" s="19" t="str">
        <f t="shared" si="0"/>
        <v>VI_Dir_Ncr</v>
      </c>
      <c r="J5" s="16" t="s">
        <v>30</v>
      </c>
      <c r="R5" s="22" t="s">
        <v>78</v>
      </c>
      <c r="S5" s="22">
        <v>45</v>
      </c>
      <c r="T5" s="22" t="s">
        <v>51</v>
      </c>
      <c r="U5" s="22">
        <v>0</v>
      </c>
      <c r="V5" s="22">
        <v>45</v>
      </c>
      <c r="W5" s="22">
        <v>0</v>
      </c>
      <c r="X5" s="22">
        <v>0</v>
      </c>
      <c r="Y5" s="1" t="s">
        <v>154</v>
      </c>
      <c r="AH5" s="22" t="s">
        <v>77</v>
      </c>
      <c r="AI5" s="1" t="s">
        <v>51</v>
      </c>
      <c r="AJ5" s="1" t="s">
        <v>51</v>
      </c>
      <c r="AK5" s="1" t="s">
        <v>51</v>
      </c>
      <c r="AL5" s="1" t="s">
        <v>162</v>
      </c>
      <c r="AM5" s="1" t="s">
        <v>161</v>
      </c>
      <c r="AN5" s="1" t="s">
        <v>162</v>
      </c>
    </row>
    <row r="6" spans="1:40" ht="18" x14ac:dyDescent="0.25">
      <c r="A6" s="33"/>
      <c r="B6" s="22"/>
      <c r="C6" s="22"/>
      <c r="D6" s="19"/>
      <c r="E6" s="19"/>
      <c r="F6" s="6"/>
      <c r="G6" s="4"/>
      <c r="H6" s="4"/>
      <c r="J6" s="16" t="s">
        <v>136</v>
      </c>
      <c r="R6" s="22" t="s">
        <v>79</v>
      </c>
      <c r="S6" s="22">
        <v>0</v>
      </c>
      <c r="T6" s="22" t="s">
        <v>51</v>
      </c>
      <c r="U6" s="22">
        <v>45</v>
      </c>
      <c r="V6" s="22">
        <v>0</v>
      </c>
      <c r="W6" s="22">
        <v>0</v>
      </c>
      <c r="X6" s="22">
        <v>45</v>
      </c>
      <c r="Y6" s="1" t="s">
        <v>155</v>
      </c>
      <c r="AH6" s="22" t="s">
        <v>78</v>
      </c>
      <c r="AI6" s="1" t="s">
        <v>159</v>
      </c>
      <c r="AJ6" s="1" t="s">
        <v>160</v>
      </c>
      <c r="AK6" s="1" t="s">
        <v>159</v>
      </c>
      <c r="AL6" s="1" t="s">
        <v>161</v>
      </c>
      <c r="AM6" s="1" t="s">
        <v>51</v>
      </c>
      <c r="AN6" s="1" t="s">
        <v>161</v>
      </c>
    </row>
    <row r="7" spans="1:40" ht="18" x14ac:dyDescent="0.25">
      <c r="B7" s="13" t="s">
        <v>25</v>
      </c>
      <c r="C7" s="13"/>
      <c r="D7" s="13"/>
      <c r="E7" s="15"/>
      <c r="F7" s="6"/>
      <c r="G7" s="4"/>
      <c r="H7" s="4"/>
      <c r="J7" s="16" t="s">
        <v>35</v>
      </c>
      <c r="R7" s="22" t="s">
        <v>80</v>
      </c>
      <c r="S7" s="22" t="s">
        <v>51</v>
      </c>
      <c r="T7" s="22">
        <v>22.5</v>
      </c>
      <c r="U7" s="22">
        <v>0</v>
      </c>
      <c r="V7" s="22">
        <v>45</v>
      </c>
      <c r="W7" s="26">
        <v>-16.324949936895202</v>
      </c>
      <c r="X7" s="22">
        <v>0</v>
      </c>
      <c r="Y7" s="1" t="s">
        <v>156</v>
      </c>
      <c r="AH7" s="22" t="s">
        <v>79</v>
      </c>
      <c r="AI7" s="1" t="s">
        <v>161</v>
      </c>
      <c r="AJ7" s="1" t="s">
        <v>162</v>
      </c>
      <c r="AK7" s="1" t="s">
        <v>161</v>
      </c>
      <c r="AL7" s="1" t="s">
        <v>51</v>
      </c>
      <c r="AM7" s="1" t="s">
        <v>51</v>
      </c>
      <c r="AN7" s="1" t="s">
        <v>51</v>
      </c>
    </row>
    <row r="8" spans="1:40" ht="18" x14ac:dyDescent="0.25">
      <c r="G8" s="6"/>
      <c r="H8" s="6"/>
      <c r="I8" s="4"/>
      <c r="J8" s="16" t="s">
        <v>33</v>
      </c>
      <c r="R8" s="22" t="s">
        <v>81</v>
      </c>
      <c r="S8" s="22" t="s">
        <v>51</v>
      </c>
      <c r="T8" s="22">
        <v>45</v>
      </c>
      <c r="U8" s="22">
        <v>0</v>
      </c>
      <c r="V8" s="22">
        <v>45</v>
      </c>
      <c r="W8" s="26">
        <v>-35.264389682754597</v>
      </c>
      <c r="X8" s="22">
        <v>0</v>
      </c>
      <c r="Y8" s="1" t="s">
        <v>67</v>
      </c>
      <c r="AH8" s="22" t="s">
        <v>80</v>
      </c>
      <c r="AI8" s="1" t="s">
        <v>162</v>
      </c>
      <c r="AJ8" s="1" t="s">
        <v>161</v>
      </c>
      <c r="AK8" s="1" t="s">
        <v>162</v>
      </c>
      <c r="AL8" s="1" t="s">
        <v>51</v>
      </c>
      <c r="AM8" s="1" t="s">
        <v>51</v>
      </c>
      <c r="AN8" s="1" t="s">
        <v>51</v>
      </c>
    </row>
    <row r="9" spans="1:40" ht="18" x14ac:dyDescent="0.25">
      <c r="B9" s="2" t="s">
        <v>41</v>
      </c>
      <c r="C9" s="2"/>
      <c r="D9" s="2"/>
      <c r="I9" s="4"/>
      <c r="J9" s="16" t="s">
        <v>34</v>
      </c>
      <c r="R9" s="22" t="s">
        <v>152</v>
      </c>
      <c r="S9" s="22">
        <v>45</v>
      </c>
      <c r="T9" s="22" t="s">
        <v>51</v>
      </c>
      <c r="U9" s="22">
        <v>45</v>
      </c>
      <c r="V9" s="22">
        <v>45</v>
      </c>
      <c r="W9" s="1">
        <v>0</v>
      </c>
      <c r="X9" s="22">
        <v>45</v>
      </c>
      <c r="Y9" s="1" t="s">
        <v>157</v>
      </c>
      <c r="AH9" s="22" t="s">
        <v>81</v>
      </c>
      <c r="AI9" s="1" t="s">
        <v>51</v>
      </c>
      <c r="AJ9" s="1" t="s">
        <v>51</v>
      </c>
      <c r="AK9" s="1" t="s">
        <v>51</v>
      </c>
      <c r="AL9" s="1" t="s">
        <v>51</v>
      </c>
      <c r="AM9" s="1" t="s">
        <v>51</v>
      </c>
      <c r="AN9" s="1" t="s">
        <v>51</v>
      </c>
    </row>
    <row r="10" spans="1:40" ht="18" x14ac:dyDescent="0.25">
      <c r="B10" s="1" t="s">
        <v>72</v>
      </c>
      <c r="C10" s="11" t="s">
        <v>52</v>
      </c>
      <c r="I10" s="4"/>
      <c r="J10" s="16" t="s">
        <v>29</v>
      </c>
      <c r="R10" s="22" t="s">
        <v>165</v>
      </c>
      <c r="V10" s="1">
        <v>45</v>
      </c>
      <c r="W10" s="1">
        <v>90</v>
      </c>
      <c r="X10" s="1">
        <v>90</v>
      </c>
      <c r="AH10" s="22" t="s">
        <v>152</v>
      </c>
      <c r="AI10" s="1" t="s">
        <v>51</v>
      </c>
      <c r="AJ10" s="1" t="s">
        <v>51</v>
      </c>
      <c r="AK10" s="1" t="s">
        <v>51</v>
      </c>
      <c r="AL10" s="1" t="s">
        <v>51</v>
      </c>
      <c r="AM10" s="1" t="s">
        <v>162</v>
      </c>
      <c r="AN10" s="1" t="s">
        <v>51</v>
      </c>
    </row>
    <row r="11" spans="1:40" x14ac:dyDescent="0.25">
      <c r="C11" s="11" t="s">
        <v>10</v>
      </c>
      <c r="F11" s="1" t="s">
        <v>150</v>
      </c>
      <c r="J11" s="3" t="s">
        <v>74</v>
      </c>
    </row>
    <row r="12" spans="1:40" x14ac:dyDescent="0.25">
      <c r="B12" s="22"/>
      <c r="C12" s="19" t="s">
        <v>2</v>
      </c>
      <c r="D12" s="23" t="s">
        <v>4</v>
      </c>
      <c r="E12" s="23" t="s">
        <v>3</v>
      </c>
      <c r="F12" s="19" t="s">
        <v>2</v>
      </c>
      <c r="G12" s="23" t="s">
        <v>4</v>
      </c>
      <c r="H12" s="23" t="s">
        <v>3</v>
      </c>
      <c r="J12" s="3" t="s">
        <v>73</v>
      </c>
    </row>
    <row r="13" spans="1:40" x14ac:dyDescent="0.25">
      <c r="B13" s="18">
        <v>0</v>
      </c>
      <c r="C13" s="18"/>
      <c r="D13" s="18"/>
      <c r="E13" s="18">
        <v>5</v>
      </c>
      <c r="F13" s="18"/>
      <c r="G13" s="18"/>
      <c r="H13" s="18"/>
      <c r="J13" s="16" t="s">
        <v>75</v>
      </c>
    </row>
    <row r="14" spans="1:40" x14ac:dyDescent="0.25">
      <c r="B14" s="18">
        <v>1</v>
      </c>
      <c r="C14" s="18">
        <f>(B16-B13)/(B14-B13)</f>
        <v>700</v>
      </c>
      <c r="D14" s="18"/>
      <c r="F14" s="47"/>
      <c r="G14" s="18"/>
      <c r="H14" s="18"/>
      <c r="J14" s="3" t="s">
        <v>5</v>
      </c>
    </row>
    <row r="15" spans="1:40" x14ac:dyDescent="0.25">
      <c r="B15" s="18" t="s">
        <v>36</v>
      </c>
      <c r="C15" s="18"/>
      <c r="D15" s="18"/>
      <c r="E15" s="18"/>
      <c r="F15" s="18"/>
      <c r="G15" s="18"/>
      <c r="H15" s="18"/>
      <c r="J15" s="3" t="s">
        <v>148</v>
      </c>
    </row>
    <row r="16" spans="1:40" x14ac:dyDescent="0.25">
      <c r="B16" s="18">
        <v>700</v>
      </c>
      <c r="C16" s="18"/>
      <c r="D16" s="18"/>
      <c r="E16" s="18"/>
      <c r="F16" s="18"/>
      <c r="G16" s="18"/>
      <c r="H16" s="18">
        <f>(C14+1)*(E13+1)</f>
        <v>4206</v>
      </c>
      <c r="J16" s="3" t="s">
        <v>145</v>
      </c>
    </row>
    <row r="17" spans="2:10" x14ac:dyDescent="0.25">
      <c r="C17" s="18"/>
      <c r="D17" s="18"/>
      <c r="E17" s="18"/>
      <c r="F17" s="18"/>
      <c r="G17" s="18"/>
      <c r="H17" s="18"/>
      <c r="J17" s="45" t="s">
        <v>59</v>
      </c>
    </row>
    <row r="18" spans="2:10" x14ac:dyDescent="0.25">
      <c r="B18" s="27" t="s">
        <v>64</v>
      </c>
      <c r="C18" s="18"/>
      <c r="D18" s="18"/>
      <c r="E18" s="18"/>
      <c r="F18" s="18"/>
      <c r="G18" s="18"/>
      <c r="H18" s="18"/>
      <c r="J18" s="3" t="s">
        <v>143</v>
      </c>
    </row>
    <row r="19" spans="2:10" x14ac:dyDescent="0.25">
      <c r="B19" s="29" t="s">
        <v>151</v>
      </c>
      <c r="C19" s="18"/>
      <c r="D19" s="18"/>
      <c r="E19" s="18"/>
      <c r="F19" s="47"/>
      <c r="G19" s="18"/>
      <c r="H19" s="18"/>
      <c r="J19" s="3" t="s">
        <v>144</v>
      </c>
    </row>
    <row r="20" spans="2:10" x14ac:dyDescent="0.25">
      <c r="C20" s="18"/>
      <c r="D20" s="18"/>
      <c r="E20" s="18"/>
      <c r="F20" s="18"/>
      <c r="G20" s="18"/>
      <c r="H20" s="18"/>
    </row>
    <row r="21" spans="2:10" x14ac:dyDescent="0.25">
      <c r="B21" s="27"/>
      <c r="C21" s="18"/>
      <c r="D21" s="18"/>
      <c r="E21" s="18"/>
      <c r="F21" s="18"/>
      <c r="G21" s="18"/>
      <c r="H21" s="18"/>
      <c r="J21" s="2" t="s">
        <v>9</v>
      </c>
    </row>
    <row r="22" spans="2:10" x14ac:dyDescent="0.25">
      <c r="C22" s="22"/>
      <c r="D22" s="19"/>
      <c r="E22" s="19"/>
      <c r="F22" s="18"/>
      <c r="G22" s="18"/>
      <c r="H22" s="18"/>
      <c r="J22" s="3" t="s">
        <v>137</v>
      </c>
    </row>
    <row r="23" spans="2:10" x14ac:dyDescent="0.25">
      <c r="B23" s="19"/>
      <c r="C23" s="22"/>
      <c r="D23" s="22"/>
      <c r="E23" s="18"/>
      <c r="F23" s="18"/>
      <c r="G23" s="18"/>
      <c r="H23" s="18"/>
      <c r="J23" s="3"/>
    </row>
    <row r="24" spans="2:10" x14ac:dyDescent="0.25">
      <c r="B24" s="23"/>
      <c r="C24" s="22"/>
      <c r="D24" s="18"/>
      <c r="E24" s="18"/>
      <c r="F24" s="47"/>
      <c r="G24" s="18"/>
      <c r="H24" s="18"/>
      <c r="J24" s="2"/>
    </row>
    <row r="25" spans="2:10" x14ac:dyDescent="0.25">
      <c r="B25" s="23"/>
      <c r="C25" s="22"/>
      <c r="D25" s="18"/>
      <c r="E25" s="18"/>
      <c r="F25" s="18"/>
      <c r="G25" s="18"/>
      <c r="H25" s="18"/>
      <c r="J25" s="3"/>
    </row>
    <row r="26" spans="2:10" x14ac:dyDescent="0.25">
      <c r="F26" s="18"/>
      <c r="G26" s="18"/>
      <c r="H26" s="18"/>
      <c r="J26" s="3"/>
    </row>
    <row r="27" spans="2:10" x14ac:dyDescent="0.25">
      <c r="C27" s="18"/>
      <c r="D27" s="18"/>
      <c r="E27" s="18"/>
      <c r="F27" s="18"/>
      <c r="G27" s="18"/>
      <c r="H27" s="18"/>
      <c r="J27" s="3"/>
    </row>
    <row r="28" spans="2:10" x14ac:dyDescent="0.25">
      <c r="B28" s="30"/>
      <c r="C28" s="18"/>
      <c r="D28" s="18"/>
      <c r="E28" s="18"/>
      <c r="F28" s="18"/>
      <c r="G28" s="18"/>
      <c r="H28" s="18"/>
      <c r="J28" s="3"/>
    </row>
    <row r="29" spans="2:10" x14ac:dyDescent="0.25">
      <c r="F29" s="15"/>
      <c r="G29" s="18"/>
      <c r="H29" s="18"/>
      <c r="I29" s="48"/>
      <c r="J29" s="3"/>
    </row>
    <row r="30" spans="2:10" x14ac:dyDescent="0.25">
      <c r="F30" s="15"/>
      <c r="G30" s="15"/>
      <c r="H30" s="15"/>
      <c r="I30" s="15"/>
      <c r="J30" s="3"/>
    </row>
    <row r="31" spans="2:10" x14ac:dyDescent="0.25">
      <c r="F31" s="15"/>
      <c r="G31" s="15"/>
      <c r="H31" s="15"/>
      <c r="I31" s="15"/>
      <c r="J31" s="3"/>
    </row>
    <row r="32" spans="2:10" x14ac:dyDescent="0.25">
      <c r="B32" s="12"/>
      <c r="C32" s="12"/>
      <c r="D32" s="12"/>
      <c r="E32" s="15"/>
      <c r="F32" s="15"/>
      <c r="G32" s="15"/>
      <c r="H32" s="15"/>
      <c r="I32" s="18"/>
      <c r="J32" s="3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3"/>
    </row>
    <row r="34" spans="2:10" x14ac:dyDescent="0.25">
      <c r="B34" s="15"/>
      <c r="C34" s="15"/>
      <c r="D34" s="15"/>
      <c r="E34" s="15"/>
      <c r="F34" s="15"/>
      <c r="G34" s="15"/>
      <c r="H34" s="15"/>
      <c r="I34" s="17"/>
      <c r="J34" s="3"/>
    </row>
    <row r="35" spans="2:10" x14ac:dyDescent="0.25">
      <c r="B35" s="15"/>
      <c r="C35" s="15"/>
      <c r="D35" s="15"/>
      <c r="E35" s="18"/>
      <c r="F35" s="15"/>
      <c r="G35" s="15"/>
      <c r="H35" s="15"/>
      <c r="I35" s="15"/>
      <c r="J35" s="3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3"/>
    </row>
    <row r="37" spans="2:10" x14ac:dyDescent="0.25">
      <c r="E37" s="15"/>
      <c r="F37" s="6"/>
      <c r="G37" s="15"/>
      <c r="H37" s="15"/>
      <c r="I37" s="4"/>
      <c r="J37" s="15"/>
    </row>
    <row r="38" spans="2:10" x14ac:dyDescent="0.25">
      <c r="E38" s="15"/>
      <c r="F38" s="6"/>
      <c r="G38" s="6"/>
      <c r="H38" s="6"/>
      <c r="I38" s="4"/>
      <c r="J38" s="15"/>
    </row>
    <row r="39" spans="2:10" x14ac:dyDescent="0.25">
      <c r="E39" s="15"/>
      <c r="F39" s="6"/>
      <c r="G39" s="6"/>
      <c r="H39" s="6"/>
      <c r="I39" s="4"/>
    </row>
    <row r="40" spans="2:10" x14ac:dyDescent="0.25">
      <c r="E40" s="15"/>
      <c r="G40" s="6"/>
      <c r="H40" s="6"/>
      <c r="I40" s="4"/>
    </row>
    <row r="41" spans="2:10" x14ac:dyDescent="0.25">
      <c r="E41" s="15"/>
      <c r="I41" s="14"/>
    </row>
    <row r="42" spans="2:10" x14ac:dyDescent="0.25">
      <c r="E42" s="15"/>
    </row>
    <row r="43" spans="2:10" x14ac:dyDescent="0.25">
      <c r="E43" s="15"/>
    </row>
    <row r="44" spans="2:10" x14ac:dyDescent="0.25">
      <c r="E44" s="15"/>
    </row>
    <row r="45" spans="2:10" x14ac:dyDescent="0.25">
      <c r="E45" s="15"/>
    </row>
    <row r="46" spans="2:10" x14ac:dyDescent="0.25">
      <c r="E46" s="15"/>
    </row>
    <row r="47" spans="2:10" x14ac:dyDescent="0.25">
      <c r="E47" s="15"/>
    </row>
    <row r="48" spans="2:10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Verif_Mesh_Ther_Buck</vt:lpstr>
      <vt:lpstr>Verif_Temp_Vibra</vt:lpstr>
      <vt:lpstr>Verif_Rot_Vibra</vt:lpstr>
      <vt:lpstr>Inves_TD_Tcr</vt:lpstr>
      <vt:lpstr>Inves_Dir_Tcr</vt:lpstr>
      <vt:lpstr>Inves_Rot_Tcr</vt:lpstr>
      <vt:lpstr>Inves_Case_Ncr</vt:lpstr>
      <vt:lpstr>Inves_Rot_Ncr</vt:lpstr>
      <vt:lpstr>Inves_Dir_Ncr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</dc:creator>
  <cp:lastModifiedBy>Kim Q. Tran</cp:lastModifiedBy>
  <cp:lastPrinted>2024-04-12T09:56:32Z</cp:lastPrinted>
  <dcterms:created xsi:type="dcterms:W3CDTF">2015-06-05T18:17:20Z</dcterms:created>
  <dcterms:modified xsi:type="dcterms:W3CDTF">2025-02-20T05:24:39Z</dcterms:modified>
</cp:coreProperties>
</file>