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7"/>
  <workbookPr/>
  <mc:AlternateContent xmlns:mc="http://schemas.openxmlformats.org/markup-compatibility/2006">
    <mc:Choice Requires="x15">
      <x15ac:absPath xmlns:x15ac="http://schemas.microsoft.com/office/spreadsheetml/2010/11/ac" url="https://byu-my.sharepoint.com/personal/calabuig_byu_edu/Documents/"/>
    </mc:Choice>
  </mc:AlternateContent>
  <xr:revisionPtr revIDLastSave="155" documentId="8_{FF046D5A-D7CF-425F-96DA-05641FA20AE8}" xr6:coauthVersionLast="47" xr6:coauthVersionMax="47" xr10:uidLastSave="{0937C24C-232E-43BA-B223-E11E4E533C79}"/>
  <bookViews>
    <workbookView xWindow="-120" yWindow="-120" windowWidth="29040" windowHeight="17520" xr2:uid="{FF403030-2A79-4A71-A2C7-FBCE28C5E3E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" i="1"/>
  <c r="G4" i="1"/>
  <c r="E2" i="1"/>
  <c r="M7" i="1"/>
  <c r="M6" i="1"/>
  <c r="G2" i="1"/>
  <c r="H2" i="1" s="1"/>
  <c r="M1" i="1" s="1"/>
  <c r="G3" i="1"/>
  <c r="H3" i="1" s="1"/>
  <c r="H4" i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</calcChain>
</file>

<file path=xl/sharedStrings.xml><?xml version="1.0" encoding="utf-8"?>
<sst xmlns="http://schemas.openxmlformats.org/spreadsheetml/2006/main" count="17" uniqueCount="17">
  <si>
    <t>Mass Flow (lbm/s)</t>
  </si>
  <si>
    <t>Mach #</t>
  </si>
  <si>
    <t>Exit Area (in^2)</t>
  </si>
  <si>
    <t>Adjusted Area</t>
  </si>
  <si>
    <t>Diameter (in)</t>
  </si>
  <si>
    <t>T8/Tt6</t>
  </si>
  <si>
    <t>U8 (ft/s)</t>
  </si>
  <si>
    <t>Thrust (lbf)</t>
  </si>
  <si>
    <t>Over-estimation of thrust (%):</t>
  </si>
  <si>
    <t>mass flow (lbm/s):</t>
  </si>
  <si>
    <t>gamma_nozzle:</t>
  </si>
  <si>
    <t>*see full cycle analysis on MATLAB</t>
  </si>
  <si>
    <t>Tt6 (R):</t>
  </si>
  <si>
    <t>Jetcat Nozzle Diameter (in):</t>
  </si>
  <si>
    <t>Turbine Outlet OD (in):</t>
  </si>
  <si>
    <t>Turbine Outlet ID (in):</t>
  </si>
  <si>
    <r>
      <rPr>
        <b/>
        <sz val="11"/>
        <color rgb="FF000000"/>
        <rFont val="Aptos Narrow"/>
      </rPr>
      <t>Assumptions</t>
    </r>
    <r>
      <rPr>
        <sz val="11"/>
        <color rgb="FF000000"/>
        <rFont val="Aptos Narrow"/>
      </rPr>
      <t>: No boundary layer(Fanno flow not included), no additional losses result when nozzle opens wider than turbine outlet diameter (meaning the red solutions are trivial), nozzle efficiency is 97%, adiabatic boundary condition (Rayleigh flow not included), shockless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</si>
</sst>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rgb="FF000000"/>
      <name val="Aptos Narrow"/>
    </font>
    <font>
      <sz val="11"/>
      <color rgb="FF00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0" xfId="0" applyFill="1"/>
    <xf numFmtId="0" fontId="0" fillId="3" borderId="0" xfId="0" applyFill="1"/>
    <xf numFmtId="9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Thrust (lbf)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Pt>
            <c:idx val="13"/>
            <c:marker>
              <c:symbol val="x"/>
              <c:size val="5"/>
              <c:spPr>
                <a:noFill/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</c:dPt>
          <c:dPt>
            <c:idx val="14"/>
            <c:marker>
              <c:symbol val="x"/>
              <c:size val="5"/>
              <c:spPr>
                <a:noFill/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C31-49CE-97EC-811E90B16280}"/>
              </c:ext>
            </c:extLst>
          </c:dPt>
          <c:dPt>
            <c:idx val="15"/>
            <c:marker>
              <c:symbol val="x"/>
              <c:size val="5"/>
              <c:spPr>
                <a:noFill/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C31-49CE-97EC-811E90B16280}"/>
              </c:ext>
            </c:extLst>
          </c:dPt>
          <c:dPt>
            <c:idx val="16"/>
            <c:marker>
              <c:symbol val="x"/>
              <c:size val="5"/>
              <c:spPr>
                <a:noFill/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C31-49CE-97EC-811E90B16280}"/>
              </c:ext>
            </c:extLst>
          </c:dPt>
          <c:dPt>
            <c:idx val="17"/>
            <c:marker>
              <c:symbol val="x"/>
              <c:size val="5"/>
              <c:spPr>
                <a:noFill/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C31-49CE-97EC-811E90B16280}"/>
              </c:ext>
            </c:extLst>
          </c:dPt>
          <c:xVal>
            <c:numRef>
              <c:f>Sheet1!$E$2:$E$19</c:f>
              <c:numCache>
                <c:formatCode>General</c:formatCode>
                <c:ptCount val="18"/>
                <c:pt idx="0">
                  <c:v>1.7733870630789692</c:v>
                </c:pt>
                <c:pt idx="1">
                  <c:v>1.7769732893161911</c:v>
                </c:pt>
                <c:pt idx="2">
                  <c:v>1.7841241161527712</c:v>
                </c:pt>
                <c:pt idx="3">
                  <c:v>1.7983404693292406</c:v>
                </c:pt>
                <c:pt idx="4">
                  <c:v>1.8194567365868921</c:v>
                </c:pt>
                <c:pt idx="5">
                  <c:v>1.8403307281560923</c:v>
                </c:pt>
                <c:pt idx="6">
                  <c:v>1.8779972148319073</c:v>
                </c:pt>
                <c:pt idx="7">
                  <c:v>1.921560480373171</c:v>
                </c:pt>
                <c:pt idx="8">
                  <c:v>1.9706294962377495</c:v>
                </c:pt>
                <c:pt idx="9">
                  <c:v>2.0279456919490166</c:v>
                </c:pt>
                <c:pt idx="10">
                  <c:v>2.1079862454783043</c:v>
                </c:pt>
                <c:pt idx="11">
                  <c:v>2.2082815618339238</c:v>
                </c:pt>
                <c:pt idx="12">
                  <c:v>2.3480049464818542</c:v>
                </c:pt>
                <c:pt idx="13">
                  <c:v>2.5180812005932434</c:v>
                </c:pt>
                <c:pt idx="14">
                  <c:v>2.763953195770684</c:v>
                </c:pt>
                <c:pt idx="15">
                  <c:v>3.1311251163856024</c:v>
                </c:pt>
                <c:pt idx="16">
                  <c:v>3.7593827879800039</c:v>
                </c:pt>
                <c:pt idx="17">
                  <c:v>5.2320789569544912</c:v>
                </c:pt>
              </c:numCache>
            </c:numRef>
          </c:xVal>
          <c:yVal>
            <c:numRef>
              <c:f>Sheet1!$H$2:$H$19</c:f>
              <c:numCache>
                <c:formatCode>General</c:formatCode>
                <c:ptCount val="18"/>
                <c:pt idx="0">
                  <c:v>22.727449768331326</c:v>
                </c:pt>
                <c:pt idx="1">
                  <c:v>19.318332303081629</c:v>
                </c:pt>
                <c:pt idx="2">
                  <c:v>18.181959814665067</c:v>
                </c:pt>
                <c:pt idx="3">
                  <c:v>17.045587326248498</c:v>
                </c:pt>
                <c:pt idx="4">
                  <c:v>15.90921483783193</c:v>
                </c:pt>
                <c:pt idx="5">
                  <c:v>14.772842349415365</c:v>
                </c:pt>
                <c:pt idx="6">
                  <c:v>13.636469860998796</c:v>
                </c:pt>
                <c:pt idx="7">
                  <c:v>12.500097372582232</c:v>
                </c:pt>
                <c:pt idx="8">
                  <c:v>11.363724884165663</c:v>
                </c:pt>
                <c:pt idx="9">
                  <c:v>10.227352395749097</c:v>
                </c:pt>
                <c:pt idx="10">
                  <c:v>9.0909799073325335</c:v>
                </c:pt>
                <c:pt idx="11">
                  <c:v>7.9546074189159652</c:v>
                </c:pt>
                <c:pt idx="12">
                  <c:v>6.8182349304993979</c:v>
                </c:pt>
                <c:pt idx="13">
                  <c:v>5.6818624420828314</c:v>
                </c:pt>
                <c:pt idx="14">
                  <c:v>4.5454899536662667</c:v>
                </c:pt>
                <c:pt idx="15">
                  <c:v>3.4091174652496989</c:v>
                </c:pt>
                <c:pt idx="16">
                  <c:v>2.2727449768331334</c:v>
                </c:pt>
                <c:pt idx="17">
                  <c:v>1.1363724884165667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1-49CE-97EC-811E90B16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686399"/>
        <c:axId val="1431703679"/>
      </c:scatterChart>
      <c:valAx>
        <c:axId val="1431686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Nozzle Diameter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703679"/>
        <c:crosses val="autoZero"/>
        <c:crossBetween val="midCat"/>
      </c:valAx>
      <c:valAx>
        <c:axId val="14317036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/>
                    <a:ea typeface="Times"/>
                    <a:cs typeface="Times"/>
                  </a:defRPr>
                </a:pPr>
                <a:r>
                  <a:rPr lang="en-US"/>
                  <a:t>Thrust (lbf)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/>
                  <a:ea typeface="Times"/>
                  <a:cs typeface="Time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/>
                <a:ea typeface="Times"/>
                <a:cs typeface="Times"/>
              </a:defRPr>
            </a:pPr>
            <a:endParaRPr lang="en-US"/>
          </a:p>
        </c:txPr>
        <c:crossAx val="143168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69574</xdr:colOff>
      <xdr:row>11</xdr:row>
      <xdr:rowOff>53422</xdr:rowOff>
    </xdr:from>
    <xdr:to>
      <xdr:col>18</xdr:col>
      <xdr:colOff>209136</xdr:colOff>
      <xdr:row>26</xdr:row>
      <xdr:rowOff>86759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5B917A-E243-0210-2B66-F5DF175AB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857A-E128-472A-944D-05F74907ECDD}">
  <dimension ref="A1:R19"/>
  <sheetViews>
    <sheetView tabSelected="1" zoomScale="115" zoomScaleNormal="115" workbookViewId="0">
      <selection activeCell="U18" sqref="U18"/>
    </sheetView>
  </sheetViews>
  <sheetFormatPr defaultRowHeight="15"/>
  <cols>
    <col min="1" max="1" width="18.28515625" customWidth="1"/>
    <col min="3" max="4" width="16.140625" customWidth="1"/>
    <col min="5" max="5" width="13.42578125" customWidth="1"/>
    <col min="8" max="8" width="10.570312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7" t="s">
        <v>8</v>
      </c>
      <c r="J1" s="7"/>
      <c r="K1" s="7"/>
      <c r="L1" s="7"/>
      <c r="M1" s="5">
        <f>H2/22.5-1</f>
        <v>1.0108878592503423E-2</v>
      </c>
    </row>
    <row r="2" spans="1:18">
      <c r="A2" s="4">
        <v>0.51</v>
      </c>
      <c r="B2" s="4">
        <v>1</v>
      </c>
      <c r="C2" s="4">
        <v>1.87</v>
      </c>
      <c r="D2" s="4">
        <f>C2+0.6</f>
        <v>2.4700000000000002</v>
      </c>
      <c r="E2" s="4">
        <f>SQRT(D2*4/PI())</f>
        <v>1.7733870630789692</v>
      </c>
      <c r="F2" s="4">
        <v>0.83899999999999997</v>
      </c>
      <c r="G2" s="4">
        <f>B2*SQRT($M$4*53.35*32.17*$M$5)</f>
        <v>1433.6118804847429</v>
      </c>
      <c r="H2" s="4">
        <f>$M$3*G2/32.17</f>
        <v>22.727449768331326</v>
      </c>
    </row>
    <row r="3" spans="1:18">
      <c r="A3" s="4">
        <v>0.51</v>
      </c>
      <c r="B3" s="4">
        <v>0.85</v>
      </c>
      <c r="C3" s="4">
        <v>1.88</v>
      </c>
      <c r="D3" s="4">
        <f t="shared" ref="D3:D19" si="0">C3+0.6</f>
        <v>2.48</v>
      </c>
      <c r="E3" s="4">
        <f t="shared" ref="E3:E19" si="1">SQRT(D3*4/PI())</f>
        <v>1.7769732893161911</v>
      </c>
      <c r="F3" s="4">
        <v>0.88500000000000001</v>
      </c>
      <c r="G3" s="4">
        <f>B3*SQRT($M$4*53.35*32.17*$M$5)</f>
        <v>1218.5700984120315</v>
      </c>
      <c r="H3" s="4">
        <f>$M$3*G3/32.17</f>
        <v>19.318332303081629</v>
      </c>
      <c r="I3" s="7" t="s">
        <v>9</v>
      </c>
      <c r="J3" s="7"/>
      <c r="K3" s="7"/>
      <c r="L3" s="7"/>
      <c r="M3">
        <v>0.51</v>
      </c>
    </row>
    <row r="4" spans="1:18">
      <c r="A4" s="4">
        <v>0.51</v>
      </c>
      <c r="B4" s="4">
        <v>0.8</v>
      </c>
      <c r="C4" s="4">
        <v>1.9</v>
      </c>
      <c r="D4" s="4">
        <f t="shared" si="0"/>
        <v>2.5</v>
      </c>
      <c r="E4" s="4">
        <f t="shared" si="1"/>
        <v>1.7841241161527712</v>
      </c>
      <c r="F4" s="4">
        <v>0.89700000000000002</v>
      </c>
      <c r="G4" s="4">
        <f>B4*SQRT($M$4*53.35*32.17*$M$5)</f>
        <v>1146.8895043877944</v>
      </c>
      <c r="H4" s="4">
        <f>$M$3*G4/32.17</f>
        <v>18.181959814665067</v>
      </c>
      <c r="I4" s="7" t="s">
        <v>10</v>
      </c>
      <c r="J4" s="7"/>
      <c r="K4" s="7"/>
      <c r="L4" s="7"/>
      <c r="M4">
        <v>1.3844000000000001</v>
      </c>
      <c r="N4" t="s">
        <v>11</v>
      </c>
    </row>
    <row r="5" spans="1:18">
      <c r="A5" s="4">
        <v>0.51</v>
      </c>
      <c r="B5" s="4">
        <v>0.75</v>
      </c>
      <c r="C5" s="4">
        <v>1.94</v>
      </c>
      <c r="D5" s="4">
        <f t="shared" si="0"/>
        <v>2.54</v>
      </c>
      <c r="E5" s="4">
        <f t="shared" si="1"/>
        <v>1.7983404693292406</v>
      </c>
      <c r="F5" s="4">
        <v>0.90800000000000003</v>
      </c>
      <c r="G5" s="4">
        <f>B5*SQRT($M$4*53.35*32.17*$M$5)</f>
        <v>1075.2089103635572</v>
      </c>
      <c r="H5" s="4">
        <f>$M$3*G5/32.17</f>
        <v>17.045587326248498</v>
      </c>
      <c r="I5" s="7" t="s">
        <v>12</v>
      </c>
      <c r="J5" s="7"/>
      <c r="K5" s="7"/>
      <c r="L5" s="7"/>
      <c r="M5">
        <v>865</v>
      </c>
    </row>
    <row r="6" spans="1:18">
      <c r="A6" s="4">
        <v>0.51</v>
      </c>
      <c r="B6" s="4">
        <v>0.7</v>
      </c>
      <c r="C6" s="4">
        <v>2</v>
      </c>
      <c r="D6" s="4">
        <f t="shared" si="0"/>
        <v>2.6</v>
      </c>
      <c r="E6" s="4">
        <f t="shared" si="1"/>
        <v>1.8194567365868921</v>
      </c>
      <c r="F6" s="4">
        <v>0.91900000000000004</v>
      </c>
      <c r="G6" s="4">
        <f>B6*SQRT($M$4*53.35*32.17*$M$5)</f>
        <v>1003.52831633932</v>
      </c>
      <c r="H6" s="4">
        <f>$M$3*G6/32.17</f>
        <v>15.90921483783193</v>
      </c>
      <c r="I6" s="7" t="s">
        <v>13</v>
      </c>
      <c r="J6" s="7"/>
      <c r="K6" s="7"/>
      <c r="L6" s="7"/>
      <c r="M6">
        <f>47.8/25.4</f>
        <v>1.8818897637795275</v>
      </c>
    </row>
    <row r="7" spans="1:18">
      <c r="A7" s="4">
        <v>0.51</v>
      </c>
      <c r="B7" s="4">
        <v>0.65</v>
      </c>
      <c r="C7" s="4">
        <v>2.06</v>
      </c>
      <c r="D7" s="4">
        <f t="shared" si="0"/>
        <v>2.66</v>
      </c>
      <c r="E7" s="4">
        <f t="shared" si="1"/>
        <v>1.8403307281560923</v>
      </c>
      <c r="F7" s="4">
        <v>0.92900000000000005</v>
      </c>
      <c r="G7" s="4">
        <f>B7*SQRT($M$4*53.35*32.17*$M$5)</f>
        <v>931.84772231508293</v>
      </c>
      <c r="H7" s="4">
        <f>$M$3*G7/32.17</f>
        <v>14.772842349415365</v>
      </c>
      <c r="I7" s="7" t="s">
        <v>14</v>
      </c>
      <c r="J7" s="7"/>
      <c r="K7" s="7"/>
      <c r="L7" s="7"/>
      <c r="M7">
        <f>2.31</f>
        <v>2.31</v>
      </c>
      <c r="N7" s="7" t="s">
        <v>15</v>
      </c>
      <c r="O7" s="7"/>
      <c r="P7" s="7"/>
      <c r="Q7">
        <v>1.5</v>
      </c>
    </row>
    <row r="8" spans="1:18" ht="15" customHeight="1">
      <c r="A8" s="4">
        <v>0.51</v>
      </c>
      <c r="B8" s="4">
        <v>0.6</v>
      </c>
      <c r="C8" s="4">
        <v>2.17</v>
      </c>
      <c r="D8" s="4">
        <f t="shared" si="0"/>
        <v>2.77</v>
      </c>
      <c r="E8" s="4">
        <f t="shared" si="1"/>
        <v>1.8779972148319073</v>
      </c>
      <c r="F8" s="4">
        <v>0.93899999999999995</v>
      </c>
      <c r="G8" s="4">
        <f>B8*SQRT($M$4*53.35*32.17*$M$5)</f>
        <v>860.16712829084565</v>
      </c>
      <c r="H8" s="4">
        <f>$M$3*G8/32.17</f>
        <v>13.636469860998796</v>
      </c>
      <c r="I8" s="8" t="s">
        <v>16</v>
      </c>
      <c r="J8" s="8"/>
      <c r="K8" s="8"/>
      <c r="L8" s="8"/>
      <c r="M8" s="8"/>
      <c r="N8" s="8"/>
      <c r="O8" s="8"/>
      <c r="P8" s="8"/>
      <c r="Q8" s="8"/>
      <c r="R8" s="8"/>
    </row>
    <row r="9" spans="1:18">
      <c r="A9" s="4">
        <v>0.51</v>
      </c>
      <c r="B9" s="4">
        <v>0.55000000000000004</v>
      </c>
      <c r="C9" s="4">
        <v>2.2999999999999998</v>
      </c>
      <c r="D9" s="4">
        <f t="shared" si="0"/>
        <v>2.9</v>
      </c>
      <c r="E9" s="4">
        <f t="shared" si="1"/>
        <v>1.921560480373171</v>
      </c>
      <c r="F9" s="4">
        <v>0.94799999999999995</v>
      </c>
      <c r="G9" s="4">
        <f>B9*SQRT($M$4*53.35*32.17*$M$5)</f>
        <v>788.4865342666086</v>
      </c>
      <c r="H9" s="4">
        <f>$M$3*G9/32.17</f>
        <v>12.500097372582232</v>
      </c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>
      <c r="A10" s="4">
        <v>0.51</v>
      </c>
      <c r="B10" s="4">
        <v>0.5</v>
      </c>
      <c r="C10" s="4">
        <v>2.4500000000000002</v>
      </c>
      <c r="D10" s="4">
        <f t="shared" si="0"/>
        <v>3.0500000000000003</v>
      </c>
      <c r="E10" s="4">
        <f t="shared" si="1"/>
        <v>1.9706294962377495</v>
      </c>
      <c r="F10" s="4">
        <v>0.95699999999999996</v>
      </c>
      <c r="G10" s="4">
        <f>B10*SQRT($M$4*53.35*32.17*$M$5)</f>
        <v>716.80594024237143</v>
      </c>
      <c r="H10" s="4">
        <f>$M$3*G10/32.17</f>
        <v>11.363724884165663</v>
      </c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>
      <c r="A11" s="4">
        <v>0.51</v>
      </c>
      <c r="B11" s="4">
        <v>0.45</v>
      </c>
      <c r="C11" s="4">
        <v>2.63</v>
      </c>
      <c r="D11" s="4">
        <f t="shared" si="0"/>
        <v>3.23</v>
      </c>
      <c r="E11" s="4">
        <f t="shared" si="1"/>
        <v>2.0279456919490166</v>
      </c>
      <c r="F11" s="4">
        <v>0.96499999999999997</v>
      </c>
      <c r="G11" s="4">
        <f>B11*SQRT($M$4*53.35*32.17*$M$5)</f>
        <v>645.12534621813427</v>
      </c>
      <c r="H11" s="4">
        <f>$M$3*G11/32.17</f>
        <v>10.227352395749097</v>
      </c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8" ht="15" customHeight="1">
      <c r="A12" s="4">
        <v>0.51</v>
      </c>
      <c r="B12" s="4">
        <v>0.4</v>
      </c>
      <c r="C12" s="4">
        <v>2.89</v>
      </c>
      <c r="D12" s="4">
        <f t="shared" si="0"/>
        <v>3.49</v>
      </c>
      <c r="E12" s="4">
        <f t="shared" si="1"/>
        <v>2.1079862454783043</v>
      </c>
      <c r="F12" s="4">
        <v>0.97199999999999998</v>
      </c>
      <c r="G12" s="4">
        <f>B12*SQRT($M$4*53.35*32.17*$M$5)</f>
        <v>573.44475219389722</v>
      </c>
      <c r="H12" s="4">
        <f>$M$3*G12/32.17</f>
        <v>9.0909799073325335</v>
      </c>
      <c r="J12" s="6"/>
      <c r="K12" s="6"/>
      <c r="L12" s="6"/>
      <c r="M12" s="6"/>
      <c r="N12" s="6"/>
      <c r="O12" s="6"/>
      <c r="P12" s="6"/>
      <c r="Q12" s="6"/>
      <c r="R12" s="6"/>
    </row>
    <row r="13" spans="1:18">
      <c r="A13" s="4">
        <v>0.51</v>
      </c>
      <c r="B13" s="4">
        <v>0.35</v>
      </c>
      <c r="C13" s="4">
        <v>3.23</v>
      </c>
      <c r="D13" s="4">
        <f t="shared" si="0"/>
        <v>3.83</v>
      </c>
      <c r="E13" s="4">
        <f t="shared" si="1"/>
        <v>2.2082815618339238</v>
      </c>
      <c r="F13" s="4">
        <v>0.97799999999999998</v>
      </c>
      <c r="G13" s="4">
        <f>B13*SQRT($M$4*53.35*32.17*$M$5)</f>
        <v>501.76415816965999</v>
      </c>
      <c r="H13" s="4">
        <f>$M$3*G13/32.17</f>
        <v>7.9546074189159652</v>
      </c>
    </row>
    <row r="14" spans="1:18">
      <c r="A14" s="4">
        <v>0.51</v>
      </c>
      <c r="B14" s="4">
        <v>0.3</v>
      </c>
      <c r="C14" s="4">
        <v>3.73</v>
      </c>
      <c r="D14" s="4">
        <f t="shared" si="0"/>
        <v>4.33</v>
      </c>
      <c r="E14" s="4">
        <f t="shared" si="1"/>
        <v>2.3480049464818542</v>
      </c>
      <c r="F14" s="4">
        <v>0.98399999999999999</v>
      </c>
      <c r="G14" s="4">
        <f>B14*SQRT($M$4*53.35*32.17*$M$5)</f>
        <v>430.08356414542283</v>
      </c>
      <c r="H14" s="4">
        <f>$M$3*G14/32.17</f>
        <v>6.8182349304993979</v>
      </c>
    </row>
    <row r="15" spans="1:18">
      <c r="A15" s="3">
        <v>0.51</v>
      </c>
      <c r="B15" s="3">
        <v>0.25</v>
      </c>
      <c r="C15" s="3">
        <v>4.38</v>
      </c>
      <c r="D15" s="3">
        <f t="shared" si="0"/>
        <v>4.9799999999999995</v>
      </c>
      <c r="E15" s="3">
        <f t="shared" si="1"/>
        <v>2.5180812005932434</v>
      </c>
      <c r="F15" s="3">
        <v>0.98899999999999999</v>
      </c>
      <c r="G15" s="3">
        <f>B15*SQRT($M$4*53.35*32.17*$M$5)</f>
        <v>358.40297012118572</v>
      </c>
      <c r="H15" s="3">
        <f>$M$3*G15/32.17</f>
        <v>5.6818624420828314</v>
      </c>
    </row>
    <row r="16" spans="1:18">
      <c r="A16" s="3">
        <v>0.51</v>
      </c>
      <c r="B16" s="3">
        <v>0.2</v>
      </c>
      <c r="C16" s="3">
        <v>5.4</v>
      </c>
      <c r="D16" s="3">
        <f t="shared" si="0"/>
        <v>6</v>
      </c>
      <c r="E16" s="3">
        <f t="shared" si="1"/>
        <v>2.763953195770684</v>
      </c>
      <c r="F16" s="3">
        <v>0.99299999999999999</v>
      </c>
      <c r="G16" s="3">
        <f>B16*SQRT($M$4*53.35*32.17*$M$5)</f>
        <v>286.72237609694861</v>
      </c>
      <c r="H16" s="3">
        <f>$M$3*G16/32.17</f>
        <v>4.5454899536662667</v>
      </c>
    </row>
    <row r="17" spans="1:8">
      <c r="A17" s="3">
        <v>0.51</v>
      </c>
      <c r="B17" s="3">
        <v>0.15</v>
      </c>
      <c r="C17" s="3">
        <v>7.1</v>
      </c>
      <c r="D17" s="3">
        <f t="shared" si="0"/>
        <v>7.6999999999999993</v>
      </c>
      <c r="E17" s="3">
        <f t="shared" si="1"/>
        <v>3.1311251163856024</v>
      </c>
      <c r="F17" s="3">
        <v>0.996</v>
      </c>
      <c r="G17" s="3">
        <f>B17*SQRT($M$4*53.35*32.17*$M$5)</f>
        <v>215.04178207271141</v>
      </c>
      <c r="H17" s="3">
        <f>$M$3*G17/32.17</f>
        <v>3.4091174652496989</v>
      </c>
    </row>
    <row r="18" spans="1:8">
      <c r="A18" s="3">
        <v>0.51</v>
      </c>
      <c r="B18" s="3">
        <v>0.1</v>
      </c>
      <c r="C18" s="3">
        <v>10.5</v>
      </c>
      <c r="D18" s="3">
        <f t="shared" si="0"/>
        <v>11.1</v>
      </c>
      <c r="E18" s="3">
        <f t="shared" si="1"/>
        <v>3.7593827879800039</v>
      </c>
      <c r="F18" s="3">
        <v>0.998</v>
      </c>
      <c r="G18" s="3">
        <f>B18*SQRT($M$4*53.35*32.17*$M$5)</f>
        <v>143.3611880484743</v>
      </c>
      <c r="H18" s="3">
        <f>$M$3*G18/32.17</f>
        <v>2.2727449768331334</v>
      </c>
    </row>
    <row r="19" spans="1:8">
      <c r="A19" s="3">
        <v>0.51</v>
      </c>
      <c r="B19" s="3">
        <v>0.05</v>
      </c>
      <c r="C19" s="3">
        <v>20.9</v>
      </c>
      <c r="D19" s="3">
        <f t="shared" si="0"/>
        <v>21.5</v>
      </c>
      <c r="E19" s="3">
        <f t="shared" si="1"/>
        <v>5.2320789569544912</v>
      </c>
      <c r="F19" s="3">
        <v>1</v>
      </c>
      <c r="G19" s="3">
        <f>B19*SQRT($M$4*53.35*32.17*$M$5)</f>
        <v>71.680594024237152</v>
      </c>
      <c r="H19" s="3">
        <f>$M$3*G19/32.17</f>
        <v>1.1363724884165667</v>
      </c>
    </row>
  </sheetData>
  <mergeCells count="8">
    <mergeCell ref="I1:L1"/>
    <mergeCell ref="I8:R11"/>
    <mergeCell ref="I7:L7"/>
    <mergeCell ref="I6:L6"/>
    <mergeCell ref="I5:L5"/>
    <mergeCell ref="I4:L4"/>
    <mergeCell ref="I3:L3"/>
    <mergeCell ref="N7:P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b0f2a98-fc61-4561-8c72-03dceb0d731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01BC74F9F1F94BA281745F6614D61D" ma:contentTypeVersion="18" ma:contentTypeDescription="Create a new document." ma:contentTypeScope="" ma:versionID="b656a4982b5fbaec4bfd5a70d23cbad9">
  <xsd:schema xmlns:xsd="http://www.w3.org/2001/XMLSchema" xmlns:xs="http://www.w3.org/2001/XMLSchema" xmlns:p="http://schemas.microsoft.com/office/2006/metadata/properties" xmlns:ns3="7b0f2a98-fc61-4561-8c72-03dceb0d7316" xmlns:ns4="c6138df4-94cd-4922-95fe-2f61bb9f79c1" targetNamespace="http://schemas.microsoft.com/office/2006/metadata/properties" ma:root="true" ma:fieldsID="84aef9b1ba6a35f1c9caa45c3cc2abe0" ns3:_="" ns4:_="">
    <xsd:import namespace="7b0f2a98-fc61-4561-8c72-03dceb0d7316"/>
    <xsd:import namespace="c6138df4-94cd-4922-95fe-2f61bb9f7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0f2a98-fc61-4561-8c72-03dceb0d73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24" nillable="true" ma:displayName="_activity" ma:hidden="true" ma:internalName="_activity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138df4-94cd-4922-95fe-2f61bb9f7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D323E3-4BF9-42DD-BD27-29848D59FA7A}"/>
</file>

<file path=customXml/itemProps2.xml><?xml version="1.0" encoding="utf-8"?>
<ds:datastoreItem xmlns:ds="http://schemas.openxmlformats.org/officeDocument/2006/customXml" ds:itemID="{DBB29131-54A1-4620-92C9-82B916458B11}"/>
</file>

<file path=customXml/itemProps3.xml><?xml version="1.0" encoding="utf-8"?>
<ds:datastoreItem xmlns:ds="http://schemas.openxmlformats.org/officeDocument/2006/customXml" ds:itemID="{99C4B871-84A2-4259-A08D-AA89664C2A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Calabuig</dc:creator>
  <cp:keywords/>
  <dc:description/>
  <cp:lastModifiedBy>Simon Calabuig</cp:lastModifiedBy>
  <cp:revision/>
  <dcterms:created xsi:type="dcterms:W3CDTF">2024-10-16T14:16:07Z</dcterms:created>
  <dcterms:modified xsi:type="dcterms:W3CDTF">2025-01-14T19:54:11Z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0x0101001901BC74F9F1F94BA281745F6614D61D</vt:lpwstr>
  </property>
</Properties>
</file>