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48FCD6B6-03F5-4F54-A1BC-899D5817CB33}" xr6:coauthVersionLast="47" xr6:coauthVersionMax="47" xr10:uidLastSave="{00000000-0000-0000-0000-000000000000}"/>
  <bookViews>
    <workbookView xWindow="-108" yWindow="-108" windowWidth="23256" windowHeight="1245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7" l="1"/>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3" i="30" a="1"/>
  <c r="H8" i="30" a="1"/>
  <c r="D13" i="30" a="1"/>
  <c r="D41" i="30" a="1"/>
  <c r="D48" i="30" a="1"/>
  <c r="D14" i="30" a="1"/>
  <c r="D21" i="30" a="1"/>
  <c r="H7" i="30" a="1"/>
  <c r="D31" i="30" a="1"/>
  <c r="H19" i="30" a="1"/>
  <c r="D20" i="30" a="1"/>
  <c r="D37" i="30" a="1"/>
  <c r="H10" i="30" a="1"/>
  <c r="D26" i="30" a="1"/>
  <c r="D25" i="30" a="1"/>
  <c r="D5" i="30" a="1"/>
  <c r="D42" i="30" a="1"/>
  <c r="D30" i="30" a="1"/>
  <c r="D38" i="30" a="1"/>
  <c r="D19" i="30" a="1"/>
  <c r="D45" i="30" a="1"/>
  <c r="D33" i="30" a="1"/>
  <c r="D47" i="30" a="1"/>
  <c r="D10" i="30" a="1"/>
  <c r="D16" i="30" a="1"/>
  <c r="D18" i="30" a="1"/>
  <c r="H9" i="30" a="1"/>
  <c r="D12" i="30" a="1"/>
  <c r="H15" i="30" a="1"/>
  <c r="H11" i="30" a="1"/>
  <c r="D11" i="30" a="1"/>
  <c r="H6" i="30" a="1"/>
  <c r="H14" i="30" a="1"/>
  <c r="H17" i="30" a="1"/>
  <c r="D39" i="30" a="1"/>
  <c r="D23" i="30" a="1"/>
  <c r="D46" i="30" a="1"/>
  <c r="D24" i="30" a="1"/>
  <c r="D4" i="30" a="1"/>
  <c r="H12" i="30" a="1"/>
  <c r="H18" i="30" a="1"/>
  <c r="D35" i="30" a="1"/>
  <c r="H22" i="30" a="1"/>
  <c r="D43" i="30" a="1"/>
  <c r="D17" i="30" a="1"/>
  <c r="H20" i="30" a="1"/>
  <c r="D6" i="30" a="1"/>
  <c r="D22" i="30" a="1"/>
  <c r="D15" i="30" a="1"/>
  <c r="H13" i="30" a="1"/>
  <c r="D40" i="30" a="1"/>
  <c r="D28" i="30" a="1"/>
  <c r="H21" i="30" a="1"/>
  <c r="D9" i="30" a="1"/>
  <c r="D27" i="30" a="1"/>
  <c r="H16" i="30" a="1"/>
  <c r="D7" i="30" a="1"/>
  <c r="H3" i="30" a="1"/>
  <c r="D32" i="30" a="1"/>
  <c r="H5" i="30" a="1"/>
  <c r="D29" i="30" a="1"/>
  <c r="D34" i="30" a="1"/>
  <c r="D44" i="30" a="1"/>
  <c r="D8" i="30" a="1"/>
  <c r="H4" i="30" a="1"/>
  <c r="D36"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<sst xmlns="http://schemas.openxmlformats.org/spreadsheetml/2006/main" count="2353" uniqueCount="815">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</sst>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281940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15240</xdr:rowOff>
        </xdr:from>
        <xdr:to>
          <xdr:col>10</xdr:col>
          <xdr:colOff>906780</xdr:colOff>
          <xdr:row>10</xdr:row>
          <xdr:rowOff>205740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64" displayName="Table306364"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T28" sqref="T2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699" t="s">
        <v>740</v>
      </c>
      <c r="AC2" s="700"/>
      <c r="AD2" s="701"/>
      <c r="AE2" s="191"/>
      <c r="AF2" s="191"/>
    </row>
    <row r="3" spans="2:32" ht="18" customHeight="1" x14ac:dyDescent="0.3">
      <c r="B3" s="91"/>
      <c r="C3" s="702" t="s">
        <v>701</v>
      </c>
      <c r="D3" s="703"/>
      <c r="E3" s="703"/>
      <c r="F3" s="703"/>
      <c r="G3" s="703"/>
      <c r="H3" s="703"/>
      <c r="I3" s="703"/>
      <c r="J3" s="703"/>
      <c r="K3" s="703"/>
      <c r="L3" s="703"/>
      <c r="M3" s="703"/>
      <c r="N3" s="703"/>
      <c r="O3" s="703"/>
      <c r="P3" s="703"/>
      <c r="Q3" s="703"/>
      <c r="R3" s="703"/>
      <c r="S3" s="703"/>
      <c r="T3" s="703"/>
      <c r="U3" s="703"/>
      <c r="V3" s="703"/>
      <c r="W3" s="703"/>
      <c r="X3" s="703"/>
      <c r="Y3" s="704"/>
      <c r="Z3" s="520"/>
      <c r="AA3" s="565"/>
      <c r="AB3" s="166" t="s">
        <v>359</v>
      </c>
      <c r="AC3" s="166" t="s">
        <v>741</v>
      </c>
      <c r="AD3" s="166" t="s">
        <v>742</v>
      </c>
      <c r="AE3" s="565"/>
      <c r="AF3" s="191"/>
    </row>
    <row r="4" spans="2:32" ht="18" customHeight="1" x14ac:dyDescent="0.3">
      <c r="B4" s="91"/>
      <c r="C4" s="705"/>
      <c r="D4" s="706"/>
      <c r="E4" s="706"/>
      <c r="F4" s="706"/>
      <c r="G4" s="706"/>
      <c r="H4" s="706"/>
      <c r="I4" s="706"/>
      <c r="J4" s="706"/>
      <c r="K4" s="706"/>
      <c r="L4" s="706"/>
      <c r="M4" s="706"/>
      <c r="N4" s="706"/>
      <c r="O4" s="706"/>
      <c r="P4" s="706"/>
      <c r="Q4" s="706"/>
      <c r="R4" s="706"/>
      <c r="S4" s="706"/>
      <c r="T4" s="706"/>
      <c r="U4" s="706"/>
      <c r="V4" s="706"/>
      <c r="W4" s="706"/>
      <c r="X4" s="706"/>
      <c r="Y4" s="707"/>
      <c r="Z4" s="511"/>
      <c r="AA4" s="191"/>
      <c r="AB4" s="584"/>
      <c r="AC4" s="587"/>
      <c r="AD4" s="97"/>
      <c r="AE4" s="191"/>
      <c r="AF4" s="191"/>
    </row>
    <row r="5" spans="2:32" ht="18" customHeight="1" x14ac:dyDescent="0.3">
      <c r="B5" s="91"/>
      <c r="C5" s="708"/>
      <c r="D5" s="709"/>
      <c r="E5" s="709"/>
      <c r="F5" s="709"/>
      <c r="G5" s="709"/>
      <c r="H5" s="709"/>
      <c r="I5" s="709"/>
      <c r="J5" s="709"/>
      <c r="K5" s="709"/>
      <c r="L5" s="709"/>
      <c r="M5" s="709"/>
      <c r="N5" s="709"/>
      <c r="O5" s="709"/>
      <c r="P5" s="709"/>
      <c r="Q5" s="709"/>
      <c r="R5" s="709"/>
      <c r="S5" s="709"/>
      <c r="T5" s="709"/>
      <c r="U5" s="709"/>
      <c r="V5" s="709"/>
      <c r="W5" s="709"/>
      <c r="X5" s="709"/>
      <c r="Y5" s="710"/>
      <c r="Z5" s="511"/>
      <c r="AA5" s="191"/>
      <c r="AB5" s="585"/>
      <c r="AC5" s="588"/>
      <c r="AD5" s="97"/>
      <c r="AE5" s="191"/>
      <c r="AF5" s="191"/>
    </row>
    <row r="6" spans="2:32" ht="18" customHeight="1" x14ac:dyDescent="0.3">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5">
      <c r="B8" s="91"/>
      <c r="C8" s="191"/>
      <c r="J8" s="523"/>
      <c r="K8" s="569"/>
      <c r="L8" s="570" t="s">
        <v>698</v>
      </c>
      <c r="M8" s="569"/>
      <c r="N8" s="569"/>
      <c r="O8" s="569"/>
      <c r="P8" s="523"/>
      <c r="Z8" s="84"/>
      <c r="AB8" s="585"/>
      <c r="AC8" s="588"/>
      <c r="AD8" s="97"/>
      <c r="AF8" s="191"/>
    </row>
    <row r="9" spans="2:32" ht="18" customHeight="1" x14ac:dyDescent="0.35">
      <c r="B9" s="91"/>
      <c r="C9" s="191"/>
      <c r="J9" s="569"/>
      <c r="K9" s="569"/>
      <c r="L9" s="570" t="s">
        <v>699</v>
      </c>
      <c r="M9" s="523"/>
      <c r="N9" s="523"/>
      <c r="O9" s="523"/>
      <c r="P9" s="523"/>
      <c r="Z9" s="84"/>
      <c r="AB9" s="585"/>
      <c r="AC9" s="588"/>
      <c r="AD9" s="97"/>
      <c r="AF9" s="191"/>
    </row>
    <row r="10" spans="2:32" ht="18" customHeight="1" x14ac:dyDescent="0.3">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3">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3">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3">
      <c r="B15" s="91"/>
      <c r="C15" s="711" t="s">
        <v>716</v>
      </c>
      <c r="D15" s="712"/>
      <c r="E15" s="713"/>
      <c r="F15" s="714" t="s">
        <v>767</v>
      </c>
      <c r="G15" s="715"/>
      <c r="H15" s="715"/>
      <c r="I15" s="715"/>
      <c r="J15" s="715"/>
      <c r="K15" s="715"/>
      <c r="L15" s="715"/>
      <c r="M15" s="715"/>
      <c r="N15" s="715"/>
      <c r="O15" s="715"/>
      <c r="P15" s="715"/>
      <c r="Q15" s="715"/>
      <c r="R15" s="715"/>
      <c r="S15" s="715"/>
      <c r="T15" s="715"/>
      <c r="U15" s="715"/>
      <c r="V15" s="715"/>
      <c r="W15" s="715"/>
      <c r="X15" s="715"/>
      <c r="Y15" s="716"/>
      <c r="Z15" s="84"/>
      <c r="AB15" s="585"/>
      <c r="AC15" s="58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3">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3">
      <c r="B18" s="91"/>
      <c r="C18" s="324"/>
      <c r="D18" s="699" t="s">
        <v>704</v>
      </c>
      <c r="E18" s="700"/>
      <c r="F18" s="700"/>
      <c r="G18" s="700"/>
      <c r="H18" s="700"/>
      <c r="I18" s="700"/>
      <c r="J18" s="700"/>
      <c r="K18" s="701"/>
      <c r="L18" s="696" t="s">
        <v>702</v>
      </c>
      <c r="M18" s="697"/>
      <c r="N18" s="697"/>
      <c r="O18" s="697"/>
      <c r="P18" s="698"/>
      <c r="Q18" s="511"/>
      <c r="R18" s="191"/>
      <c r="S18" s="324"/>
      <c r="T18" s="688" t="s">
        <v>709</v>
      </c>
      <c r="U18" s="689"/>
      <c r="V18" s="693" t="s">
        <v>707</v>
      </c>
      <c r="W18" s="694"/>
      <c r="X18" s="695"/>
      <c r="Y18" s="511"/>
      <c r="Z18" s="511"/>
      <c r="AA18" s="191"/>
      <c r="AB18" s="585"/>
      <c r="AC18" s="588"/>
      <c r="AD18" s="97"/>
      <c r="AE18" s="191"/>
      <c r="AF18" s="191"/>
    </row>
    <row r="19" spans="2:32" ht="18" customHeight="1" x14ac:dyDescent="0.3">
      <c r="B19" s="91"/>
      <c r="C19" s="324"/>
      <c r="D19" s="191"/>
      <c r="E19" s="191"/>
      <c r="F19" s="191"/>
      <c r="G19" s="191"/>
      <c r="I19" s="568"/>
      <c r="J19" s="568"/>
      <c r="K19" s="568"/>
      <c r="L19" s="568"/>
      <c r="M19" s="568"/>
      <c r="N19" s="568"/>
      <c r="O19" s="568"/>
      <c r="P19" s="568"/>
      <c r="Q19" s="511"/>
      <c r="R19" s="191"/>
      <c r="S19" s="324"/>
      <c r="T19" s="688" t="s">
        <v>710</v>
      </c>
      <c r="U19" s="689"/>
      <c r="V19" s="690">
        <v>1.5</v>
      </c>
      <c r="W19" s="691"/>
      <c r="X19" s="692"/>
      <c r="Y19" s="511"/>
      <c r="Z19" s="511"/>
      <c r="AA19" s="191"/>
      <c r="AB19" s="585"/>
      <c r="AC19" s="588"/>
      <c r="AD19" s="97"/>
      <c r="AE19" s="191"/>
      <c r="AF19" s="191"/>
    </row>
    <row r="20" spans="2:32" ht="18" customHeight="1" x14ac:dyDescent="0.3">
      <c r="B20" s="91"/>
      <c r="C20" s="324"/>
      <c r="D20" s="573" t="s">
        <v>748</v>
      </c>
      <c r="E20" s="573"/>
      <c r="F20" s="573"/>
      <c r="G20" s="573"/>
      <c r="H20" s="286"/>
      <c r="I20" s="573"/>
      <c r="J20" s="573"/>
      <c r="K20" s="573"/>
      <c r="L20" s="573"/>
      <c r="M20" s="573"/>
      <c r="N20" s="573"/>
      <c r="O20" s="573"/>
      <c r="P20" s="573"/>
      <c r="Q20" s="511"/>
      <c r="R20" s="191"/>
      <c r="S20" s="324"/>
      <c r="T20" s="688" t="s">
        <v>711</v>
      </c>
      <c r="U20" s="689"/>
      <c r="V20" s="693" t="s">
        <v>790</v>
      </c>
      <c r="W20" s="694"/>
      <c r="X20" s="695"/>
      <c r="Y20" s="511"/>
      <c r="Z20" s="511"/>
      <c r="AA20" s="191"/>
      <c r="AB20" s="585"/>
      <c r="AC20" s="588"/>
      <c r="AD20" s="97"/>
      <c r="AE20" s="191"/>
      <c r="AF20" s="191"/>
    </row>
    <row r="21" spans="2:32" ht="18" customHeight="1" x14ac:dyDescent="0.3">
      <c r="B21" s="91"/>
      <c r="C21" s="324"/>
      <c r="D21" s="573" t="s">
        <v>749</v>
      </c>
      <c r="E21" s="573"/>
      <c r="F21" s="573"/>
      <c r="G21" s="573"/>
      <c r="H21" s="286"/>
      <c r="I21" s="573"/>
      <c r="J21" s="573"/>
      <c r="K21" s="573"/>
      <c r="L21" s="573"/>
      <c r="M21" s="573"/>
      <c r="N21" s="573"/>
      <c r="O21" s="573"/>
      <c r="P21" s="573"/>
      <c r="Q21" s="511"/>
      <c r="R21" s="191"/>
      <c r="S21" s="324"/>
      <c r="T21" s="688" t="s">
        <v>712</v>
      </c>
      <c r="U21" s="689"/>
      <c r="V21" s="696" t="s">
        <v>755</v>
      </c>
      <c r="W21" s="697"/>
      <c r="X21" s="698"/>
      <c r="Y21" s="511"/>
      <c r="Z21" s="511"/>
      <c r="AA21" s="191"/>
      <c r="AB21" s="585"/>
      <c r="AC21" s="588"/>
      <c r="AD21" s="97"/>
      <c r="AE21" s="191"/>
      <c r="AF21" s="191"/>
    </row>
    <row r="22" spans="2:32" ht="18" customHeight="1" x14ac:dyDescent="0.3">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3">
      <c r="B23" s="91"/>
      <c r="C23" s="324"/>
      <c r="E23" s="574" t="s">
        <v>751</v>
      </c>
      <c r="F23" s="574"/>
      <c r="G23" s="574"/>
      <c r="J23" s="573"/>
      <c r="K23" s="573"/>
      <c r="L23" s="573"/>
      <c r="M23" s="573"/>
      <c r="N23" s="573"/>
      <c r="O23" s="573"/>
      <c r="P23" s="573"/>
      <c r="Q23" s="511"/>
      <c r="R23" s="191"/>
      <c r="S23" s="324"/>
      <c r="T23" s="676" t="s">
        <v>708</v>
      </c>
      <c r="U23" s="677"/>
      <c r="V23" s="677"/>
      <c r="W23" s="677"/>
      <c r="X23" s="678"/>
      <c r="Y23" s="511"/>
      <c r="Z23" s="511"/>
      <c r="AA23" s="191"/>
      <c r="AB23" s="585"/>
      <c r="AC23" s="588"/>
      <c r="AD23" s="97"/>
      <c r="AE23" s="191"/>
      <c r="AF23" s="191"/>
    </row>
    <row r="24" spans="2:32" ht="18" customHeight="1" x14ac:dyDescent="0.3">
      <c r="B24" s="91"/>
      <c r="C24" s="324"/>
      <c r="D24" s="573" t="s">
        <v>752</v>
      </c>
      <c r="E24" s="573"/>
      <c r="F24" s="573"/>
      <c r="G24" s="573"/>
      <c r="H24" s="573"/>
      <c r="I24" s="573"/>
      <c r="J24" s="573"/>
      <c r="K24" s="573"/>
      <c r="L24" s="573"/>
      <c r="M24" s="573"/>
      <c r="N24" s="573"/>
      <c r="O24" s="573"/>
      <c r="P24" s="573"/>
      <c r="Q24" s="511"/>
      <c r="R24" s="191"/>
      <c r="S24" s="324"/>
      <c r="T24" s="679" t="s">
        <v>812</v>
      </c>
      <c r="U24" s="680"/>
      <c r="V24" s="680"/>
      <c r="W24" s="680"/>
      <c r="X24" s="681"/>
      <c r="Y24" s="511"/>
      <c r="Z24" s="511"/>
      <c r="AA24" s="191"/>
      <c r="AB24" s="585"/>
      <c r="AC24" s="588"/>
      <c r="AD24" s="97"/>
      <c r="AE24" s="191"/>
      <c r="AF24" s="191"/>
    </row>
    <row r="25" spans="2:32" ht="18" customHeight="1" x14ac:dyDescent="0.3">
      <c r="B25" s="91"/>
      <c r="C25" s="324"/>
      <c r="D25" s="573" t="s">
        <v>744</v>
      </c>
      <c r="E25" s="573"/>
      <c r="F25" s="573"/>
      <c r="G25" s="573"/>
      <c r="H25" s="573"/>
      <c r="I25" s="573"/>
      <c r="J25" s="573"/>
      <c r="K25" s="573"/>
      <c r="L25" s="573"/>
      <c r="M25" s="573"/>
      <c r="N25" s="573"/>
      <c r="O25" s="573"/>
      <c r="P25" s="573"/>
      <c r="Q25" s="511"/>
      <c r="R25" s="191"/>
      <c r="S25" s="324"/>
      <c r="T25" s="682"/>
      <c r="U25" s="683"/>
      <c r="V25" s="683"/>
      <c r="W25" s="683"/>
      <c r="X25" s="684"/>
      <c r="Y25" s="511"/>
      <c r="Z25" s="511"/>
      <c r="AA25" s="191"/>
      <c r="AB25" s="585"/>
      <c r="AC25" s="588"/>
      <c r="AD25" s="97"/>
      <c r="AE25" s="191"/>
      <c r="AF25" s="191"/>
    </row>
    <row r="26" spans="2:32" ht="18" customHeight="1" x14ac:dyDescent="0.3">
      <c r="B26" s="91"/>
      <c r="C26" s="324"/>
      <c r="D26" s="573" t="s">
        <v>753</v>
      </c>
      <c r="E26" s="573"/>
      <c r="F26" s="573"/>
      <c r="G26" s="573"/>
      <c r="H26" s="573"/>
      <c r="I26" s="573"/>
      <c r="J26" s="573"/>
      <c r="K26" s="573"/>
      <c r="L26" s="573"/>
      <c r="M26" s="573"/>
      <c r="N26" s="573"/>
      <c r="O26" s="573"/>
      <c r="P26" s="573"/>
      <c r="Q26" s="511"/>
      <c r="R26" s="191"/>
      <c r="S26" s="324"/>
      <c r="T26" s="682"/>
      <c r="U26" s="683"/>
      <c r="V26" s="683"/>
      <c r="W26" s="683"/>
      <c r="X26" s="684"/>
      <c r="Y26" s="511"/>
      <c r="Z26" s="511"/>
      <c r="AA26" s="191"/>
      <c r="AB26" s="585"/>
      <c r="AC26" s="588"/>
      <c r="AD26" s="97"/>
      <c r="AE26" s="191"/>
      <c r="AF26" s="191"/>
    </row>
    <row r="27" spans="2:32" ht="18" customHeight="1" x14ac:dyDescent="0.3">
      <c r="B27" s="91"/>
      <c r="C27" s="324"/>
      <c r="D27" s="573" t="s">
        <v>754</v>
      </c>
      <c r="E27" s="573"/>
      <c r="F27" s="573"/>
      <c r="G27" s="573"/>
      <c r="H27" s="573"/>
      <c r="I27" s="573"/>
      <c r="J27" s="573"/>
      <c r="K27" s="573"/>
      <c r="L27" s="573"/>
      <c r="M27" s="573"/>
      <c r="N27" s="573"/>
      <c r="O27" s="573"/>
      <c r="P27" s="573"/>
      <c r="Q27" s="511"/>
      <c r="R27" s="191"/>
      <c r="S27" s="324"/>
      <c r="T27" s="685"/>
      <c r="U27" s="686"/>
      <c r="V27" s="686"/>
      <c r="W27" s="686"/>
      <c r="X27" s="687"/>
      <c r="Y27" s="511"/>
      <c r="Z27" s="511"/>
      <c r="AA27" s="191"/>
      <c r="AB27" s="585"/>
      <c r="AC27" s="588"/>
      <c r="AD27" s="97"/>
      <c r="AE27" s="191"/>
      <c r="AF27" s="191"/>
    </row>
    <row r="28" spans="2:32" ht="18" customHeight="1" x14ac:dyDescent="0.3">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3">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3">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3">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3">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3">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8" zoomScale="40" zoomScaleNormal="40" workbookViewId="0">
      <selection activeCell="AH56" sqref="AH56"/>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38" t="s">
        <v>658</v>
      </c>
      <c r="D3" s="739"/>
      <c r="E3" s="739"/>
      <c r="F3" s="739"/>
      <c r="G3" s="739"/>
      <c r="H3" s="739"/>
      <c r="I3" s="739"/>
      <c r="J3" s="739"/>
      <c r="K3" s="740"/>
      <c r="L3" s="104"/>
      <c r="M3" s="83"/>
      <c r="N3" s="103"/>
      <c r="O3" s="732" t="str">
        <f>+E6&amp;" Diagram"</f>
        <v>Plant A Diagram</v>
      </c>
      <c r="P3" s="733"/>
      <c r="Q3" s="733"/>
      <c r="R3" s="733"/>
      <c r="S3" s="733"/>
      <c r="T3" s="733"/>
      <c r="U3" s="733"/>
      <c r="V3" s="733"/>
      <c r="W3" s="733"/>
      <c r="X3" s="733"/>
      <c r="Y3" s="733"/>
      <c r="Z3" s="733"/>
      <c r="AA3" s="734"/>
      <c r="AB3" s="104"/>
      <c r="AC3" s="83"/>
      <c r="AD3" s="83"/>
      <c r="AE3" s="731" t="str">
        <f>+E6&amp;" Stream Summary"</f>
        <v>Plant A Stream Summary</v>
      </c>
      <c r="AF3" s="731"/>
      <c r="AG3" s="731"/>
      <c r="AH3" s="557"/>
      <c r="AI3" s="557"/>
      <c r="AJ3" s="557"/>
      <c r="AK3" s="557"/>
      <c r="AL3" s="557"/>
      <c r="AM3" s="557"/>
      <c r="AN3" s="557"/>
      <c r="AO3" s="557"/>
      <c r="AP3" s="557"/>
      <c r="AQ3" s="557"/>
      <c r="AR3" s="55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43" t="s">
        <v>593</v>
      </c>
      <c r="E5" s="743"/>
      <c r="F5" s="83"/>
      <c r="I5" s="741" t="s">
        <v>267</v>
      </c>
      <c r="J5" s="742"/>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3">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3">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3">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3">
      <c r="A12" s="83"/>
      <c r="B12" s="103"/>
      <c r="C12" s="732" t="str">
        <f>+E6&amp;": Mass &amp; Energy Balance"</f>
        <v>Plant A: Mass &amp; Energy Balance</v>
      </c>
      <c r="D12" s="733"/>
      <c r="E12" s="733"/>
      <c r="F12" s="733"/>
      <c r="G12" s="733"/>
      <c r="H12" s="733"/>
      <c r="I12" s="733"/>
      <c r="J12" s="733"/>
      <c r="K12" s="734"/>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32" t="str">
        <f>+E6&amp;": Environmental Performance"</f>
        <v>Plant A: Environmental Performance</v>
      </c>
      <c r="D34" s="733"/>
      <c r="E34" s="733"/>
      <c r="F34" s="733"/>
      <c r="G34" s="733"/>
      <c r="H34" s="733"/>
      <c r="I34" s="733"/>
      <c r="J34" s="733"/>
      <c r="K34" s="734"/>
      <c r="L34" s="104"/>
      <c r="M34" s="83"/>
      <c r="N34" s="112"/>
      <c r="O34" s="732" t="str">
        <f>+E6</f>
        <v>Plant A</v>
      </c>
      <c r="P34" s="733"/>
      <c r="Q34" s="733"/>
      <c r="R34" s="733"/>
      <c r="S34" s="733"/>
      <c r="T34" s="734"/>
      <c r="V34" s="732" t="s">
        <v>693</v>
      </c>
      <c r="W34" s="733"/>
      <c r="X34" s="733"/>
      <c r="Y34" s="733"/>
      <c r="Z34" s="733"/>
      <c r="AA34" s="734"/>
      <c r="AB34" s="104"/>
      <c r="AC34" s="83"/>
      <c r="AE34" s="83"/>
      <c r="AF34" s="83"/>
      <c r="AG34" s="83"/>
      <c r="AH34" s="83"/>
      <c r="AI34" s="83"/>
      <c r="AJ34" s="83"/>
      <c r="AK34" s="83"/>
      <c r="AL34" s="83"/>
      <c r="AO34" s="83"/>
      <c r="AP34" s="83"/>
    </row>
    <row r="35" spans="1:42" ht="22.2" customHeight="1" x14ac:dyDescent="0.3">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76" t="s">
        <v>579</v>
      </c>
      <c r="P36" s="677"/>
      <c r="Q36" s="677"/>
      <c r="R36" s="677"/>
      <c r="S36" s="677"/>
      <c r="T36" s="678"/>
      <c r="V36" s="464" t="s">
        <v>359</v>
      </c>
      <c r="W36" s="501" t="s">
        <v>588</v>
      </c>
      <c r="X36" s="746" t="s">
        <v>579</v>
      </c>
      <c r="Y36" s="746"/>
      <c r="Z36" s="746"/>
      <c r="AA36" s="747"/>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79"/>
      <c r="P37" s="723"/>
      <c r="Q37" s="723"/>
      <c r="R37" s="723"/>
      <c r="S37" s="723"/>
      <c r="T37" s="724"/>
      <c r="U37" s="83"/>
      <c r="V37" s="304" t="s">
        <v>678</v>
      </c>
      <c r="W37" s="86" t="s">
        <v>240</v>
      </c>
      <c r="X37" s="748"/>
      <c r="Y37" s="748"/>
      <c r="Z37" s="748"/>
      <c r="AA37" s="749"/>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25"/>
      <c r="P38" s="726"/>
      <c r="Q38" s="726"/>
      <c r="R38" s="726"/>
      <c r="S38" s="726"/>
      <c r="T38" s="727"/>
      <c r="U38" s="83"/>
      <c r="V38" s="304" t="s">
        <v>679</v>
      </c>
      <c r="W38" s="86" t="s">
        <v>452</v>
      </c>
      <c r="X38" s="748"/>
      <c r="Y38" s="748"/>
      <c r="Z38" s="748"/>
      <c r="AA38" s="749"/>
      <c r="AB38" s="104"/>
      <c r="AC38" s="83"/>
      <c r="AG38" s="83"/>
      <c r="AH38" s="83"/>
      <c r="AI38" s="83"/>
      <c r="AJ38" s="83"/>
      <c r="AK38" s="83"/>
      <c r="AL38" s="83"/>
      <c r="AO38" s="83"/>
      <c r="AP38" s="83"/>
    </row>
    <row r="39" spans="1:42" ht="22.2" customHeight="1" x14ac:dyDescent="0.3">
      <c r="A39" s="83"/>
      <c r="B39" s="103"/>
      <c r="C39" s="112"/>
      <c r="K39" s="137"/>
      <c r="L39" s="104"/>
      <c r="M39" s="83"/>
      <c r="N39" s="103"/>
      <c r="O39" s="725"/>
      <c r="P39" s="726"/>
      <c r="Q39" s="726"/>
      <c r="R39" s="726"/>
      <c r="S39" s="726"/>
      <c r="T39" s="727"/>
      <c r="U39" s="83"/>
      <c r="V39" s="304" t="s">
        <v>680</v>
      </c>
      <c r="W39" s="86" t="s">
        <v>453</v>
      </c>
      <c r="X39" s="744"/>
      <c r="Y39" s="744"/>
      <c r="Z39" s="744"/>
      <c r="AA39" s="745"/>
      <c r="AB39" s="104"/>
      <c r="AC39" s="83"/>
      <c r="AG39" s="83"/>
      <c r="AH39" s="83"/>
      <c r="AI39" s="83"/>
      <c r="AJ39" s="83"/>
      <c r="AK39" s="83"/>
      <c r="AL39" s="83"/>
      <c r="AO39" s="83"/>
      <c r="AP39" s="83"/>
    </row>
    <row r="40" spans="1:42" ht="22.2" customHeight="1" x14ac:dyDescent="0.3">
      <c r="A40" s="83"/>
      <c r="B40" s="103"/>
      <c r="C40" s="112"/>
      <c r="K40" s="137"/>
      <c r="L40" s="104"/>
      <c r="M40" s="83"/>
      <c r="N40" s="103"/>
      <c r="O40" s="725"/>
      <c r="P40" s="726"/>
      <c r="Q40" s="726"/>
      <c r="R40" s="726"/>
      <c r="S40" s="726"/>
      <c r="T40" s="727"/>
      <c r="U40" s="83"/>
      <c r="V40" s="304" t="s">
        <v>681</v>
      </c>
      <c r="W40" s="86" t="s">
        <v>454</v>
      </c>
      <c r="X40" s="748"/>
      <c r="Y40" s="748"/>
      <c r="Z40" s="748"/>
      <c r="AA40" s="749"/>
      <c r="AB40" s="104"/>
      <c r="AC40" s="83"/>
      <c r="AG40" s="83"/>
      <c r="AH40" s="83"/>
      <c r="AI40" s="83"/>
      <c r="AJ40" s="83"/>
      <c r="AK40" s="83"/>
      <c r="AL40" s="83"/>
      <c r="AO40" s="83"/>
      <c r="AP40" s="83"/>
    </row>
    <row r="41" spans="1:42" ht="22.2" customHeight="1" x14ac:dyDescent="0.3">
      <c r="A41" s="83"/>
      <c r="B41" s="103"/>
      <c r="C41" s="112"/>
      <c r="K41" s="137"/>
      <c r="L41" s="104"/>
      <c r="M41" s="83"/>
      <c r="N41" s="103"/>
      <c r="O41" s="725"/>
      <c r="P41" s="726"/>
      <c r="Q41" s="726"/>
      <c r="R41" s="726"/>
      <c r="S41" s="726"/>
      <c r="T41" s="727"/>
      <c r="U41" s="83"/>
      <c r="V41" s="306"/>
      <c r="W41" s="99"/>
      <c r="X41" s="744"/>
      <c r="Y41" s="744"/>
      <c r="Z41" s="744"/>
      <c r="AA41" s="745"/>
      <c r="AB41" s="554"/>
      <c r="AC41" s="83"/>
      <c r="AG41" s="83"/>
      <c r="AH41" s="83"/>
      <c r="AI41" s="83"/>
      <c r="AK41" s="83"/>
      <c r="AL41" s="83"/>
      <c r="AO41" s="83"/>
      <c r="AP41" s="83"/>
    </row>
    <row r="42" spans="1:42" ht="22.2" customHeight="1" x14ac:dyDescent="0.3">
      <c r="A42" s="83"/>
      <c r="B42" s="103"/>
      <c r="C42" s="135"/>
      <c r="K42" s="137"/>
      <c r="L42" s="104"/>
      <c r="M42" s="83"/>
      <c r="N42" s="103"/>
      <c r="O42" s="725"/>
      <c r="P42" s="726"/>
      <c r="Q42" s="726"/>
      <c r="R42" s="726"/>
      <c r="S42" s="726"/>
      <c r="T42" s="727"/>
      <c r="U42" s="83"/>
      <c r="V42" s="306"/>
      <c r="W42" s="99"/>
      <c r="X42" s="744"/>
      <c r="Y42" s="744"/>
      <c r="Z42" s="744"/>
      <c r="AA42" s="745"/>
      <c r="AB42" s="104"/>
      <c r="AC42" s="83"/>
      <c r="AG42" s="83"/>
      <c r="AH42" s="83"/>
      <c r="AI42" s="83"/>
      <c r="AK42" s="83"/>
      <c r="AL42" s="83"/>
      <c r="AM42" s="83"/>
      <c r="AO42" s="83"/>
      <c r="AP42" s="83"/>
    </row>
    <row r="43" spans="1:42" ht="22.2" customHeight="1" x14ac:dyDescent="0.3">
      <c r="A43" s="83"/>
      <c r="B43" s="103"/>
      <c r="C43" s="135"/>
      <c r="K43" s="137"/>
      <c r="L43" s="104"/>
      <c r="M43" s="83"/>
      <c r="N43" s="103"/>
      <c r="O43" s="725"/>
      <c r="P43" s="726"/>
      <c r="Q43" s="726"/>
      <c r="R43" s="726"/>
      <c r="S43" s="726"/>
      <c r="T43" s="727"/>
      <c r="U43" s="83"/>
      <c r="V43" s="306"/>
      <c r="W43" s="99"/>
      <c r="X43" s="744"/>
      <c r="Y43" s="744"/>
      <c r="Z43" s="744"/>
      <c r="AA43" s="745"/>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25"/>
      <c r="P44" s="726"/>
      <c r="Q44" s="726"/>
      <c r="R44" s="726"/>
      <c r="S44" s="726"/>
      <c r="T44" s="727"/>
      <c r="U44" s="83"/>
      <c r="V44" s="306"/>
      <c r="W44" s="99"/>
      <c r="X44" s="744"/>
      <c r="Y44" s="744"/>
      <c r="Z44" s="744"/>
      <c r="AA44" s="745"/>
      <c r="AB44" s="104"/>
      <c r="AC44" s="83"/>
      <c r="AG44" s="83"/>
      <c r="AI44" s="83"/>
      <c r="AK44" s="83"/>
      <c r="AM44" s="83"/>
      <c r="AN44" s="83"/>
      <c r="AO44" s="83"/>
      <c r="AP44" s="83"/>
    </row>
    <row r="45" spans="1:42" ht="22.2" customHeight="1" x14ac:dyDescent="0.3">
      <c r="A45" s="83"/>
      <c r="B45" s="103"/>
      <c r="C45" s="135"/>
      <c r="K45" s="137"/>
      <c r="L45" s="104"/>
      <c r="M45" s="83"/>
      <c r="N45" s="103"/>
      <c r="O45" s="725"/>
      <c r="P45" s="726"/>
      <c r="Q45" s="726"/>
      <c r="R45" s="726"/>
      <c r="S45" s="726"/>
      <c r="T45" s="727"/>
      <c r="U45" s="83"/>
      <c r="V45" s="306"/>
      <c r="W45" s="99"/>
      <c r="X45" s="744"/>
      <c r="Y45" s="744"/>
      <c r="Z45" s="744"/>
      <c r="AA45" s="745"/>
      <c r="AB45" s="104"/>
      <c r="AC45" s="83"/>
      <c r="AG45" s="83"/>
      <c r="AM45" s="83"/>
      <c r="AN45" s="83"/>
      <c r="AO45" s="83"/>
      <c r="AP45" s="83"/>
    </row>
    <row r="46" spans="1:42" ht="22.2" customHeight="1" x14ac:dyDescent="0.3">
      <c r="A46" s="83"/>
      <c r="B46" s="103"/>
      <c r="C46" s="135"/>
      <c r="K46" s="137"/>
      <c r="L46" s="104"/>
      <c r="M46" s="83"/>
      <c r="N46" s="103"/>
      <c r="O46" s="725"/>
      <c r="P46" s="726"/>
      <c r="Q46" s="726"/>
      <c r="R46" s="726"/>
      <c r="S46" s="726"/>
      <c r="T46" s="727"/>
      <c r="U46" s="83"/>
      <c r="V46" s="306"/>
      <c r="W46" s="99"/>
      <c r="X46" s="383"/>
      <c r="Y46" s="383"/>
      <c r="Z46" s="383"/>
      <c r="AA46" s="104"/>
      <c r="AB46" s="104"/>
      <c r="AC46" s="83"/>
      <c r="AG46" s="83"/>
      <c r="AM46" s="83"/>
      <c r="AN46" s="83"/>
      <c r="AO46" s="83"/>
      <c r="AP46" s="83"/>
    </row>
    <row r="47" spans="1:42" ht="22.2" customHeight="1" x14ac:dyDescent="0.3">
      <c r="A47" s="83"/>
      <c r="B47" s="103"/>
      <c r="C47" s="135"/>
      <c r="K47" s="137"/>
      <c r="L47" s="104"/>
      <c r="M47" s="83"/>
      <c r="N47" s="103"/>
      <c r="O47" s="725"/>
      <c r="P47" s="726"/>
      <c r="Q47" s="726"/>
      <c r="R47" s="726"/>
      <c r="S47" s="726"/>
      <c r="T47" s="727"/>
      <c r="U47" s="83"/>
      <c r="V47" s="306"/>
      <c r="W47" s="99"/>
      <c r="X47" s="383"/>
      <c r="Y47" s="383"/>
      <c r="Z47" s="383"/>
      <c r="AA47" s="104"/>
      <c r="AB47" s="104"/>
      <c r="AC47" s="83"/>
      <c r="AG47" s="83"/>
      <c r="AM47" s="83"/>
      <c r="AN47" s="83"/>
      <c r="AO47" s="83"/>
      <c r="AP47" s="83"/>
    </row>
    <row r="48" spans="1:42" ht="22.2" customHeight="1" x14ac:dyDescent="0.3">
      <c r="A48" s="83"/>
      <c r="B48" s="103"/>
      <c r="C48" s="135"/>
      <c r="K48" s="137"/>
      <c r="L48" s="104"/>
      <c r="M48" s="83"/>
      <c r="N48" s="103"/>
      <c r="O48" s="725"/>
      <c r="P48" s="726"/>
      <c r="Q48" s="726"/>
      <c r="R48" s="726"/>
      <c r="S48" s="726"/>
      <c r="T48" s="727"/>
      <c r="U48" s="83"/>
      <c r="V48" s="306"/>
      <c r="W48" s="99"/>
      <c r="X48" s="383"/>
      <c r="Y48" s="383"/>
      <c r="Z48" s="383"/>
      <c r="AA48" s="104"/>
      <c r="AB48" s="104"/>
      <c r="AC48" s="83"/>
      <c r="AG48" s="83"/>
      <c r="AM48" s="83"/>
      <c r="AN48" s="83"/>
      <c r="AO48" s="83"/>
      <c r="AP48" s="83"/>
    </row>
    <row r="49" spans="1:42" ht="22.2" customHeight="1" x14ac:dyDescent="0.3">
      <c r="A49" s="83"/>
      <c r="B49" s="103"/>
      <c r="C49" s="135"/>
      <c r="K49" s="137"/>
      <c r="L49" s="104"/>
      <c r="M49" s="83"/>
      <c r="N49" s="103"/>
      <c r="O49" s="725"/>
      <c r="P49" s="726"/>
      <c r="Q49" s="726"/>
      <c r="R49" s="726"/>
      <c r="S49" s="726"/>
      <c r="T49" s="727"/>
      <c r="U49" s="83"/>
      <c r="V49" s="306"/>
      <c r="W49" s="99"/>
      <c r="X49" s="383"/>
      <c r="Y49" s="383"/>
      <c r="Z49" s="383"/>
      <c r="AA49" s="104"/>
      <c r="AB49" s="104"/>
      <c r="AC49" s="83"/>
      <c r="AG49" s="83"/>
      <c r="AM49" s="83"/>
      <c r="AN49" s="83"/>
      <c r="AO49" s="83"/>
      <c r="AP49" s="83"/>
    </row>
    <row r="50" spans="1:42" ht="22.2" customHeight="1" x14ac:dyDescent="0.3">
      <c r="A50" s="83"/>
      <c r="B50" s="103"/>
      <c r="C50" s="135"/>
      <c r="K50" s="137"/>
      <c r="L50" s="104"/>
      <c r="M50" s="83"/>
      <c r="N50" s="103"/>
      <c r="O50" s="725"/>
      <c r="P50" s="726"/>
      <c r="Q50" s="726"/>
      <c r="R50" s="726"/>
      <c r="S50" s="726"/>
      <c r="T50" s="727"/>
      <c r="U50" s="83"/>
      <c r="V50" s="306"/>
      <c r="W50" s="99"/>
      <c r="X50" s="383"/>
      <c r="Y50" s="383"/>
      <c r="Z50" s="383"/>
      <c r="AA50" s="104"/>
      <c r="AB50" s="104"/>
      <c r="AC50" s="83"/>
      <c r="AG50" s="83"/>
      <c r="AM50" s="83"/>
      <c r="AN50" s="83"/>
      <c r="AO50" s="83"/>
      <c r="AP50" s="83"/>
    </row>
    <row r="51" spans="1:42" ht="22.2" customHeight="1" x14ac:dyDescent="0.3">
      <c r="A51" s="83"/>
      <c r="B51" s="103"/>
      <c r="C51" s="135"/>
      <c r="D51" s="555"/>
      <c r="E51" s="428" t="s">
        <v>359</v>
      </c>
      <c r="F51" s="428" t="s">
        <v>666</v>
      </c>
      <c r="G51" s="428" t="s">
        <v>235</v>
      </c>
      <c r="H51" s="428" t="s">
        <v>785</v>
      </c>
      <c r="I51" s="428" t="s">
        <v>780</v>
      </c>
      <c r="J51" s="237" t="s">
        <v>781</v>
      </c>
      <c r="K51" s="137"/>
      <c r="L51" s="104"/>
      <c r="M51" s="83"/>
      <c r="N51" s="103"/>
      <c r="O51" s="725"/>
      <c r="P51" s="726"/>
      <c r="Q51" s="726"/>
      <c r="R51" s="726"/>
      <c r="S51" s="726"/>
      <c r="T51" s="727"/>
      <c r="U51" s="83"/>
      <c r="V51" s="306"/>
      <c r="W51" s="99"/>
      <c r="X51" s="383"/>
      <c r="Y51" s="383"/>
      <c r="Z51" s="383"/>
      <c r="AA51" s="104"/>
      <c r="AB51" s="104"/>
      <c r="AC51" s="83"/>
      <c r="AG51" s="83"/>
      <c r="AM51" s="83"/>
      <c r="AN51" s="83"/>
      <c r="AO51" s="83"/>
      <c r="AP51" s="83"/>
    </row>
    <row r="52" spans="1:42" ht="22.2" customHeight="1" x14ac:dyDescent="0.3">
      <c r="A52" s="83"/>
      <c r="B52" s="103"/>
      <c r="C52" s="135"/>
      <c r="D52" s="555"/>
      <c r="E52" s="86" t="s">
        <v>669</v>
      </c>
      <c r="F52" s="86"/>
      <c r="G52" s="86" t="s">
        <v>787</v>
      </c>
      <c r="H52" s="86" t="s">
        <v>786</v>
      </c>
      <c r="I52" s="86"/>
      <c r="J52" s="86" t="str">
        <f>G52&amp;"/"&amp;H52</f>
        <v>unit_E1/unit_E2</v>
      </c>
      <c r="K52" s="137"/>
      <c r="L52" s="104"/>
      <c r="M52" s="83"/>
      <c r="N52" s="103"/>
      <c r="O52" s="728"/>
      <c r="P52" s="729"/>
      <c r="Q52" s="729"/>
      <c r="R52" s="729"/>
      <c r="S52" s="729"/>
      <c r="T52" s="730"/>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3">
      <c r="A54" s="83"/>
      <c r="B54" s="103"/>
      <c r="C54" s="732" t="str">
        <f>+E6&amp;" Fuel / Raw Materials"</f>
        <v>Plant A Fuel / Raw Materials</v>
      </c>
      <c r="D54" s="733"/>
      <c r="E54" s="733"/>
      <c r="F54" s="733"/>
      <c r="G54" s="733"/>
      <c r="H54" s="733"/>
      <c r="I54" s="733"/>
      <c r="J54" s="733"/>
      <c r="K54" s="734"/>
      <c r="L54" s="104"/>
      <c r="M54" s="83"/>
      <c r="N54" s="103"/>
      <c r="O54" s="735" t="s">
        <v>730</v>
      </c>
      <c r="P54" s="736"/>
      <c r="Q54" s="736"/>
      <c r="R54" s="736"/>
      <c r="S54" s="736"/>
      <c r="T54" s="737"/>
      <c r="U54" s="83"/>
      <c r="V54" s="738" t="s">
        <v>738</v>
      </c>
      <c r="W54" s="739"/>
      <c r="X54" s="739"/>
      <c r="Y54" s="739"/>
      <c r="Z54" s="739"/>
      <c r="AA54" s="740"/>
      <c r="AB54" s="104"/>
      <c r="AC54" s="83"/>
      <c r="AE54" s="83"/>
      <c r="AG54" s="83"/>
      <c r="AM54" s="83"/>
      <c r="AN54" s="83"/>
      <c r="AO54" s="83"/>
      <c r="AP54" s="83"/>
    </row>
    <row r="55" spans="1:42" ht="22.2" customHeight="1" x14ac:dyDescent="0.3">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22"/>
      <c r="P56" s="750" t="s">
        <v>760</v>
      </c>
      <c r="Q56" s="751"/>
      <c r="R56" s="752"/>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53"/>
      <c r="Q57" s="754"/>
      <c r="R57" s="755"/>
      <c r="S57" s="564"/>
      <c r="T57" s="84"/>
      <c r="U57" s="83"/>
      <c r="V57" s="103"/>
      <c r="W57" s="766" t="s">
        <v>731</v>
      </c>
      <c r="X57" s="766"/>
      <c r="Y57" s="766"/>
      <c r="Z57" s="430"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17" t="s">
        <v>577</v>
      </c>
      <c r="X58" s="563"/>
      <c r="Y58" s="719" t="s">
        <v>578</v>
      </c>
      <c r="Z58" s="767">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50" t="s">
        <v>761</v>
      </c>
      <c r="Q59" s="751"/>
      <c r="R59" s="752"/>
      <c r="S59" s="563"/>
      <c r="T59" s="84"/>
      <c r="U59" s="83"/>
      <c r="V59" s="103"/>
      <c r="W59" s="718"/>
      <c r="X59" s="564"/>
      <c r="Y59" s="720"/>
      <c r="Z59" s="768"/>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53"/>
      <c r="Q60" s="754"/>
      <c r="R60" s="755"/>
      <c r="S60" s="56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63" t="s">
        <v>733</v>
      </c>
      <c r="X61" s="764"/>
      <c r="Y61" s="765"/>
      <c r="Z61" s="424"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71" t="s">
        <v>762</v>
      </c>
      <c r="Q62" s="772"/>
      <c r="R62" s="773"/>
      <c r="S62" s="563"/>
      <c r="T62" s="84"/>
      <c r="U62" s="83"/>
      <c r="V62" s="103"/>
      <c r="W62" s="717" t="str">
        <f>+W58</f>
        <v>ADD</v>
      </c>
      <c r="X62" s="721"/>
      <c r="Y62" s="719" t="str">
        <f>+Y58</f>
        <v>REMOVE</v>
      </c>
      <c r="Z62" s="767">
        <v>1</v>
      </c>
      <c r="AA62" s="104"/>
      <c r="AB62" s="104"/>
      <c r="AC62" s="83"/>
      <c r="AD62" s="83"/>
      <c r="AM62" s="83"/>
      <c r="AN62" s="83"/>
      <c r="AO62" s="83"/>
      <c r="AP62" s="83"/>
    </row>
    <row r="63" spans="1:42" ht="22.2" customHeight="1" x14ac:dyDescent="0.3">
      <c r="A63" s="83"/>
      <c r="B63" s="91"/>
      <c r="C63" s="135"/>
      <c r="K63" s="137"/>
      <c r="L63" s="104"/>
      <c r="M63" s="83"/>
      <c r="N63" s="103"/>
      <c r="O63" s="91"/>
      <c r="P63" s="774"/>
      <c r="Q63" s="775"/>
      <c r="R63" s="776"/>
      <c r="S63" s="564"/>
      <c r="T63" s="84"/>
      <c r="U63" s="83"/>
      <c r="V63" s="103"/>
      <c r="W63" s="718"/>
      <c r="X63" s="722"/>
      <c r="Y63" s="720"/>
      <c r="Z63" s="768"/>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50" t="s">
        <v>763</v>
      </c>
      <c r="Q65" s="751"/>
      <c r="R65" s="752"/>
      <c r="S65" s="563"/>
      <c r="T65" s="84"/>
      <c r="U65" s="83"/>
      <c r="V65" s="103"/>
      <c r="W65" s="763" t="s">
        <v>732</v>
      </c>
      <c r="X65" s="764"/>
      <c r="Y65" s="765"/>
      <c r="Z65" s="424" t="s">
        <v>342</v>
      </c>
      <c r="AA65" s="104"/>
      <c r="AB65" s="104"/>
      <c r="AC65" s="83"/>
      <c r="AD65" s="83"/>
      <c r="AM65" s="83"/>
      <c r="AN65" s="83"/>
      <c r="AO65" s="83"/>
      <c r="AP65" s="83"/>
    </row>
    <row r="66" spans="1:42" ht="22.2" customHeight="1" x14ac:dyDescent="0.3">
      <c r="A66" s="83"/>
      <c r="B66" s="91"/>
      <c r="C66" s="135"/>
      <c r="K66" s="137"/>
      <c r="L66" s="104"/>
      <c r="M66" s="83"/>
      <c r="N66" s="103"/>
      <c r="O66" s="91"/>
      <c r="P66" s="753"/>
      <c r="Q66" s="754"/>
      <c r="R66" s="755"/>
      <c r="S66" s="564"/>
      <c r="T66" s="84"/>
      <c r="U66" s="83"/>
      <c r="V66" s="103"/>
      <c r="W66" s="717" t="str">
        <f>+W62</f>
        <v>ADD</v>
      </c>
      <c r="X66" s="721"/>
      <c r="Y66" s="719" t="str">
        <f>+Y62</f>
        <v>REMOVE</v>
      </c>
      <c r="Z66" s="767">
        <v>1</v>
      </c>
      <c r="AA66" s="104"/>
      <c r="AB66" s="104"/>
      <c r="AC66" s="83"/>
      <c r="AD66" s="83"/>
      <c r="AM66" s="83"/>
      <c r="AN66" s="83"/>
      <c r="AO66" s="83"/>
      <c r="AP66" s="83"/>
    </row>
    <row r="67" spans="1:42" ht="22.2" customHeight="1" x14ac:dyDescent="0.3">
      <c r="A67" s="83"/>
      <c r="B67" s="91"/>
      <c r="C67" s="135"/>
      <c r="K67" s="137"/>
      <c r="L67" s="104"/>
      <c r="M67" s="83"/>
      <c r="N67" s="103"/>
      <c r="O67" s="606"/>
      <c r="T67" s="84"/>
      <c r="U67" s="83"/>
      <c r="V67" s="103"/>
      <c r="W67" s="718"/>
      <c r="X67" s="722"/>
      <c r="Y67" s="720"/>
      <c r="Z67" s="768"/>
      <c r="AA67" s="104"/>
      <c r="AB67" s="104"/>
      <c r="AC67" s="83"/>
      <c r="AD67" s="83"/>
      <c r="AM67" s="83"/>
      <c r="AN67" s="83"/>
      <c r="AO67" s="83"/>
      <c r="AP67" s="83"/>
    </row>
    <row r="68" spans="1:42" ht="22.2" customHeight="1" x14ac:dyDescent="0.3">
      <c r="A68" s="83"/>
      <c r="B68" s="91"/>
      <c r="C68" s="135"/>
      <c r="K68" s="137"/>
      <c r="L68" s="104"/>
      <c r="M68" s="83"/>
      <c r="N68" s="103"/>
      <c r="O68" s="606"/>
      <c r="P68" s="750" t="s">
        <v>764</v>
      </c>
      <c r="Q68" s="751"/>
      <c r="R68" s="752"/>
      <c r="S68" s="769"/>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6"/>
      <c r="P69" s="753"/>
      <c r="Q69" s="754"/>
      <c r="R69" s="755"/>
      <c r="S69" s="770"/>
      <c r="T69" s="84"/>
      <c r="U69" s="83"/>
      <c r="V69" s="103"/>
      <c r="AA69" s="104"/>
      <c r="AB69" s="104"/>
      <c r="AC69" s="83"/>
      <c r="AD69" s="83"/>
      <c r="AM69" s="83"/>
      <c r="AN69" s="83"/>
      <c r="AO69" s="83"/>
      <c r="AP69" s="83"/>
    </row>
    <row r="70" spans="1:42" ht="22.2" customHeight="1" x14ac:dyDescent="0.3">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62" t="s">
        <v>268</v>
      </c>
      <c r="X70" s="762"/>
      <c r="Y70" s="762"/>
      <c r="Z70" s="762"/>
      <c r="AA70" s="104"/>
      <c r="AB70" s="104"/>
      <c r="AC70" s="83"/>
      <c r="AD70" s="83"/>
      <c r="AM70" s="83"/>
      <c r="AN70" s="83"/>
      <c r="AO70" s="83"/>
      <c r="AP70" s="83"/>
    </row>
    <row r="71" spans="1:42" ht="22.2" customHeight="1" x14ac:dyDescent="0.3">
      <c r="A71" s="83"/>
      <c r="B71" s="91"/>
      <c r="C71" s="135"/>
      <c r="D71" s="555"/>
      <c r="E71" s="86" t="s">
        <v>660</v>
      </c>
      <c r="F71" s="86"/>
      <c r="G71" s="86" t="s">
        <v>788</v>
      </c>
      <c r="H71" s="86" t="s">
        <v>789</v>
      </c>
      <c r="I71" s="86"/>
      <c r="J71" s="86" t="str">
        <f>G71&amp;"/"&amp;H71</f>
        <v>unit_R1/unit_R2</v>
      </c>
      <c r="K71" s="137"/>
      <c r="L71" s="104"/>
      <c r="M71" s="83"/>
      <c r="N71" s="103"/>
      <c r="O71" s="91"/>
      <c r="P71" s="750" t="s">
        <v>805</v>
      </c>
      <c r="Q71" s="751"/>
      <c r="R71" s="752"/>
      <c r="S71" s="769"/>
      <c r="T71" s="84"/>
      <c r="U71" s="83"/>
      <c r="V71" s="103"/>
      <c r="W71" s="756" t="s">
        <v>737</v>
      </c>
      <c r="X71" s="757"/>
      <c r="Y71" s="757"/>
      <c r="Z71" s="758"/>
      <c r="AA71" s="104"/>
      <c r="AB71" s="104"/>
      <c r="AC71" s="83"/>
      <c r="AD71" s="83"/>
      <c r="AN71" s="83"/>
      <c r="AO71" s="83"/>
      <c r="AP71" s="83"/>
    </row>
    <row r="72" spans="1:42" ht="22.2" customHeight="1" x14ac:dyDescent="0.3">
      <c r="A72" s="83"/>
      <c r="B72" s="91"/>
      <c r="C72" s="135"/>
      <c r="D72" s="555"/>
      <c r="E72" s="86" t="s">
        <v>661</v>
      </c>
      <c r="F72" s="86"/>
      <c r="G72" s="86"/>
      <c r="H72" s="86"/>
      <c r="I72" s="86"/>
      <c r="J72" s="86" t="str">
        <f>G72&amp;"/"&amp;H72</f>
        <v>/</v>
      </c>
      <c r="K72" s="137"/>
      <c r="L72" s="104"/>
      <c r="M72" s="83"/>
      <c r="N72" s="103"/>
      <c r="O72" s="91"/>
      <c r="P72" s="753"/>
      <c r="Q72" s="754"/>
      <c r="R72" s="755"/>
      <c r="S72" s="770"/>
      <c r="T72" s="84"/>
      <c r="U72" s="83"/>
      <c r="V72" s="103"/>
      <c r="W72" s="759"/>
      <c r="X72" s="760"/>
      <c r="Y72" s="760"/>
      <c r="Z72" s="761"/>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3">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P59:R60"/>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W62:W63"/>
    <mergeCell ref="Y62:Y63"/>
    <mergeCell ref="X66:X67"/>
    <mergeCell ref="O37:T52"/>
    <mergeCell ref="AE3:AG3"/>
    <mergeCell ref="X37:AA37"/>
    <mergeCell ref="X38:AA38"/>
    <mergeCell ref="X42:AA42"/>
    <mergeCell ref="X40:AA40"/>
    <mergeCell ref="X41:AA41"/>
    <mergeCell ref="X44:AA44"/>
    <mergeCell ref="P56:R57"/>
    <mergeCell ref="W61:Y61"/>
    <mergeCell ref="W57:Y57"/>
    <mergeCell ref="W58:W59"/>
    <mergeCell ref="Y58:Y59"/>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15240</xdr:colOff>
                    <xdr:row>69</xdr:row>
                    <xdr:rowOff>281940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AC41" sqref="AC41"/>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38" t="s">
        <v>270</v>
      </c>
      <c r="D3" s="739"/>
      <c r="E3" s="739"/>
      <c r="F3" s="739"/>
      <c r="G3" s="738" t="s">
        <v>229</v>
      </c>
      <c r="H3" s="740"/>
      <c r="J3" s="738" t="s">
        <v>671</v>
      </c>
      <c r="K3" s="739"/>
      <c r="L3" s="739"/>
      <c r="M3" s="740"/>
      <c r="N3" s="181"/>
      <c r="O3" s="738" t="str">
        <f>+E6</f>
        <v>Unit 1</v>
      </c>
      <c r="P3" s="739"/>
      <c r="Q3" s="739"/>
      <c r="R3" s="739"/>
      <c r="S3" s="740"/>
      <c r="T3" s="104"/>
      <c r="U3" s="104"/>
      <c r="V3" s="83"/>
      <c r="W3" s="777" t="str">
        <f>+E6&amp;" Diagram"</f>
        <v>Unit 1 Diagram</v>
      </c>
      <c r="X3" s="778"/>
      <c r="Y3" s="778"/>
      <c r="Z3" s="778"/>
      <c r="AA3" s="778"/>
      <c r="AB3" s="778"/>
      <c r="AC3" s="778"/>
      <c r="AD3" s="778"/>
      <c r="AE3" s="778"/>
      <c r="AF3" s="778"/>
      <c r="AG3" s="778"/>
      <c r="AH3" s="778"/>
      <c r="AI3" s="778"/>
      <c r="AJ3" s="778"/>
      <c r="AK3" s="778"/>
      <c r="AL3" s="778"/>
      <c r="AM3" s="778"/>
      <c r="AN3" s="779"/>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41" t="s">
        <v>265</v>
      </c>
      <c r="E5" s="742"/>
      <c r="F5" s="83"/>
      <c r="G5" s="741" t="s">
        <v>267</v>
      </c>
      <c r="H5" s="742"/>
      <c r="J5" s="784"/>
      <c r="K5" s="785"/>
      <c r="L5" s="185" t="s">
        <v>469</v>
      </c>
      <c r="M5" s="186" t="s">
        <v>503</v>
      </c>
      <c r="N5" s="399"/>
      <c r="O5" s="676" t="s">
        <v>579</v>
      </c>
      <c r="P5" s="677"/>
      <c r="Q5" s="677"/>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5" t="s">
        <v>495</v>
      </c>
      <c r="D6" s="237" t="s">
        <v>686</v>
      </c>
      <c r="E6" s="413" t="str">
        <f>+'Plant Overview'!V37</f>
        <v>Unit 1</v>
      </c>
      <c r="F6" s="83"/>
      <c r="G6" s="85"/>
      <c r="H6" s="319" t="s">
        <v>262</v>
      </c>
      <c r="J6" s="786"/>
      <c r="K6" s="787"/>
      <c r="L6" s="166" t="s">
        <v>470</v>
      </c>
      <c r="M6" s="86" t="s">
        <v>504</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6"/>
      <c r="D7" s="237" t="s">
        <v>685</v>
      </c>
      <c r="E7" s="413" t="str">
        <f>+'Plant Overview'!W37</f>
        <v>U-100</v>
      </c>
      <c r="F7" s="83"/>
      <c r="G7" s="95"/>
      <c r="H7" s="319" t="s">
        <v>263</v>
      </c>
      <c r="J7" s="786"/>
      <c r="K7" s="787"/>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21"/>
      <c r="D8" s="800" t="s">
        <v>312</v>
      </c>
      <c r="E8" s="802"/>
      <c r="F8" s="83"/>
      <c r="G8" s="94"/>
      <c r="H8" s="98" t="s">
        <v>264</v>
      </c>
      <c r="J8" s="786"/>
      <c r="K8" s="787"/>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22"/>
      <c r="D9" s="801"/>
      <c r="E9" s="803"/>
      <c r="F9" s="83"/>
      <c r="G9" s="108"/>
      <c r="H9" s="305" t="s">
        <v>268</v>
      </c>
      <c r="J9" s="788"/>
      <c r="K9" s="789"/>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38" t="s">
        <v>571</v>
      </c>
      <c r="E11" s="739"/>
      <c r="F11" s="739"/>
      <c r="G11" s="739"/>
      <c r="H11" s="739"/>
      <c r="I11" s="739"/>
      <c r="J11" s="739"/>
      <c r="K11" s="739"/>
      <c r="L11" s="740"/>
      <c r="M11" s="738" t="s">
        <v>580</v>
      </c>
      <c r="N11" s="739"/>
      <c r="O11" s="739"/>
      <c r="P11" s="739"/>
      <c r="Q11" s="739"/>
      <c r="R11" s="740"/>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32" t="str">
        <f>+E6&amp;" Calculations"</f>
        <v>Unit 1 Calculations</v>
      </c>
      <c r="X34" s="733"/>
      <c r="Y34" s="733"/>
      <c r="Z34" s="733"/>
      <c r="AA34" s="733"/>
      <c r="AB34" s="733"/>
      <c r="AC34" s="733"/>
      <c r="AD34" s="733"/>
      <c r="AE34" s="733"/>
      <c r="AF34" s="733"/>
      <c r="AG34" s="733"/>
      <c r="AH34" s="733"/>
      <c r="AI34" s="733"/>
      <c r="AJ34" s="733"/>
      <c r="AK34" s="733"/>
      <c r="AL34" s="733"/>
      <c r="AM34" s="733"/>
      <c r="AN34" s="734"/>
      <c r="AO34" s="104"/>
      <c r="AP34" s="83"/>
      <c r="AQ34" s="210"/>
      <c r="AR34" s="367"/>
    </row>
    <row r="35" spans="1:44" ht="16.2" customHeight="1" x14ac:dyDescent="0.3">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3">
      <c r="A44" s="83"/>
      <c r="B44" s="103"/>
      <c r="C44" s="360"/>
      <c r="D44" s="739" t="s">
        <v>536</v>
      </c>
      <c r="E44" s="739"/>
      <c r="F44" s="739"/>
      <c r="G44" s="739"/>
      <c r="H44" s="739"/>
      <c r="I44" s="739"/>
      <c r="J44" s="739"/>
      <c r="K44" s="739"/>
      <c r="L44" s="739"/>
      <c r="M44" s="783"/>
      <c r="N44" s="783"/>
      <c r="O44" s="783"/>
      <c r="P44" s="783"/>
      <c r="Q44" s="783"/>
      <c r="R44" s="783"/>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610" t="str">
        <f ca="1">+S46</f>
        <v/>
      </c>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610" t="str">
        <f ca="1">+S47</f>
        <v/>
      </c>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610" t="str">
        <f ca="1">+S48</f>
        <v/>
      </c>
      <c r="U48" s="83"/>
      <c r="V48" s="103"/>
      <c r="AG48" s="620" t="s">
        <v>696</v>
      </c>
      <c r="AH48" s="620" t="s">
        <v>359</v>
      </c>
      <c r="AI48" s="780" t="s">
        <v>579</v>
      </c>
      <c r="AJ48" s="781"/>
      <c r="AK48" s="781"/>
      <c r="AL48" s="781"/>
      <c r="AM48" s="781"/>
      <c r="AN48" s="782"/>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610" t="str">
        <f ca="1">+S49</f>
        <v/>
      </c>
      <c r="U49" s="83"/>
      <c r="V49" s="103"/>
      <c r="AG49" s="621"/>
      <c r="AH49" s="622"/>
      <c r="AI49" s="623"/>
      <c r="AJ49" s="623"/>
      <c r="AK49" s="623"/>
      <c r="AL49" s="623"/>
      <c r="AM49" s="623"/>
      <c r="AN49" s="62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610" t="str">
        <f ca="1">+S50</f>
        <v/>
      </c>
      <c r="U50" s="83"/>
      <c r="V50" s="103"/>
      <c r="AG50" s="625"/>
      <c r="AH50" s="626"/>
      <c r="AI50" s="627"/>
      <c r="AJ50" s="627"/>
      <c r="AK50" s="627"/>
      <c r="AL50" s="627"/>
      <c r="AM50" s="627"/>
      <c r="AN50" s="628"/>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3" t="s">
        <v>476</v>
      </c>
      <c r="Q51" s="794"/>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4" t="s">
        <v>477</v>
      </c>
      <c r="Q52" s="716"/>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25"/>
      <c r="AH52" s="626"/>
      <c r="AI52" s="627"/>
      <c r="AJ52" s="627"/>
      <c r="AK52" s="627"/>
      <c r="AL52" s="627"/>
      <c r="AM52" s="627"/>
      <c r="AN52" s="628"/>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4"/>
      <c r="Q53" s="716"/>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38" t="str">
        <f>+"BEC Distribution: "&amp;E6</f>
        <v>BEC Distribution: Unit 1</v>
      </c>
      <c r="C56" s="739"/>
      <c r="D56" s="739"/>
      <c r="E56" s="739"/>
      <c r="F56" s="739"/>
      <c r="G56" s="740"/>
      <c r="H56" s="738" t="str">
        <f>"Estimate Benchmark: "&amp;E6</f>
        <v>Estimate Benchmark: Unit 1</v>
      </c>
      <c r="I56" s="739"/>
      <c r="J56" s="739"/>
      <c r="K56" s="739"/>
      <c r="L56" s="739"/>
      <c r="M56" s="739"/>
      <c r="N56" s="740"/>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4" t="s">
        <v>757</v>
      </c>
      <c r="C80" s="805"/>
      <c r="D80" s="805"/>
      <c r="E80" s="805"/>
      <c r="F80" s="805"/>
      <c r="G80" s="806"/>
      <c r="H80" s="116" t="s">
        <v>696</v>
      </c>
      <c r="I80" s="117" t="s">
        <v>359</v>
      </c>
      <c r="J80" s="797" t="s">
        <v>579</v>
      </c>
      <c r="K80" s="798"/>
      <c r="L80" s="798"/>
      <c r="M80" s="798"/>
      <c r="N80" s="799"/>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7"/>
      <c r="C81" s="808"/>
      <c r="D81" s="808"/>
      <c r="E81" s="808"/>
      <c r="F81" s="808"/>
      <c r="G81" s="809"/>
      <c r="H81" s="499"/>
      <c r="I81" s="110"/>
      <c r="J81" s="790"/>
      <c r="K81" s="791"/>
      <c r="L81" s="791"/>
      <c r="M81" s="791"/>
      <c r="N81" s="792"/>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55" zoomScaleNormal="55" workbookViewId="0">
      <selection activeCell="F16" sqref="F1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38" t="s">
        <v>270</v>
      </c>
      <c r="D3" s="739"/>
      <c r="E3" s="739"/>
      <c r="F3" s="739"/>
      <c r="G3" s="738" t="s">
        <v>229</v>
      </c>
      <c r="H3" s="740"/>
      <c r="J3" s="738" t="s">
        <v>671</v>
      </c>
      <c r="K3" s="739"/>
      <c r="L3" s="739"/>
      <c r="M3" s="740"/>
      <c r="N3" s="181"/>
      <c r="O3" s="738" t="str">
        <f>+E6</f>
        <v>Unit 2</v>
      </c>
      <c r="P3" s="739"/>
      <c r="Q3" s="739"/>
      <c r="R3" s="739"/>
      <c r="S3" s="740"/>
      <c r="T3" s="104"/>
      <c r="U3" s="104"/>
      <c r="V3" s="83"/>
      <c r="W3" s="777" t="str">
        <f>+E6&amp;" Diagram"</f>
        <v>Unit 2 Diagram</v>
      </c>
      <c r="X3" s="778"/>
      <c r="Y3" s="778"/>
      <c r="Z3" s="778"/>
      <c r="AA3" s="778"/>
      <c r="AB3" s="778"/>
      <c r="AC3" s="778"/>
      <c r="AD3" s="778"/>
      <c r="AE3" s="778"/>
      <c r="AF3" s="778"/>
      <c r="AG3" s="778"/>
      <c r="AH3" s="778"/>
      <c r="AI3" s="778"/>
      <c r="AJ3" s="778"/>
      <c r="AK3" s="778"/>
      <c r="AL3" s="778"/>
      <c r="AM3" s="778"/>
      <c r="AN3" s="779"/>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41" t="s">
        <v>265</v>
      </c>
      <c r="E5" s="742"/>
      <c r="F5" s="83"/>
      <c r="G5" s="741" t="s">
        <v>267</v>
      </c>
      <c r="H5" s="742"/>
      <c r="J5" s="784"/>
      <c r="K5" s="785"/>
      <c r="L5" s="185" t="s">
        <v>469</v>
      </c>
      <c r="M5" s="186" t="s">
        <v>503</v>
      </c>
      <c r="N5" s="399"/>
      <c r="O5" s="676" t="s">
        <v>579</v>
      </c>
      <c r="P5" s="677"/>
      <c r="Q5" s="677"/>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95" t="s">
        <v>495</v>
      </c>
      <c r="D6" s="237" t="s">
        <v>686</v>
      </c>
      <c r="E6" s="413" t="str">
        <f>+'Plant Overview'!V38</f>
        <v>Unit 2</v>
      </c>
      <c r="F6" s="83"/>
      <c r="G6" s="85"/>
      <c r="H6" s="319" t="s">
        <v>262</v>
      </c>
      <c r="J6" s="786"/>
      <c r="K6" s="787"/>
      <c r="L6" s="166" t="s">
        <v>470</v>
      </c>
      <c r="M6" s="86" t="s">
        <v>504</v>
      </c>
      <c r="N6" s="399"/>
      <c r="O6" s="679"/>
      <c r="P6" s="723"/>
      <c r="Q6" s="723"/>
      <c r="R6" s="723"/>
      <c r="S6" s="724"/>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96"/>
      <c r="D7" s="237" t="s">
        <v>685</v>
      </c>
      <c r="E7" s="413" t="str">
        <f>+'Plant Overview'!W38</f>
        <v>U-200</v>
      </c>
      <c r="F7" s="83"/>
      <c r="G7" s="95"/>
      <c r="H7" s="319" t="s">
        <v>263</v>
      </c>
      <c r="J7" s="786"/>
      <c r="K7" s="787"/>
      <c r="L7" s="185" t="s">
        <v>464</v>
      </c>
      <c r="M7" s="186" t="s">
        <v>502</v>
      </c>
      <c r="N7" s="399"/>
      <c r="O7" s="725"/>
      <c r="P7" s="726"/>
      <c r="Q7" s="726"/>
      <c r="R7" s="726"/>
      <c r="S7" s="727"/>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21"/>
      <c r="D8" s="800" t="s">
        <v>312</v>
      </c>
      <c r="E8" s="802"/>
      <c r="F8" s="83"/>
      <c r="G8" s="94"/>
      <c r="H8" s="98" t="s">
        <v>264</v>
      </c>
      <c r="J8" s="786"/>
      <c r="K8" s="787"/>
      <c r="L8" s="185" t="s">
        <v>465</v>
      </c>
      <c r="M8" s="186" t="s">
        <v>500</v>
      </c>
      <c r="N8" s="399"/>
      <c r="O8" s="725"/>
      <c r="P8" s="726"/>
      <c r="Q8" s="726"/>
      <c r="R8" s="726"/>
      <c r="S8" s="727"/>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22"/>
      <c r="D9" s="801"/>
      <c r="E9" s="803"/>
      <c r="F9" s="83"/>
      <c r="G9" s="108"/>
      <c r="H9" s="305" t="s">
        <v>268</v>
      </c>
      <c r="J9" s="788"/>
      <c r="K9" s="789"/>
      <c r="L9" s="185" t="s">
        <v>466</v>
      </c>
      <c r="M9" s="186" t="s">
        <v>501</v>
      </c>
      <c r="N9" s="399"/>
      <c r="O9" s="728"/>
      <c r="P9" s="729"/>
      <c r="Q9" s="729"/>
      <c r="R9" s="729"/>
      <c r="S9" s="730"/>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38" t="s">
        <v>571</v>
      </c>
      <c r="E11" s="739"/>
      <c r="F11" s="739"/>
      <c r="G11" s="739"/>
      <c r="H11" s="739"/>
      <c r="I11" s="739"/>
      <c r="J11" s="739"/>
      <c r="K11" s="739"/>
      <c r="L11" s="740"/>
      <c r="M11" s="738" t="s">
        <v>580</v>
      </c>
      <c r="N11" s="739"/>
      <c r="O11" s="739"/>
      <c r="P11" s="739"/>
      <c r="Q11" s="739"/>
      <c r="R11" s="740"/>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32" t="str">
        <f>+E6&amp;" Calculations"</f>
        <v>Unit 2 Calculations</v>
      </c>
      <c r="X34" s="733"/>
      <c r="Y34" s="733"/>
      <c r="Z34" s="733"/>
      <c r="AA34" s="733"/>
      <c r="AB34" s="733"/>
      <c r="AC34" s="733"/>
      <c r="AD34" s="733"/>
      <c r="AE34" s="733"/>
      <c r="AF34" s="733"/>
      <c r="AG34" s="733"/>
      <c r="AH34" s="733"/>
      <c r="AI34" s="733"/>
      <c r="AJ34" s="733"/>
      <c r="AK34" s="733"/>
      <c r="AL34" s="733"/>
      <c r="AM34" s="733"/>
      <c r="AN34" s="734"/>
      <c r="AO34" s="104"/>
      <c r="AP34" s="83"/>
      <c r="AQ34" s="210"/>
      <c r="AR34" s="367"/>
    </row>
    <row r="35" spans="1:44" ht="16.2" customHeight="1" x14ac:dyDescent="0.3">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3">
      <c r="A44" s="83"/>
      <c r="B44" s="103"/>
      <c r="C44" s="360"/>
      <c r="D44" s="739" t="s">
        <v>536</v>
      </c>
      <c r="E44" s="739"/>
      <c r="F44" s="739"/>
      <c r="G44" s="739"/>
      <c r="H44" s="739"/>
      <c r="I44" s="739"/>
      <c r="J44" s="739"/>
      <c r="K44" s="739"/>
      <c r="L44" s="739"/>
      <c r="M44" s="783"/>
      <c r="N44" s="783"/>
      <c r="O44" s="783"/>
      <c r="P44" s="783"/>
      <c r="Q44" s="783"/>
      <c r="R44" s="783"/>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conversion"))/IF(F46="$",'Cost Conversion'!$L$2,1),0))</f>
        <v/>
      </c>
      <c r="T46" s="593"/>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conversion"))/IF(F47="$",'Cost Conversion'!$L$2,1),0))</f>
        <v/>
      </c>
      <c r="T47" s="593"/>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conversion"))/IF(F48="$",'Cost Conversion'!$L$2,1),0))</f>
        <v/>
      </c>
      <c r="T48" s="593"/>
      <c r="U48" s="83"/>
      <c r="V48" s="103"/>
      <c r="AG48" s="225" t="s">
        <v>696</v>
      </c>
      <c r="AH48" s="225" t="s">
        <v>359</v>
      </c>
      <c r="AI48" s="810" t="s">
        <v>579</v>
      </c>
      <c r="AJ48" s="811"/>
      <c r="AK48" s="811"/>
      <c r="AL48" s="811"/>
      <c r="AM48" s="811"/>
      <c r="AN48" s="812"/>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conversion"))/IF(F49="$",'Cost Conversion'!$L$2,1),0))</f>
        <v/>
      </c>
      <c r="T49" s="593"/>
      <c r="U49" s="83"/>
      <c r="V49" s="103"/>
      <c r="AG49" s="611"/>
      <c r="AH49" s="612"/>
      <c r="AI49" s="613"/>
      <c r="AJ49" s="613"/>
      <c r="AK49" s="613"/>
      <c r="AL49" s="613"/>
      <c r="AM49" s="613"/>
      <c r="AN49" s="61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conversion"))/IF(F50="$",'Cost Conversion'!$L$2,1),0))</f>
        <v/>
      </c>
      <c r="T50" s="593"/>
      <c r="U50" s="83"/>
      <c r="V50" s="103"/>
      <c r="AG50" s="615"/>
      <c r="AH50" s="504"/>
      <c r="AI50" s="336"/>
      <c r="AJ50" s="336"/>
      <c r="AK50" s="336"/>
      <c r="AL50" s="336"/>
      <c r="AM50" s="336"/>
      <c r="AN50" s="502"/>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93" t="s">
        <v>476</v>
      </c>
      <c r="Q51" s="794"/>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14" t="s">
        <v>477</v>
      </c>
      <c r="Q52" s="716"/>
      <c r="R52" s="431" t="str">
        <f>+IF(SUM(S13:S43)&gt;0,IF(G3="Equipment",SUM(S13:S43),"NaN"),"")</f>
        <v/>
      </c>
      <c r="S52" s="432" cm="1">
        <f t="array" aca="1" ref="S52" ca="1">+IF(R52="",0,R52*INDIRECT(ADDRESS(MATCH(O52,'Cost Conversion'!$B$3:$B$48,0)+2,4,1,1,"Cost conversion"))*INDIRECT(ADDRESS(MATCH(P52,'Cost Conversion'!$F$3:$F$22,0)+2,8,1,1,"Cost conversion"))/IF(N52="$",'Cost Conversion'!$L$2,1))</f>
        <v>0</v>
      </c>
      <c r="T52" s="593"/>
      <c r="U52" s="83"/>
      <c r="V52" s="103"/>
      <c r="AG52" s="615"/>
      <c r="AH52" s="504"/>
      <c r="AI52" s="336"/>
      <c r="AJ52" s="336"/>
      <c r="AK52" s="336"/>
      <c r="AL52" s="336"/>
      <c r="AM52" s="336"/>
      <c r="AN52" s="502"/>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14"/>
      <c r="Q53" s="716"/>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38" t="str">
        <f>+"BEC Distribution: "&amp;E6</f>
        <v>BEC Distribution: Unit 2</v>
      </c>
      <c r="C56" s="739"/>
      <c r="D56" s="739"/>
      <c r="E56" s="739"/>
      <c r="F56" s="739"/>
      <c r="G56" s="740"/>
      <c r="H56" s="738" t="str">
        <f>+"Estimate Benchmark : "&amp;E6</f>
        <v>Estimate Benchmark : Unit 2</v>
      </c>
      <c r="I56" s="739"/>
      <c r="J56" s="739"/>
      <c r="K56" s="739"/>
      <c r="L56" s="739"/>
      <c r="M56" s="739"/>
      <c r="N56" s="740"/>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804" t="s">
        <v>757</v>
      </c>
      <c r="C80" s="805"/>
      <c r="D80" s="805"/>
      <c r="E80" s="805"/>
      <c r="F80" s="805"/>
      <c r="G80" s="806"/>
      <c r="H80" s="116" t="s">
        <v>696</v>
      </c>
      <c r="I80" s="117" t="s">
        <v>359</v>
      </c>
      <c r="J80" s="797" t="s">
        <v>579</v>
      </c>
      <c r="K80" s="798"/>
      <c r="L80" s="798"/>
      <c r="M80" s="798"/>
      <c r="N80" s="799"/>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807"/>
      <c r="C81" s="808"/>
      <c r="D81" s="808"/>
      <c r="E81" s="808"/>
      <c r="F81" s="808"/>
      <c r="G81" s="809"/>
      <c r="H81" s="499"/>
      <c r="I81" s="110"/>
      <c r="J81" s="790"/>
      <c r="K81" s="791"/>
      <c r="L81" s="791"/>
      <c r="M81" s="791"/>
      <c r="N81" s="792"/>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55" zoomScaleNormal="55" workbookViewId="0">
      <selection activeCell="X6" sqref="X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38" t="s">
        <v>270</v>
      </c>
      <c r="D3" s="739"/>
      <c r="E3" s="739"/>
      <c r="F3" s="740"/>
      <c r="G3" s="738" t="s">
        <v>341</v>
      </c>
      <c r="H3" s="740"/>
      <c r="J3" s="738" t="s">
        <v>499</v>
      </c>
      <c r="K3" s="739"/>
      <c r="L3" s="739"/>
      <c r="M3" s="740"/>
      <c r="O3" s="738" t="str">
        <f>+E6</f>
        <v>Unit 3</v>
      </c>
      <c r="P3" s="739"/>
      <c r="Q3" s="739"/>
      <c r="R3" s="739"/>
      <c r="S3" s="740"/>
      <c r="T3" s="104"/>
      <c r="U3" s="103"/>
      <c r="V3" s="103"/>
      <c r="W3" s="777" t="str">
        <f>+E6&amp;" Diagram"</f>
        <v>Unit 3 Diagram</v>
      </c>
      <c r="X3" s="778"/>
      <c r="Y3" s="778"/>
      <c r="Z3" s="778"/>
      <c r="AA3" s="778"/>
      <c r="AB3" s="778"/>
      <c r="AC3" s="778"/>
      <c r="AD3" s="778"/>
      <c r="AE3" s="778"/>
      <c r="AF3" s="778"/>
      <c r="AG3" s="778"/>
      <c r="AH3" s="779"/>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41" t="s">
        <v>265</v>
      </c>
      <c r="E5" s="742"/>
      <c r="F5" s="182"/>
      <c r="G5" s="741" t="s">
        <v>267</v>
      </c>
      <c r="H5" s="742"/>
      <c r="J5" s="393"/>
      <c r="K5" s="394"/>
      <c r="L5" s="185" t="s">
        <v>469</v>
      </c>
      <c r="M5" s="186" t="s">
        <v>503</v>
      </c>
      <c r="O5" s="676" t="s">
        <v>579</v>
      </c>
      <c r="P5" s="677"/>
      <c r="Q5" s="677"/>
      <c r="R5" s="677"/>
      <c r="S5" s="678"/>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5" t="s">
        <v>495</v>
      </c>
      <c r="D6" s="424" t="s">
        <v>686</v>
      </c>
      <c r="E6" s="481" t="str">
        <f>+'Plant Overview'!V39</f>
        <v>Unit 3</v>
      </c>
      <c r="F6" s="183"/>
      <c r="G6" s="85"/>
      <c r="H6" s="319" t="s">
        <v>262</v>
      </c>
      <c r="J6" s="395"/>
      <c r="K6" s="396"/>
      <c r="L6" s="93" t="s">
        <v>470</v>
      </c>
      <c r="M6" s="86" t="s">
        <v>504</v>
      </c>
      <c r="O6" s="679"/>
      <c r="P6" s="723"/>
      <c r="Q6" s="723"/>
      <c r="R6" s="723"/>
      <c r="S6" s="724"/>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6"/>
      <c r="D7" s="424" t="s">
        <v>685</v>
      </c>
      <c r="E7" s="413" t="str">
        <f>+'Plant Overview'!W39</f>
        <v>U-300</v>
      </c>
      <c r="F7" s="183"/>
      <c r="G7" s="179"/>
      <c r="H7" s="319" t="s">
        <v>263</v>
      </c>
      <c r="J7" s="395"/>
      <c r="K7" s="396"/>
      <c r="L7" s="185" t="s">
        <v>464</v>
      </c>
      <c r="M7" s="186" t="s">
        <v>502</v>
      </c>
      <c r="O7" s="725"/>
      <c r="P7" s="726"/>
      <c r="Q7" s="726"/>
      <c r="R7" s="726"/>
      <c r="S7" s="727"/>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6"/>
      <c r="D8" s="813" t="s">
        <v>312</v>
      </c>
      <c r="E8" s="802"/>
      <c r="F8" s="184"/>
      <c r="G8" s="94"/>
      <c r="H8" s="98" t="s">
        <v>264</v>
      </c>
      <c r="J8" s="395"/>
      <c r="K8" s="396"/>
      <c r="L8" s="185" t="s">
        <v>465</v>
      </c>
      <c r="M8" s="186" t="s">
        <v>500</v>
      </c>
      <c r="O8" s="725"/>
      <c r="P8" s="726"/>
      <c r="Q8" s="726"/>
      <c r="R8" s="726"/>
      <c r="S8" s="727"/>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22"/>
      <c r="D9" s="814"/>
      <c r="E9" s="803"/>
      <c r="F9" s="184"/>
      <c r="G9" s="108"/>
      <c r="H9" s="305" t="s">
        <v>268</v>
      </c>
      <c r="J9" s="397"/>
      <c r="K9" s="398"/>
      <c r="L9" s="185" t="s">
        <v>466</v>
      </c>
      <c r="M9" s="186" t="s">
        <v>501</v>
      </c>
      <c r="O9" s="728"/>
      <c r="P9" s="729"/>
      <c r="Q9" s="729"/>
      <c r="R9" s="729"/>
      <c r="S9" s="730"/>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38" t="s">
        <v>507</v>
      </c>
      <c r="E11" s="739"/>
      <c r="F11" s="739"/>
      <c r="G11" s="739"/>
      <c r="H11" s="739"/>
      <c r="I11" s="739"/>
      <c r="J11" s="739"/>
      <c r="K11" s="738" t="s">
        <v>506</v>
      </c>
      <c r="L11" s="739"/>
      <c r="M11" s="739"/>
      <c r="N11" s="739"/>
      <c r="O11" s="740"/>
      <c r="P11" s="738" t="s">
        <v>509</v>
      </c>
      <c r="Q11" s="739"/>
      <c r="R11" s="740"/>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53"/>
      <c r="Q34" s="754"/>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38" t="str">
        <f>+"BEC Distribution: "&amp;E6</f>
        <v>BEC Distribution: Unit 3</v>
      </c>
      <c r="C39" s="739"/>
      <c r="D39" s="739"/>
      <c r="E39" s="739"/>
      <c r="F39" s="739"/>
      <c r="G39" s="738" t="str">
        <f>+"Estimate Benchmark: "&amp;E6</f>
        <v>Estimate Benchmark: Unit 3</v>
      </c>
      <c r="H39" s="739"/>
      <c r="I39" s="739"/>
      <c r="J39" s="740"/>
      <c r="K39" s="738" t="s">
        <v>633</v>
      </c>
      <c r="L39" s="739"/>
      <c r="M39" s="740"/>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428" t="s">
        <v>588</v>
      </c>
      <c r="L40" s="762" t="s">
        <v>632</v>
      </c>
      <c r="M40" s="762"/>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1"/>
      <c r="M41" s="822"/>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9"/>
      <c r="M42" s="820"/>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9"/>
      <c r="M43" s="820"/>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9"/>
      <c r="M44" s="820"/>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4" t="s">
        <v>758</v>
      </c>
      <c r="C64" s="805"/>
      <c r="D64" s="805"/>
      <c r="E64" s="805"/>
      <c r="F64" s="806"/>
      <c r="G64" s="88" t="s">
        <v>696</v>
      </c>
      <c r="H64" s="88" t="s">
        <v>359</v>
      </c>
      <c r="I64" s="815" t="s">
        <v>579</v>
      </c>
      <c r="J64" s="815"/>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7"/>
      <c r="C65" s="808"/>
      <c r="D65" s="808"/>
      <c r="E65" s="808"/>
      <c r="F65" s="809"/>
      <c r="G65" s="500"/>
      <c r="H65" s="500"/>
      <c r="I65" s="817"/>
      <c r="J65" s="818"/>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55" zoomScaleNormal="55"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38" t="s">
        <v>270</v>
      </c>
      <c r="D3" s="739"/>
      <c r="E3" s="739"/>
      <c r="F3" s="740"/>
      <c r="G3" s="738" t="s">
        <v>341</v>
      </c>
      <c r="H3" s="740"/>
      <c r="J3" s="738" t="s">
        <v>499</v>
      </c>
      <c r="K3" s="739"/>
      <c r="L3" s="739"/>
      <c r="M3" s="740"/>
      <c r="O3" s="738" t="str">
        <f>+E6</f>
        <v>Unit 4</v>
      </c>
      <c r="P3" s="739"/>
      <c r="Q3" s="739"/>
      <c r="R3" s="739"/>
      <c r="S3" s="740"/>
      <c r="T3" s="104"/>
      <c r="U3" s="103"/>
      <c r="V3" s="103"/>
      <c r="W3" s="777" t="str">
        <f>+E6&amp;" Diagram"</f>
        <v>Unit 4 Diagram</v>
      </c>
      <c r="X3" s="778"/>
      <c r="Y3" s="778"/>
      <c r="Z3" s="778"/>
      <c r="AA3" s="778"/>
      <c r="AB3" s="778"/>
      <c r="AC3" s="778"/>
      <c r="AD3" s="778"/>
      <c r="AE3" s="778"/>
      <c r="AF3" s="778"/>
      <c r="AG3" s="778"/>
      <c r="AH3" s="779"/>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41" t="s">
        <v>265</v>
      </c>
      <c r="E5" s="742"/>
      <c r="F5" s="182"/>
      <c r="G5" s="741" t="s">
        <v>267</v>
      </c>
      <c r="H5" s="742"/>
      <c r="J5" s="393"/>
      <c r="K5" s="394"/>
      <c r="L5" s="185" t="s">
        <v>469</v>
      </c>
      <c r="M5" s="186" t="s">
        <v>503</v>
      </c>
      <c r="O5" s="676" t="s">
        <v>579</v>
      </c>
      <c r="P5" s="677"/>
      <c r="Q5" s="677"/>
      <c r="R5" s="677"/>
      <c r="S5" s="678"/>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95" t="s">
        <v>495</v>
      </c>
      <c r="D6" s="424" t="s">
        <v>686</v>
      </c>
      <c r="E6" s="481" t="str">
        <f>+'Plant Overview'!V40</f>
        <v>Unit 4</v>
      </c>
      <c r="F6" s="183"/>
      <c r="G6" s="85"/>
      <c r="H6" s="319" t="s">
        <v>262</v>
      </c>
      <c r="J6" s="395"/>
      <c r="K6" s="396"/>
      <c r="L6" s="93" t="s">
        <v>470</v>
      </c>
      <c r="M6" s="86" t="s">
        <v>504</v>
      </c>
      <c r="O6" s="679"/>
      <c r="P6" s="723"/>
      <c r="Q6" s="723"/>
      <c r="R6" s="723"/>
      <c r="S6" s="724"/>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96"/>
      <c r="D7" s="424" t="s">
        <v>685</v>
      </c>
      <c r="E7" s="413" t="str">
        <f>+'Plant Overview'!W40</f>
        <v>U-400</v>
      </c>
      <c r="F7" s="183"/>
      <c r="G7" s="179"/>
      <c r="H7" s="319" t="s">
        <v>263</v>
      </c>
      <c r="J7" s="395"/>
      <c r="K7" s="396"/>
      <c r="L7" s="185" t="s">
        <v>464</v>
      </c>
      <c r="M7" s="186" t="s">
        <v>502</v>
      </c>
      <c r="O7" s="725"/>
      <c r="P7" s="726"/>
      <c r="Q7" s="726"/>
      <c r="R7" s="726"/>
      <c r="S7" s="727"/>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6"/>
      <c r="D8" s="813" t="s">
        <v>312</v>
      </c>
      <c r="E8" s="802"/>
      <c r="F8" s="184"/>
      <c r="G8" s="94"/>
      <c r="H8" s="98" t="s">
        <v>264</v>
      </c>
      <c r="J8" s="395"/>
      <c r="K8" s="396"/>
      <c r="L8" s="185" t="s">
        <v>465</v>
      </c>
      <c r="M8" s="186" t="s">
        <v>500</v>
      </c>
      <c r="O8" s="725"/>
      <c r="P8" s="726"/>
      <c r="Q8" s="726"/>
      <c r="R8" s="726"/>
      <c r="S8" s="727"/>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22"/>
      <c r="D9" s="814"/>
      <c r="E9" s="803"/>
      <c r="F9" s="184"/>
      <c r="G9" s="108"/>
      <c r="H9" s="305" t="s">
        <v>268</v>
      </c>
      <c r="J9" s="397"/>
      <c r="K9" s="398"/>
      <c r="L9" s="185" t="s">
        <v>466</v>
      </c>
      <c r="M9" s="186" t="s">
        <v>501</v>
      </c>
      <c r="O9" s="728"/>
      <c r="P9" s="729"/>
      <c r="Q9" s="729"/>
      <c r="R9" s="729"/>
      <c r="S9" s="730"/>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38" t="s">
        <v>507</v>
      </c>
      <c r="E11" s="739"/>
      <c r="F11" s="739"/>
      <c r="G11" s="739"/>
      <c r="H11" s="739"/>
      <c r="I11" s="739"/>
      <c r="J11" s="739"/>
      <c r="K11" s="738" t="s">
        <v>506</v>
      </c>
      <c r="L11" s="739"/>
      <c r="M11" s="739"/>
      <c r="N11" s="739"/>
      <c r="O11" s="740"/>
      <c r="P11" s="738" t="s">
        <v>509</v>
      </c>
      <c r="Q11" s="739"/>
      <c r="R11" s="740"/>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conversion"))/IF(F13="$",'Cost Conversion'!$L$2,1))</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conversion"))/IF(F14="$",'Cost Conversion'!$L$2,1))</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conversion"))/IF(F15="$",'Cost Conversion'!$L$2,1))</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conversion"))/IF(F16="$",'Cost Conversion'!$L$2,1))</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conversion"))/IF(F17="$",'Cost Conversion'!$L$2,1))</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53"/>
      <c r="Q34" s="754"/>
      <c r="R34" s="156" t="str">
        <f t="shared" si="0"/>
        <v/>
      </c>
      <c r="S34" s="172"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4"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38" t="str">
        <f>+"BEC Distribution: "&amp;E6</f>
        <v>BEC Distribution: Unit 4</v>
      </c>
      <c r="C39" s="739"/>
      <c r="D39" s="739"/>
      <c r="E39" s="739"/>
      <c r="F39" s="739"/>
      <c r="G39" s="738" t="str">
        <f>+"Estimate Benchmark: "&amp;E6</f>
        <v>Estimate Benchmark: Unit 4</v>
      </c>
      <c r="H39" s="739"/>
      <c r="I39" s="739"/>
      <c r="J39" s="740"/>
      <c r="K39" s="738" t="s">
        <v>633</v>
      </c>
      <c r="L39" s="739"/>
      <c r="M39" s="740"/>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595" t="s">
        <v>588</v>
      </c>
      <c r="L40" s="823" t="s">
        <v>632</v>
      </c>
      <c r="M40" s="824"/>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21"/>
      <c r="M41" s="822"/>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9"/>
      <c r="M42" s="820"/>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9"/>
      <c r="M43" s="820"/>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9"/>
      <c r="M44" s="820"/>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4" t="s">
        <v>758</v>
      </c>
      <c r="C64" s="805"/>
      <c r="D64" s="805"/>
      <c r="E64" s="805"/>
      <c r="F64" s="806"/>
      <c r="G64" s="88" t="s">
        <v>696</v>
      </c>
      <c r="H64" s="88" t="s">
        <v>359</v>
      </c>
      <c r="I64" s="815" t="s">
        <v>579</v>
      </c>
      <c r="J64" s="815"/>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7"/>
      <c r="C65" s="808"/>
      <c r="D65" s="808"/>
      <c r="E65" s="808"/>
      <c r="F65" s="809"/>
      <c r="G65" s="500"/>
      <c r="H65" s="500"/>
      <c r="I65" s="817"/>
      <c r="J65" s="818"/>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24" t="s">
        <v>573</v>
      </c>
      <c r="C1" s="220"/>
      <c r="D1" s="83"/>
      <c r="E1" s="83"/>
      <c r="F1" s="83"/>
      <c r="G1" s="83"/>
      <c r="H1" s="83"/>
      <c r="I1" s="83"/>
      <c r="J1" s="83"/>
      <c r="K1" s="83"/>
      <c r="L1" s="83"/>
      <c r="M1" s="83"/>
      <c r="N1" s="83"/>
      <c r="O1" s="83"/>
    </row>
    <row r="2" spans="1:15" ht="24" customHeight="1" x14ac:dyDescent="0.3">
      <c r="B2" s="247"/>
      <c r="C2" s="247"/>
      <c r="D2" s="247"/>
      <c r="E2" s="247"/>
      <c r="F2" s="247"/>
      <c r="G2" s="247"/>
      <c r="H2" s="247"/>
      <c r="I2" s="365"/>
      <c r="J2" s="365"/>
      <c r="K2" s="365"/>
      <c r="L2" s="83"/>
      <c r="M2" s="83"/>
      <c r="N2" s="155"/>
      <c r="O2" s="155"/>
    </row>
    <row r="3" spans="1:15" ht="38.4" customHeight="1" x14ac:dyDescent="0.3">
      <c r="A3" s="83"/>
      <c r="B3" s="435" t="s">
        <v>461</v>
      </c>
      <c r="C3" s="436" t="s">
        <v>462</v>
      </c>
      <c r="D3" s="434" t="s">
        <v>662</v>
      </c>
      <c r="E3" s="434" t="s">
        <v>663</v>
      </c>
      <c r="F3" s="434" t="s">
        <v>689</v>
      </c>
      <c r="G3" s="434" t="s">
        <v>690</v>
      </c>
      <c r="H3" s="434" t="s">
        <v>440</v>
      </c>
      <c r="I3" s="155"/>
    </row>
    <row r="4" spans="1:15" ht="38.4" customHeight="1" x14ac:dyDescent="0.3">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3">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3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3">
      <c r="A7" s="83"/>
      <c r="B7" s="249" t="s">
        <v>273</v>
      </c>
      <c r="C7" s="144" t="s">
        <v>656</v>
      </c>
      <c r="D7" s="390">
        <f ca="1">+D6*D18</f>
        <v>0</v>
      </c>
      <c r="E7" s="390">
        <f ca="1">+E6*E18</f>
        <v>0</v>
      </c>
      <c r="F7" s="390">
        <f ca="1">+F6*F18</f>
        <v>0</v>
      </c>
      <c r="G7" s="390">
        <f ca="1">+G6*G18</f>
        <v>0</v>
      </c>
      <c r="H7" s="390"/>
      <c r="I7" s="155"/>
    </row>
    <row r="8" spans="1:15" ht="38.4" customHeight="1" x14ac:dyDescent="0.3">
      <c r="A8" s="83"/>
      <c r="B8" s="142" t="s">
        <v>274</v>
      </c>
      <c r="C8" s="145" t="s">
        <v>656</v>
      </c>
      <c r="D8" s="390">
        <f ca="1">+D19*D6</f>
        <v>0</v>
      </c>
      <c r="E8" s="390">
        <f ca="1">+E19*E6</f>
        <v>0</v>
      </c>
      <c r="F8" s="390">
        <f ca="1">+F19*F6</f>
        <v>0</v>
      </c>
      <c r="G8" s="390">
        <f ca="1">+G19*G6</f>
        <v>0</v>
      </c>
      <c r="H8" s="390"/>
      <c r="I8" s="83"/>
    </row>
    <row r="9" spans="1:15" ht="38.4" customHeight="1" x14ac:dyDescent="0.3">
      <c r="A9" s="83"/>
      <c r="B9" s="142" t="s">
        <v>275</v>
      </c>
      <c r="C9" s="245" t="s">
        <v>657</v>
      </c>
      <c r="D9" s="390">
        <f ca="1">+D20*(D6+D7+D8)</f>
        <v>0</v>
      </c>
      <c r="E9" s="390">
        <f ca="1">+E20*(E6+E7+E8)</f>
        <v>0</v>
      </c>
      <c r="F9" s="390">
        <f ca="1">+F20*(F6+F7+F8)</f>
        <v>0</v>
      </c>
      <c r="G9" s="390">
        <f ca="1">+G20*(G6+G7+G8)</f>
        <v>0</v>
      </c>
      <c r="H9" s="390"/>
      <c r="I9" s="83"/>
    </row>
    <row r="10" spans="1:15" ht="38.4" customHeight="1" x14ac:dyDescent="0.3">
      <c r="A10" s="83"/>
      <c r="B10" s="142" t="s">
        <v>276</v>
      </c>
      <c r="C10" s="143" t="s">
        <v>277</v>
      </c>
      <c r="D10" s="390">
        <f ca="1">+SUM(D8+D9)</f>
        <v>0</v>
      </c>
      <c r="E10" s="390">
        <f ca="1">+SUM(E8+E9)</f>
        <v>0</v>
      </c>
      <c r="F10" s="390">
        <f ca="1">+SUM(F8+F9)</f>
        <v>0</v>
      </c>
      <c r="G10" s="390">
        <f ca="1">+SUM(G8+G9)</f>
        <v>0</v>
      </c>
      <c r="H10" s="390"/>
      <c r="I10" s="83"/>
    </row>
    <row r="11" spans="1:15" ht="38.4" customHeight="1" x14ac:dyDescent="0.3">
      <c r="A11" s="83"/>
      <c r="B11" s="142" t="s">
        <v>278</v>
      </c>
      <c r="C11" s="143" t="s">
        <v>279</v>
      </c>
      <c r="D11" s="390">
        <f ca="1">+D6+D7+D10</f>
        <v>0</v>
      </c>
      <c r="E11" s="390">
        <f ca="1">+E6+E7+E10</f>
        <v>0</v>
      </c>
      <c r="F11" s="390">
        <f ca="1">+F6+F7+F10</f>
        <v>0</v>
      </c>
      <c r="G11" s="390">
        <f ca="1">+G6+G7+G10</f>
        <v>0</v>
      </c>
      <c r="H11" s="390"/>
      <c r="I11" s="83"/>
    </row>
    <row r="12" spans="1:15" ht="38.4" customHeight="1" x14ac:dyDescent="0.3">
      <c r="A12" s="83"/>
      <c r="B12" s="142" t="s">
        <v>280</v>
      </c>
      <c r="C12" s="143" t="s">
        <v>654</v>
      </c>
      <c r="D12" s="390">
        <f ca="1">+D11*D23</f>
        <v>0</v>
      </c>
      <c r="E12" s="390">
        <f ca="1">+E11*E23</f>
        <v>0</v>
      </c>
      <c r="F12" s="390">
        <f ca="1">+F11*F23</f>
        <v>0</v>
      </c>
      <c r="G12" s="390">
        <f ca="1">+G11*G23</f>
        <v>0</v>
      </c>
      <c r="H12" s="390"/>
      <c r="I12" s="83"/>
    </row>
    <row r="13" spans="1:15" ht="38.4" customHeight="1" thickBot="1" x14ac:dyDescent="0.35">
      <c r="A13" s="83"/>
      <c r="B13" s="167" t="s">
        <v>281</v>
      </c>
      <c r="C13" s="168" t="s">
        <v>282</v>
      </c>
      <c r="D13" s="390">
        <f ca="1">+D11+D12</f>
        <v>0</v>
      </c>
      <c r="E13" s="390">
        <f ca="1">+E11+E12</f>
        <v>0</v>
      </c>
      <c r="F13" s="390">
        <f ca="1">+F11+F12</f>
        <v>0</v>
      </c>
      <c r="G13" s="390">
        <f ca="1">+G11+G12</f>
        <v>0</v>
      </c>
      <c r="H13" s="390"/>
      <c r="I13" s="83"/>
    </row>
    <row r="14" spans="1:15" ht="38.4" customHeight="1" thickTop="1" x14ac:dyDescent="0.3">
      <c r="A14" s="83"/>
      <c r="B14" s="169" t="s">
        <v>283</v>
      </c>
      <c r="C14" s="144" t="s">
        <v>655</v>
      </c>
      <c r="D14" s="390">
        <f ca="1">+D13*D25</f>
        <v>0</v>
      </c>
      <c r="E14" s="390">
        <f ca="1">+E13*E25</f>
        <v>0</v>
      </c>
      <c r="F14" s="390">
        <f ca="1">+F13*F25</f>
        <v>0</v>
      </c>
      <c r="G14" s="390">
        <f ca="1">+G13*G25</f>
        <v>0</v>
      </c>
      <c r="H14" s="390"/>
      <c r="I14" s="83"/>
    </row>
    <row r="15" spans="1:15" x14ac:dyDescent="0.3">
      <c r="A15" s="83"/>
      <c r="B15" s="83"/>
      <c r="C15" s="83"/>
      <c r="D15" s="214"/>
      <c r="E15" s="214"/>
      <c r="F15" s="214"/>
      <c r="G15" s="214"/>
      <c r="H15" s="214"/>
      <c r="M15" s="83"/>
      <c r="N15" s="83"/>
      <c r="O15" s="83"/>
    </row>
    <row r="16" spans="1:15" ht="38.4" customHeight="1" x14ac:dyDescent="0.3">
      <c r="A16" s="83"/>
      <c r="B16" s="435" t="s">
        <v>359</v>
      </c>
      <c r="C16" s="435" t="s">
        <v>462</v>
      </c>
      <c r="D16" s="456" t="s">
        <v>662</v>
      </c>
      <c r="E16" s="456" t="s">
        <v>663</v>
      </c>
      <c r="F16" s="456" t="s">
        <v>689</v>
      </c>
      <c r="G16" s="456" t="s">
        <v>690</v>
      </c>
      <c r="H16" s="157"/>
      <c r="I16" s="83"/>
      <c r="J16" s="83"/>
    </row>
    <row r="17" spans="1:15" ht="38.4" customHeight="1" x14ac:dyDescent="0.3">
      <c r="A17" s="83"/>
      <c r="B17" s="86" t="s">
        <v>271</v>
      </c>
      <c r="C17" s="86" t="s">
        <v>272</v>
      </c>
      <c r="D17" s="325" t="s">
        <v>354</v>
      </c>
      <c r="E17" s="325" t="s">
        <v>354</v>
      </c>
      <c r="F17" s="325" t="s">
        <v>354</v>
      </c>
      <c r="G17" s="325" t="s">
        <v>354</v>
      </c>
      <c r="H17" s="157"/>
      <c r="I17" s="83"/>
      <c r="J17" s="83"/>
    </row>
    <row r="18" spans="1:15" ht="38.4" customHeight="1" x14ac:dyDescent="0.3">
      <c r="A18" s="83"/>
      <c r="B18" s="475" t="s">
        <v>273</v>
      </c>
      <c r="C18" s="86" t="s">
        <v>656</v>
      </c>
      <c r="D18" s="408">
        <v>0.1</v>
      </c>
      <c r="E18" s="408">
        <v>0.1</v>
      </c>
      <c r="F18" s="408">
        <v>0.1</v>
      </c>
      <c r="G18" s="408">
        <v>0.1</v>
      </c>
      <c r="H18" s="157"/>
      <c r="I18" s="83"/>
      <c r="J18" s="83"/>
    </row>
    <row r="19" spans="1:15" ht="38.4" customHeight="1" x14ac:dyDescent="0.3">
      <c r="A19" s="83"/>
      <c r="B19" s="86" t="s">
        <v>274</v>
      </c>
      <c r="C19" s="86" t="s">
        <v>656</v>
      </c>
      <c r="D19" s="409">
        <v>0</v>
      </c>
      <c r="E19" s="409">
        <v>0</v>
      </c>
      <c r="F19" s="409">
        <v>0</v>
      </c>
      <c r="G19" s="409">
        <v>0</v>
      </c>
      <c r="H19" s="157"/>
      <c r="I19" s="83"/>
      <c r="J19" s="83"/>
    </row>
    <row r="20" spans="1:15" ht="38.4" customHeight="1" x14ac:dyDescent="0.3">
      <c r="A20" s="83"/>
      <c r="B20" s="86" t="s">
        <v>275</v>
      </c>
      <c r="C20" s="86" t="s">
        <v>657</v>
      </c>
      <c r="D20" s="409">
        <v>0.2</v>
      </c>
      <c r="E20" s="409">
        <v>0.2</v>
      </c>
      <c r="F20" s="409">
        <v>0.2</v>
      </c>
      <c r="G20" s="409">
        <v>0.2</v>
      </c>
      <c r="H20" s="157"/>
      <c r="I20" s="83"/>
      <c r="J20" s="83"/>
    </row>
    <row r="21" spans="1:15" ht="38.4" customHeight="1" x14ac:dyDescent="0.3">
      <c r="A21" s="83"/>
      <c r="B21" s="86" t="s">
        <v>276</v>
      </c>
      <c r="C21" s="86" t="s">
        <v>277</v>
      </c>
      <c r="D21" s="315" t="s">
        <v>354</v>
      </c>
      <c r="E21" s="315" t="s">
        <v>354</v>
      </c>
      <c r="F21" s="315" t="s">
        <v>354</v>
      </c>
      <c r="G21" s="315" t="s">
        <v>354</v>
      </c>
      <c r="H21" s="157"/>
      <c r="I21" s="83"/>
      <c r="J21" s="83"/>
    </row>
    <row r="22" spans="1:15" ht="38.4" customHeight="1" x14ac:dyDescent="0.3">
      <c r="A22" s="83"/>
      <c r="B22" s="86" t="s">
        <v>278</v>
      </c>
      <c r="C22" s="86" t="s">
        <v>279</v>
      </c>
      <c r="D22" s="315" t="s">
        <v>354</v>
      </c>
      <c r="E22" s="315" t="s">
        <v>354</v>
      </c>
      <c r="F22" s="315" t="s">
        <v>354</v>
      </c>
      <c r="G22" s="315" t="s">
        <v>354</v>
      </c>
      <c r="H22" s="157"/>
      <c r="I22" s="83"/>
      <c r="J22" s="83"/>
    </row>
    <row r="23" spans="1:15" ht="38.4" customHeight="1" x14ac:dyDescent="0.3">
      <c r="A23" s="83"/>
      <c r="B23" s="86" t="s">
        <v>280</v>
      </c>
      <c r="C23" s="86" t="s">
        <v>654</v>
      </c>
      <c r="D23" s="409">
        <v>0.15</v>
      </c>
      <c r="E23" s="409">
        <v>0.15</v>
      </c>
      <c r="F23" s="409">
        <v>0.15</v>
      </c>
      <c r="G23" s="409">
        <v>0.15</v>
      </c>
      <c r="H23" s="157"/>
      <c r="I23" s="83"/>
      <c r="J23" s="83"/>
    </row>
    <row r="24" spans="1:15" ht="38.4" customHeight="1" x14ac:dyDescent="0.3">
      <c r="A24" s="83"/>
      <c r="B24" s="86" t="s">
        <v>281</v>
      </c>
      <c r="C24" s="86" t="s">
        <v>282</v>
      </c>
      <c r="D24" s="315" t="s">
        <v>354</v>
      </c>
      <c r="E24" s="315" t="s">
        <v>354</v>
      </c>
      <c r="F24" s="315" t="s">
        <v>354</v>
      </c>
      <c r="G24" s="315" t="s">
        <v>354</v>
      </c>
      <c r="H24" s="157"/>
      <c r="I24" s="83"/>
      <c r="J24" s="83"/>
    </row>
    <row r="25" spans="1:15" ht="38.4" customHeight="1" x14ac:dyDescent="0.3">
      <c r="A25" s="83"/>
      <c r="B25" s="86" t="s">
        <v>283</v>
      </c>
      <c r="C25" s="86" t="s">
        <v>284</v>
      </c>
      <c r="D25" s="409">
        <v>1.1100000000000001</v>
      </c>
      <c r="E25" s="409">
        <v>1.1100000000000001</v>
      </c>
      <c r="F25" s="409">
        <v>1.1100000000000001</v>
      </c>
      <c r="G25" s="409">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5" t="s">
        <v>631</v>
      </c>
      <c r="C28" s="826"/>
      <c r="E28" s="246"/>
      <c r="G28" s="83"/>
      <c r="H28" s="83"/>
      <c r="I28" s="83"/>
      <c r="J28" s="83"/>
      <c r="K28" s="83"/>
      <c r="L28" s="83"/>
      <c r="M28" s="83"/>
      <c r="N28" s="83"/>
      <c r="O28" s="83"/>
    </row>
    <row r="29" spans="1:15" ht="36" customHeight="1" x14ac:dyDescent="0.3">
      <c r="A29" s="83"/>
      <c r="B29" s="400" t="s">
        <v>463</v>
      </c>
      <c r="C29" s="448" t="str">
        <f>+'Plant Overview'!E9</f>
        <v>€</v>
      </c>
      <c r="D29" s="453" t="s">
        <v>495</v>
      </c>
      <c r="E29" s="248"/>
      <c r="F29" s="83"/>
      <c r="G29" s="83"/>
      <c r="H29" s="83"/>
      <c r="I29" s="83"/>
      <c r="J29" s="83"/>
      <c r="K29" s="83"/>
      <c r="L29" s="83"/>
      <c r="M29" s="83"/>
      <c r="N29" s="83"/>
      <c r="O29" s="83"/>
    </row>
    <row r="30" spans="1:15" ht="36" customHeight="1" x14ac:dyDescent="0.3">
      <c r="A30" s="83"/>
      <c r="B30" s="449" t="s">
        <v>315</v>
      </c>
      <c r="C30" s="450">
        <f>+'Plant Overview'!E8</f>
        <v>2020</v>
      </c>
      <c r="D30" s="391"/>
      <c r="E30" s="83"/>
      <c r="F30" s="83"/>
      <c r="G30" s="83"/>
      <c r="H30" s="83"/>
      <c r="I30" s="83"/>
      <c r="J30" s="83"/>
      <c r="K30" s="83"/>
      <c r="L30" s="83"/>
      <c r="M30" s="83"/>
      <c r="N30" s="83"/>
      <c r="O30" s="83"/>
    </row>
    <row r="31" spans="1:15" ht="36" customHeight="1" x14ac:dyDescent="0.3">
      <c r="A31" s="83"/>
      <c r="B31" s="451" t="s">
        <v>476</v>
      </c>
      <c r="C31" s="452" t="str">
        <f>+'Plant Overview'!E7</f>
        <v>Western Europe</v>
      </c>
      <c r="D31" s="392"/>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3">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3">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8" t="s">
        <v>766</v>
      </c>
      <c r="C37" s="357" t="s">
        <v>594</v>
      </c>
      <c r="D37" s="220"/>
      <c r="E37" s="83"/>
      <c r="F37" s="83"/>
      <c r="G37" s="83"/>
      <c r="H37" s="83"/>
      <c r="I37" s="83"/>
      <c r="J37" s="83"/>
      <c r="K37" s="83"/>
      <c r="L37" s="83"/>
      <c r="M37" s="83"/>
      <c r="N37" s="83"/>
      <c r="O37" s="83"/>
    </row>
    <row r="38" spans="1:15" ht="36" customHeight="1" x14ac:dyDescent="0.3">
      <c r="A38" s="83"/>
      <c r="B38" s="609"/>
      <c r="C38" s="250" t="s">
        <v>595</v>
      </c>
      <c r="D38" s="22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27" t="s">
        <v>574</v>
      </c>
      <c r="C2" s="827"/>
      <c r="D2" s="83"/>
      <c r="E2" s="83"/>
      <c r="F2" s="83"/>
      <c r="G2" s="83"/>
      <c r="I2" s="83"/>
      <c r="J2" s="83"/>
      <c r="K2" s="83"/>
      <c r="L2" s="83"/>
      <c r="M2" s="83"/>
      <c r="N2" s="83"/>
      <c r="O2" s="83"/>
      <c r="P2" s="83"/>
      <c r="Q2" s="83"/>
      <c r="R2" s="83"/>
      <c r="S2" s="738" t="s">
        <v>643</v>
      </c>
      <c r="T2" s="739"/>
      <c r="U2" s="739"/>
      <c r="V2" s="739"/>
      <c r="W2" s="739"/>
      <c r="X2" s="739"/>
      <c r="Y2" s="740"/>
    </row>
    <row r="3" spans="1:25" ht="21" customHeight="1" x14ac:dyDescent="0.3">
      <c r="A3" s="83"/>
      <c r="B3" s="827"/>
      <c r="C3" s="827"/>
      <c r="D3" s="83"/>
      <c r="E3" s="83"/>
      <c r="F3" s="83"/>
      <c r="G3" s="83"/>
      <c r="I3" s="83"/>
      <c r="J3" s="377"/>
      <c r="K3" s="377"/>
      <c r="L3" s="377"/>
      <c r="M3" s="83"/>
      <c r="N3" s="83"/>
      <c r="O3" s="83"/>
      <c r="P3" s="741" t="s">
        <v>267</v>
      </c>
      <c r="Q3" s="742"/>
      <c r="T3" s="83"/>
      <c r="U3" s="83"/>
      <c r="V3" s="83"/>
    </row>
    <row r="4" spans="1:25" ht="21" customHeight="1" x14ac:dyDescent="0.3">
      <c r="A4" s="83"/>
      <c r="B4" s="834" t="s">
        <v>495</v>
      </c>
      <c r="C4" s="835"/>
      <c r="D4" s="83"/>
      <c r="E4" s="83"/>
      <c r="F4" s="222" t="s">
        <v>577</v>
      </c>
      <c r="G4" s="223" t="s">
        <v>578</v>
      </c>
      <c r="I4" s="83"/>
      <c r="J4" s="83"/>
      <c r="K4" s="215"/>
      <c r="L4" s="213"/>
      <c r="M4" s="210"/>
      <c r="N4" s="83"/>
      <c r="O4" s="83"/>
      <c r="P4" s="363"/>
      <c r="Q4" s="319" t="s">
        <v>262</v>
      </c>
      <c r="S4" s="116" t="s">
        <v>696</v>
      </c>
      <c r="T4" s="117" t="s">
        <v>359</v>
      </c>
      <c r="U4" s="797" t="s">
        <v>579</v>
      </c>
      <c r="V4" s="798"/>
      <c r="W4" s="798"/>
      <c r="X4" s="798"/>
      <c r="Y4" s="799"/>
    </row>
    <row r="5" spans="1:25" ht="21" customHeight="1" x14ac:dyDescent="0.3">
      <c r="A5" s="83"/>
      <c r="B5" s="836"/>
      <c r="C5" s="837"/>
      <c r="D5" s="83"/>
      <c r="E5" s="221" t="s">
        <v>457</v>
      </c>
      <c r="F5" s="220"/>
      <c r="G5" s="220"/>
      <c r="I5" s="83"/>
      <c r="J5" s="83"/>
      <c r="K5" s="210"/>
      <c r="L5" s="213"/>
      <c r="M5" s="210"/>
      <c r="N5" s="83"/>
      <c r="O5" s="83"/>
      <c r="P5" s="404"/>
      <c r="Q5" s="319" t="s">
        <v>263</v>
      </c>
      <c r="S5" s="499"/>
      <c r="T5" s="110"/>
      <c r="U5" s="790"/>
      <c r="V5" s="791"/>
      <c r="W5" s="791"/>
      <c r="X5" s="791"/>
      <c r="Y5" s="792"/>
    </row>
    <row r="6" spans="1:25" ht="21" customHeight="1" x14ac:dyDescent="0.3">
      <c r="A6" s="83"/>
      <c r="B6" s="834"/>
      <c r="C6" s="835"/>
      <c r="D6" s="83"/>
      <c r="E6" s="221" t="s">
        <v>576</v>
      </c>
      <c r="F6" s="220"/>
      <c r="G6" s="220"/>
      <c r="I6" s="83"/>
      <c r="J6" s="83"/>
      <c r="K6" s="371"/>
      <c r="L6" s="213"/>
      <c r="M6" s="210"/>
      <c r="N6" s="83"/>
      <c r="O6" s="83"/>
      <c r="P6" s="405"/>
      <c r="Q6" s="98" t="s">
        <v>264</v>
      </c>
      <c r="S6" s="499"/>
      <c r="T6" s="110"/>
      <c r="U6" s="790"/>
      <c r="V6" s="791"/>
      <c r="W6" s="791"/>
      <c r="X6" s="791"/>
      <c r="Y6" s="792"/>
    </row>
    <row r="7" spans="1:25" s="83" customFormat="1" ht="21" customHeight="1" x14ac:dyDescent="0.3">
      <c r="B7" s="838"/>
      <c r="C7" s="839"/>
      <c r="E7" s="221" t="s">
        <v>458</v>
      </c>
      <c r="F7" s="220"/>
      <c r="G7" s="220"/>
      <c r="K7" s="210"/>
      <c r="L7" s="213"/>
      <c r="M7" s="210"/>
      <c r="P7" s="406"/>
      <c r="Q7" s="305" t="s">
        <v>268</v>
      </c>
      <c r="S7" s="499"/>
      <c r="T7" s="110"/>
      <c r="U7" s="790"/>
      <c r="V7" s="791"/>
      <c r="W7" s="791"/>
      <c r="X7" s="791"/>
      <c r="Y7" s="792"/>
    </row>
    <row r="8" spans="1:25" s="83" customFormat="1" ht="21" customHeight="1" x14ac:dyDescent="0.3">
      <c r="B8" s="838"/>
      <c r="C8" s="839"/>
      <c r="E8" s="834" t="s">
        <v>739</v>
      </c>
      <c r="F8" s="840"/>
      <c r="G8" s="835"/>
      <c r="K8" s="210"/>
      <c r="L8" s="213"/>
      <c r="M8" s="210"/>
      <c r="S8" s="499"/>
      <c r="T8" s="110"/>
      <c r="U8" s="790"/>
      <c r="V8" s="791"/>
      <c r="W8" s="791"/>
      <c r="X8" s="791"/>
      <c r="Y8" s="792"/>
    </row>
    <row r="9" spans="1:25" ht="21" customHeight="1" x14ac:dyDescent="0.3">
      <c r="A9" s="83"/>
      <c r="B9" s="836"/>
      <c r="C9" s="837"/>
      <c r="D9" s="374"/>
      <c r="E9" s="836"/>
      <c r="F9" s="841"/>
      <c r="G9" s="837"/>
      <c r="I9" s="83"/>
      <c r="J9" s="210"/>
      <c r="K9" s="210"/>
      <c r="L9" s="210"/>
      <c r="M9" s="210"/>
      <c r="N9" s="83"/>
      <c r="O9" s="83"/>
      <c r="P9" s="237" t="s">
        <v>688</v>
      </c>
      <c r="Q9" s="305">
        <f>+'Cost Conversion'!L2</f>
        <v>1.2</v>
      </c>
      <c r="S9" s="499"/>
      <c r="T9" s="110"/>
      <c r="U9" s="790"/>
      <c r="V9" s="791"/>
      <c r="W9" s="791"/>
      <c r="X9" s="791"/>
      <c r="Y9" s="792"/>
    </row>
    <row r="10" spans="1:25" ht="21" customHeight="1" x14ac:dyDescent="0.3">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3">
      <c r="A11" s="83"/>
      <c r="B11" s="83"/>
      <c r="C11" s="83"/>
      <c r="D11" s="374"/>
      <c r="E11" s="83"/>
      <c r="F11" s="212"/>
      <c r="G11" s="83"/>
      <c r="I11" s="83"/>
      <c r="J11" s="210"/>
      <c r="K11" s="210"/>
      <c r="L11" s="210"/>
      <c r="M11" s="210"/>
      <c r="N11" s="83"/>
      <c r="O11" s="83"/>
      <c r="T11" s="210"/>
      <c r="U11" s="210"/>
      <c r="V11" s="210"/>
    </row>
    <row r="12" spans="1:25" ht="21" customHeight="1" x14ac:dyDescent="0.3">
      <c r="A12" s="83"/>
      <c r="B12" s="83"/>
      <c r="C12" s="83"/>
      <c r="D12" s="374"/>
      <c r="E12" s="83"/>
      <c r="F12" s="212"/>
      <c r="G12" s="83"/>
      <c r="J12" s="210"/>
      <c r="K12" s="210"/>
      <c r="L12" s="210"/>
      <c r="M12" s="210"/>
      <c r="N12" s="83"/>
      <c r="O12" s="83"/>
      <c r="T12" s="210"/>
      <c r="U12" s="210"/>
      <c r="V12" s="210"/>
    </row>
    <row r="13" spans="1:25" ht="21" customHeight="1" x14ac:dyDescent="0.3">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3">
      <c r="A14" s="83"/>
      <c r="B14" s="831" t="s">
        <v>448</v>
      </c>
      <c r="C14" s="832"/>
      <c r="D14" s="832"/>
      <c r="E14" s="832"/>
      <c r="F14" s="832"/>
      <c r="G14" s="833"/>
      <c r="H14" s="176"/>
      <c r="I14" s="831" t="s">
        <v>705</v>
      </c>
      <c r="J14" s="832"/>
      <c r="K14" s="832"/>
      <c r="L14" s="832"/>
      <c r="M14" s="832"/>
      <c r="N14" s="833"/>
      <c r="O14" s="83"/>
      <c r="P14" s="738" t="s">
        <v>450</v>
      </c>
      <c r="Q14" s="739"/>
      <c r="R14" s="739"/>
      <c r="S14" s="739"/>
      <c r="T14" s="739"/>
      <c r="U14" s="740"/>
      <c r="V14" s="210"/>
      <c r="W14" s="171" t="str">
        <f>+B18</f>
        <v>Total FOM</v>
      </c>
    </row>
    <row r="15" spans="1:25" ht="21" customHeight="1" x14ac:dyDescent="0.3">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5">
      <c r="A18" s="83"/>
      <c r="B18" s="828" t="s">
        <v>449</v>
      </c>
      <c r="C18" s="829"/>
      <c r="D18" s="829"/>
      <c r="E18" s="829"/>
      <c r="F18" s="830"/>
      <c r="G18" s="401">
        <f>SUM(Tabla60[cost/year])</f>
        <v>0</v>
      </c>
      <c r="H18" s="216"/>
      <c r="I18" s="83"/>
      <c r="J18" s="83"/>
      <c r="K18" s="83"/>
      <c r="L18" s="210"/>
      <c r="M18" s="210"/>
      <c r="N18" s="210"/>
      <c r="O18" s="210"/>
      <c r="P18" s="828" t="s">
        <v>570</v>
      </c>
      <c r="Q18" s="829"/>
      <c r="R18" s="829"/>
      <c r="S18" s="829"/>
      <c r="T18" s="830"/>
      <c r="U18" s="403">
        <f>SUM(Tabla58[cost/year])-U16</f>
        <v>0</v>
      </c>
      <c r="V18" s="210"/>
    </row>
    <row r="19" spans="1:23" ht="21" customHeight="1" x14ac:dyDescent="0.3">
      <c r="A19" s="83"/>
      <c r="B19" s="205"/>
      <c r="C19" s="205"/>
      <c r="D19" s="205"/>
      <c r="E19" s="205"/>
      <c r="F19" s="205"/>
      <c r="G19" s="146"/>
      <c r="H19" s="176"/>
      <c r="I19" s="83"/>
      <c r="J19" s="83"/>
      <c r="K19" s="83"/>
      <c r="L19" s="210"/>
      <c r="M19" s="210"/>
      <c r="N19" s="210"/>
      <c r="O19" s="210"/>
      <c r="P19" s="828" t="s">
        <v>493</v>
      </c>
      <c r="Q19" s="829"/>
      <c r="R19" s="829"/>
      <c r="S19" s="829"/>
      <c r="T19" s="829"/>
      <c r="U19" s="401">
        <f>+U16</f>
        <v>0</v>
      </c>
      <c r="V19" s="210"/>
    </row>
    <row r="20" spans="1:23" ht="21" customHeight="1" x14ac:dyDescent="0.3">
      <c r="A20" s="83"/>
      <c r="H20" s="176"/>
      <c r="I20" s="83"/>
      <c r="J20" s="83"/>
      <c r="K20" s="83"/>
      <c r="L20" s="210"/>
      <c r="M20" s="210"/>
      <c r="N20" s="210"/>
      <c r="O20" s="210"/>
      <c r="P20" s="210"/>
      <c r="Q20" s="210"/>
      <c r="R20" s="210"/>
      <c r="S20" s="210"/>
      <c r="T20" s="210"/>
      <c r="U20" s="210"/>
      <c r="V20" s="210"/>
    </row>
    <row r="21" spans="1:23" ht="21" customHeight="1" x14ac:dyDescent="0.3">
      <c r="A21" s="83"/>
      <c r="H21" s="215"/>
      <c r="I21" s="83"/>
      <c r="J21" s="83"/>
      <c r="K21" s="83"/>
      <c r="L21" s="210"/>
      <c r="M21" s="210"/>
      <c r="N21" s="210"/>
      <c r="O21" s="210"/>
      <c r="P21" s="210"/>
      <c r="Q21" s="210"/>
      <c r="R21" s="210"/>
      <c r="S21" s="210"/>
      <c r="T21" s="210"/>
      <c r="U21" s="210"/>
      <c r="V21" s="210"/>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49" t="s">
        <v>583</v>
      </c>
      <c r="C1" s="850"/>
      <c r="D1" s="850"/>
      <c r="E1" s="851"/>
      <c r="G1" s="847" t="s">
        <v>494</v>
      </c>
      <c r="H1" s="848"/>
      <c r="I1" s="847" t="s">
        <v>583</v>
      </c>
      <c r="J1" s="848"/>
    </row>
    <row r="2" spans="1:70" ht="20.399999999999999" customHeight="1" x14ac:dyDescent="0.3">
      <c r="G2" s="534"/>
      <c r="H2" s="535"/>
      <c r="I2" s="273"/>
      <c r="J2" s="538"/>
      <c r="S2" s="214"/>
      <c r="T2" s="214"/>
      <c r="V2" s="214"/>
      <c r="BR2" t="s">
        <v>721</v>
      </c>
    </row>
    <row r="3" spans="1:70" ht="20.399999999999999" customHeight="1" x14ac:dyDescent="0.3">
      <c r="A3" s="83"/>
      <c r="B3" s="732" t="s">
        <v>725</v>
      </c>
      <c r="C3" s="733"/>
      <c r="D3" s="733"/>
      <c r="E3" s="737"/>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52" t="s">
        <v>571</v>
      </c>
      <c r="C4" s="852"/>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52" t="s">
        <v>667</v>
      </c>
      <c r="C5" s="852"/>
      <c r="D5" s="548">
        <f>+'Plant Overview'!F32</f>
        <v>0</v>
      </c>
      <c r="E5" s="86" t="str">
        <f>+'Plant Overview'!G32&amp;"/s"</f>
        <v>unit_P1/s</v>
      </c>
      <c r="F5" s="83"/>
      <c r="G5" s="855" t="s">
        <v>729</v>
      </c>
      <c r="H5" s="855"/>
      <c r="I5" s="742" t="s">
        <v>664</v>
      </c>
      <c r="J5" s="743"/>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52" t="s">
        <v>668</v>
      </c>
      <c r="C6" s="852"/>
      <c r="D6" s="548" t="e">
        <f>D5/D4</f>
        <v>#DIV/0!</v>
      </c>
      <c r="E6" s="86" t="str">
        <f>+'Plant Overview'!G32&amp;"/"&amp;'Plant Overview'!G71</f>
        <v>unit_P1/unit_R1</v>
      </c>
      <c r="F6" s="83"/>
      <c r="G6" s="853" t="s">
        <v>664</v>
      </c>
      <c r="H6" s="854"/>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2" t="s">
        <v>590</v>
      </c>
      <c r="C7" s="852"/>
      <c r="D7" s="549">
        <f>+'Plant CAPEX'!H13</f>
        <v>0</v>
      </c>
      <c r="E7" s="418" t="str">
        <f>+J7</f>
        <v>M€</v>
      </c>
      <c r="F7" s="83"/>
      <c r="G7" s="853" t="s">
        <v>719</v>
      </c>
      <c r="H7" s="854"/>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7" t="s">
        <v>457</v>
      </c>
      <c r="C8" s="857"/>
      <c r="D8" s="548">
        <f>+'Plant OPEX'!G18</f>
        <v>0</v>
      </c>
      <c r="E8" s="418" t="str">
        <f>+"M"&amp;'Plant Overview'!$E$9&amp;"/y"</f>
        <v>M€/y</v>
      </c>
      <c r="F8" s="83"/>
      <c r="G8" s="853" t="s">
        <v>720</v>
      </c>
      <c r="H8" s="854"/>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52" t="str">
        <f>+'Plant OPEX'!I16</f>
        <v>Fuel 1</v>
      </c>
      <c r="C9" s="852"/>
      <c r="D9" s="548">
        <f>+'Plant OPEX'!N16</f>
        <v>0</v>
      </c>
      <c r="E9" s="418" t="str">
        <f>+"M"&amp;'Plant Overview'!$E$9&amp;"/y"</f>
        <v>M€/y</v>
      </c>
      <c r="F9" s="83"/>
      <c r="G9" s="860" t="s">
        <v>726</v>
      </c>
      <c r="H9" s="861"/>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52" t="str">
        <f>+'Plant OPEX'!I17</f>
        <v>Fuel 2</v>
      </c>
      <c r="C10" s="852"/>
      <c r="D10" s="548">
        <f>+'Plant OPEX'!N17</f>
        <v>0</v>
      </c>
      <c r="E10" s="418" t="str">
        <f>+"M"&amp;'Plant Overview'!$E$9&amp;"/y"</f>
        <v>M€/y</v>
      </c>
      <c r="F10" s="83"/>
      <c r="G10" s="860" t="s">
        <v>727</v>
      </c>
      <c r="H10" s="861"/>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52" t="s">
        <v>458</v>
      </c>
      <c r="C11" s="852"/>
      <c r="D11" s="548">
        <f>+'Plant OPEX'!U18</f>
        <v>0</v>
      </c>
      <c r="E11" s="418" t="str">
        <f>+"M"&amp;'Plant Overview'!$E$9&amp;"/y"</f>
        <v>M€/y</v>
      </c>
      <c r="F11" s="83"/>
      <c r="G11" s="858" t="s">
        <v>684</v>
      </c>
      <c r="H11" s="859"/>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42" t="s">
        <v>635</v>
      </c>
      <c r="C13" s="843"/>
      <c r="D13" s="843"/>
      <c r="E13" s="844"/>
      <c r="F13" s="83"/>
      <c r="G13" s="842" t="s">
        <v>728</v>
      </c>
      <c r="H13" s="843"/>
      <c r="I13" s="843"/>
      <c r="J13" s="844"/>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56" t="s">
        <v>459</v>
      </c>
      <c r="C14" s="856"/>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56" t="s">
        <v>460</v>
      </c>
      <c r="C15" s="856"/>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63" t="s">
        <v>634</v>
      </c>
      <c r="C16" s="863"/>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63" t="s">
        <v>438</v>
      </c>
      <c r="C17" s="863"/>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42" t="s">
        <v>724</v>
      </c>
      <c r="C19" s="843"/>
      <c r="D19" s="843"/>
      <c r="E19" s="844"/>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62" t="s">
        <v>722</v>
      </c>
      <c r="C20" s="862"/>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56" t="s">
        <v>439</v>
      </c>
      <c r="C21" s="856"/>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60" t="s">
        <v>723</v>
      </c>
      <c r="C22" s="861"/>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3">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3">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3">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3">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3">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3">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3">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3">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3">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3">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3">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3">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399999999999999" customHeight="1" x14ac:dyDescent="0.3">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399999999999999" customHeight="1" x14ac:dyDescent="0.3">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399999999999999" customHeight="1" x14ac:dyDescent="0.3">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399999999999999" customHeight="1" x14ac:dyDescent="0.3">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399999999999999" customHeight="1" x14ac:dyDescent="0.3">
      <c r="A41" s="83"/>
      <c r="B41" s="868" t="s">
        <v>768</v>
      </c>
      <c r="C41" s="868"/>
      <c r="D41" s="868"/>
      <c r="E41" s="868"/>
      <c r="F41" s="868"/>
      <c r="G41" s="868"/>
      <c r="H41" s="868"/>
      <c r="I41" s="868"/>
      <c r="J41" s="868"/>
      <c r="K41" s="868"/>
      <c r="M41" s="634" t="s">
        <v>577</v>
      </c>
      <c r="N41" s="635" t="s">
        <v>578</v>
      </c>
      <c r="O41" s="83"/>
      <c r="P41" s="842" t="str">
        <f>"Sensitivity Results: "&amp;H14</f>
        <v>Sensitivity Results: Plant A</v>
      </c>
      <c r="Q41" s="843"/>
      <c r="R41" s="843"/>
      <c r="S41" s="844"/>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39" t="s">
        <v>772</v>
      </c>
      <c r="C42" s="639" t="s">
        <v>776</v>
      </c>
      <c r="D42" s="640" t="s">
        <v>773</v>
      </c>
      <c r="E42" s="640" t="s">
        <v>777</v>
      </c>
      <c r="F42" s="641" t="s">
        <v>774</v>
      </c>
      <c r="G42" s="641" t="s">
        <v>775</v>
      </c>
      <c r="H42" s="642" t="s">
        <v>769</v>
      </c>
      <c r="I42" s="642" t="s">
        <v>770</v>
      </c>
      <c r="J42" s="633" t="s">
        <v>778</v>
      </c>
      <c r="K42" s="643" t="s">
        <v>779</v>
      </c>
      <c r="M42" s="866"/>
      <c r="N42" s="769"/>
      <c r="O42" s="83"/>
      <c r="P42" s="845">
        <f>+D43</f>
        <v>0</v>
      </c>
      <c r="Q42" s="846"/>
      <c r="R42" s="845">
        <f>+D44</f>
        <v>0</v>
      </c>
      <c r="S42" s="846"/>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44"/>
      <c r="C43" s="645"/>
      <c r="D43" s="315"/>
      <c r="E43" s="646"/>
      <c r="F43" s="647"/>
      <c r="G43" s="315"/>
      <c r="H43" s="315"/>
      <c r="I43" s="315"/>
      <c r="J43" s="315"/>
      <c r="K43" s="315"/>
      <c r="M43" s="867"/>
      <c r="N43" s="770"/>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44"/>
      <c r="C44" s="645"/>
      <c r="D44" s="315"/>
      <c r="E44" s="646"/>
      <c r="F44" s="647"/>
      <c r="G44" s="315"/>
      <c r="H44" s="315"/>
      <c r="I44" s="315"/>
      <c r="J44" s="315"/>
      <c r="K44" s="315"/>
      <c r="M44" s="864" t="s">
        <v>771</v>
      </c>
      <c r="N44" s="865"/>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3">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3">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3">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3">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3">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3">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3">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3">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3">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3">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3">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3">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3">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3">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3">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3">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3">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3">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3">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3">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3">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3">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3">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3">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3">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3">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3">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3">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3">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3">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3">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3">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3">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3">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3">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3">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3">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3">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3">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3">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3">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3">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3">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3">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3">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3">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3">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3">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3">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3">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3">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3">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3">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3">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H8" sqref="H8"/>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67"/>
  </cols>
  <sheetData>
    <row r="2" spans="2:32" ht="18" x14ac:dyDescent="0.3">
      <c r="B2" s="732" t="str">
        <f>+'Plant Overview'!E6&amp;": Uncertainty Quantification"</f>
        <v>Plant A: Uncertainty Quantification</v>
      </c>
      <c r="C2" s="733"/>
      <c r="D2" s="733"/>
      <c r="E2" s="733"/>
      <c r="F2" s="733"/>
      <c r="G2" s="733"/>
      <c r="H2" s="733"/>
      <c r="I2" s="733"/>
      <c r="J2" s="733"/>
      <c r="K2" s="733"/>
      <c r="L2" s="733"/>
      <c r="M2" s="733"/>
      <c r="N2" s="733"/>
      <c r="O2" s="733"/>
      <c r="P2" s="734"/>
    </row>
    <row r="4" spans="2:32" ht="17.399999999999999" customHeight="1" x14ac:dyDescent="0.3">
      <c r="B4" s="650" t="s">
        <v>792</v>
      </c>
      <c r="C4" s="650" t="s">
        <v>235</v>
      </c>
      <c r="D4" s="668" t="s">
        <v>806</v>
      </c>
      <c r="E4" s="652" t="s">
        <v>793</v>
      </c>
      <c r="F4" s="652" t="s">
        <v>801</v>
      </c>
      <c r="G4" s="669" t="s">
        <v>802</v>
      </c>
      <c r="H4" s="651" t="s">
        <v>794</v>
      </c>
      <c r="I4" s="653" t="s">
        <v>795</v>
      </c>
      <c r="K4" s="116" t="s">
        <v>797</v>
      </c>
      <c r="L4" s="166"/>
      <c r="M4" s="670" t="s">
        <v>664</v>
      </c>
      <c r="N4" s="869" t="s">
        <v>495</v>
      </c>
      <c r="O4" s="870"/>
      <c r="P4" s="603"/>
      <c r="R4" s="150"/>
      <c r="S4" s="156"/>
    </row>
    <row r="5" spans="2:32" ht="17.399999999999999" customHeight="1" x14ac:dyDescent="0.3">
      <c r="C5" s="654"/>
      <c r="D5" s="654"/>
      <c r="E5" s="99"/>
      <c r="F5" s="99"/>
      <c r="H5" s="655"/>
      <c r="I5" s="149"/>
      <c r="K5" s="237" t="s">
        <v>78</v>
      </c>
      <c r="L5" s="656"/>
      <c r="M5" s="671" t="s">
        <v>720</v>
      </c>
      <c r="N5" s="871" t="s">
        <v>813</v>
      </c>
      <c r="O5" s="657" t="s">
        <v>577</v>
      </c>
      <c r="P5" s="223" t="s">
        <v>578</v>
      </c>
      <c r="S5" s="156"/>
      <c r="AF5" s="594"/>
    </row>
    <row r="6" spans="2:32" ht="17.399999999999999" customHeight="1" x14ac:dyDescent="0.3">
      <c r="C6" s="658"/>
      <c r="D6" s="658"/>
      <c r="E6" s="172"/>
      <c r="F6" s="172"/>
      <c r="G6" s="156"/>
      <c r="H6" s="655"/>
      <c r="I6" s="675"/>
      <c r="J6" s="96"/>
      <c r="K6" s="659" t="s">
        <v>721</v>
      </c>
      <c r="L6" s="166" t="s">
        <v>664</v>
      </c>
      <c r="M6" s="171" t="s">
        <v>719</v>
      </c>
      <c r="N6" s="872"/>
      <c r="O6" s="769"/>
      <c r="P6" s="874"/>
      <c r="S6" s="156"/>
      <c r="AF6" s="594"/>
    </row>
    <row r="7" spans="2:32" ht="17.399999999999999" customHeight="1" x14ac:dyDescent="0.3">
      <c r="I7" s="557"/>
      <c r="J7" s="96"/>
      <c r="K7" s="237" t="s">
        <v>798</v>
      </c>
      <c r="L7" s="656"/>
      <c r="M7" s="171" t="s">
        <v>590</v>
      </c>
      <c r="N7" s="873"/>
      <c r="O7" s="770"/>
      <c r="P7" s="874"/>
      <c r="S7" s="156"/>
    </row>
    <row r="8" spans="2:32" ht="17.399999999999999" customHeight="1" x14ac:dyDescent="0.3">
      <c r="I8" s="399"/>
      <c r="S8" s="156"/>
    </row>
    <row r="9" spans="2:32" ht="17.399999999999999" customHeight="1" x14ac:dyDescent="0.3">
      <c r="H9" s="96"/>
      <c r="I9" s="399"/>
      <c r="J9" s="557"/>
      <c r="L9" s="732" t="s">
        <v>814</v>
      </c>
      <c r="M9" s="733"/>
      <c r="N9" s="733"/>
      <c r="O9" s="733"/>
      <c r="P9" s="734"/>
      <c r="S9" s="156"/>
    </row>
    <row r="10" spans="2:32" ht="17.399999999999999" customHeight="1" x14ac:dyDescent="0.3">
      <c r="C10" s="661"/>
      <c r="D10" s="661"/>
      <c r="E10" s="156"/>
      <c r="F10" s="156"/>
      <c r="G10" s="156"/>
      <c r="I10" s="399"/>
      <c r="J10" s="399"/>
      <c r="K10" s="237" t="s">
        <v>807</v>
      </c>
      <c r="L10" s="875" t="s">
        <v>799</v>
      </c>
      <c r="M10" s="876"/>
      <c r="N10" s="876"/>
      <c r="O10" s="877"/>
      <c r="P10" s="660">
        <v>0.9</v>
      </c>
      <c r="S10" s="156"/>
    </row>
    <row r="11" spans="2:32" ht="17.399999999999999" customHeight="1" x14ac:dyDescent="0.3">
      <c r="G11" s="156"/>
      <c r="J11" s="399"/>
      <c r="K11" s="177"/>
      <c r="L11" s="860" t="s">
        <v>800</v>
      </c>
      <c r="M11" s="861"/>
      <c r="N11" s="662"/>
      <c r="O11" s="672" t="s">
        <v>801</v>
      </c>
      <c r="P11" s="673"/>
      <c r="S11" s="156"/>
    </row>
    <row r="12" spans="2:32" ht="17.399999999999999" customHeight="1" x14ac:dyDescent="0.3">
      <c r="J12" s="399"/>
      <c r="K12" s="674" t="s">
        <v>808</v>
      </c>
      <c r="L12" s="714"/>
      <c r="M12" s="715"/>
      <c r="N12" s="716"/>
      <c r="O12" s="664" t="s">
        <v>802</v>
      </c>
      <c r="P12" s="673"/>
      <c r="S12" s="156"/>
    </row>
    <row r="13" spans="2:32" ht="17.399999999999999" customHeight="1" x14ac:dyDescent="0.3">
      <c r="K13" s="99"/>
      <c r="L13" s="878" t="s">
        <v>809</v>
      </c>
      <c r="M13" s="879"/>
      <c r="N13" s="665"/>
      <c r="O13" s="672" t="s">
        <v>803</v>
      </c>
      <c r="P13" s="673"/>
      <c r="S13" s="156"/>
    </row>
    <row r="14" spans="2:32" ht="17.399999999999999" customHeight="1" x14ac:dyDescent="0.3">
      <c r="K14" s="674" t="s">
        <v>810</v>
      </c>
      <c r="L14" s="880"/>
      <c r="M14" s="881"/>
      <c r="N14" s="882"/>
      <c r="O14" s="663" t="s">
        <v>804</v>
      </c>
      <c r="P14" s="673"/>
      <c r="S14" s="156"/>
    </row>
    <row r="15" spans="2:32" ht="17.399999999999999" customHeight="1" x14ac:dyDescent="0.3">
      <c r="K15" s="87"/>
      <c r="L15" s="860" t="s">
        <v>796</v>
      </c>
      <c r="M15" s="861"/>
      <c r="N15" s="662"/>
      <c r="O15" s="666" t="s">
        <v>235</v>
      </c>
      <c r="P15" s="170" t="s">
        <v>811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15240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15240</xdr:rowOff>
                  </from>
                  <to>
                    <xdr:col>10</xdr:col>
                    <xdr:colOff>906780</xdr:colOff>
                    <xdr:row>10</xdr:row>
                    <xdr:rowOff>205740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32" t="str">
        <f>+'Plant Overview'!E6&amp;": Input to SSM"</f>
        <v>Plant A: Input to SSM</v>
      </c>
      <c r="C2" s="733"/>
      <c r="D2" s="733"/>
      <c r="E2" s="733"/>
      <c r="F2" s="733"/>
      <c r="G2" s="733"/>
      <c r="H2" s="733"/>
      <c r="I2" s="733"/>
      <c r="J2" s="733"/>
      <c r="K2" s="734"/>
    </row>
    <row r="4" spans="2:14" ht="17.399999999999999" customHeight="1" x14ac:dyDescent="0.3">
      <c r="B4" s="600" t="s">
        <v>461</v>
      </c>
      <c r="C4" s="601" t="s">
        <v>666</v>
      </c>
      <c r="D4" s="602" t="s">
        <v>235</v>
      </c>
      <c r="F4" s="884" t="str">
        <f>+'Plant Overview'!D5</f>
        <v>Cost Estimate Details</v>
      </c>
      <c r="G4" s="885"/>
      <c r="I4" s="869" t="s">
        <v>495</v>
      </c>
      <c r="J4" s="870"/>
      <c r="K4" s="603"/>
    </row>
    <row r="5" spans="2:14" ht="17.399999999999999" customHeight="1" x14ac:dyDescent="0.3">
      <c r="C5" s="604"/>
      <c r="F5" s="99" t="str">
        <f>+'Plant Overview'!D7</f>
        <v>Location</v>
      </c>
      <c r="G5" s="177" t="str">
        <f>+'Plant Overview'!E7</f>
        <v>Western Europe</v>
      </c>
      <c r="I5" s="605"/>
      <c r="J5" s="205"/>
      <c r="K5" s="205"/>
    </row>
    <row r="6" spans="2:14" ht="17.399999999999999" customHeight="1" x14ac:dyDescent="0.3">
      <c r="F6" s="99" t="str">
        <f>+'Plant Overview'!D8</f>
        <v>Year</v>
      </c>
      <c r="G6" s="99">
        <f>+'Plant Overview'!E8</f>
        <v>2020</v>
      </c>
      <c r="I6" s="871" t="s">
        <v>759</v>
      </c>
      <c r="J6" s="222" t="s">
        <v>577</v>
      </c>
      <c r="K6" s="223" t="s">
        <v>578</v>
      </c>
      <c r="N6" s="883"/>
    </row>
    <row r="7" spans="2:14" ht="17.399999999999999" customHeight="1" x14ac:dyDescent="0.3">
      <c r="F7" s="170" t="str">
        <f>+'Plant Overview'!D9</f>
        <v xml:space="preserve"> Currency</v>
      </c>
      <c r="G7" s="170" t="str">
        <f>+'Plant Overview'!E9</f>
        <v>€</v>
      </c>
      <c r="I7" s="873"/>
      <c r="J7" s="86"/>
      <c r="K7" s="86"/>
      <c r="N7" s="883"/>
    </row>
    <row r="8" spans="2:14" ht="17.399999999999999" customHeight="1" x14ac:dyDescent="0.3">
      <c r="I8" s="362"/>
    </row>
    <row r="9" spans="2:14" ht="17.399999999999999" customHeight="1" x14ac:dyDescent="0.3">
      <c r="F9" s="676" t="s">
        <v>579</v>
      </c>
      <c r="G9" s="677"/>
      <c r="H9" s="677"/>
      <c r="I9" s="677"/>
      <c r="J9" s="677"/>
      <c r="K9" s="678"/>
    </row>
    <row r="10" spans="2:14" ht="17.399999999999999" customHeight="1" x14ac:dyDescent="0.3">
      <c r="F10" s="679"/>
      <c r="G10" s="723"/>
      <c r="H10" s="723"/>
      <c r="I10" s="723"/>
      <c r="J10" s="723"/>
      <c r="K10" s="724"/>
    </row>
    <row r="11" spans="2:14" ht="17.399999999999999" customHeight="1" x14ac:dyDescent="0.3">
      <c r="F11" s="725"/>
      <c r="G11" s="726"/>
      <c r="H11" s="726"/>
      <c r="I11" s="726"/>
      <c r="J11" s="726"/>
      <c r="K11" s="727"/>
    </row>
    <row r="12" spans="2:14" ht="17.399999999999999" customHeight="1" x14ac:dyDescent="0.3">
      <c r="F12" s="728"/>
      <c r="G12" s="729"/>
      <c r="H12" s="729"/>
      <c r="I12" s="729"/>
      <c r="J12" s="729"/>
      <c r="K12" s="73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41" t="s">
        <v>499</v>
      </c>
      <c r="P2" s="886"/>
      <c r="Q2" s="886"/>
      <c r="R2" s="742"/>
      <c r="T2" s="741" t="s">
        <v>267</v>
      </c>
      <c r="U2" s="742"/>
    </row>
    <row r="3" spans="2:21" ht="19.95" customHeight="1" x14ac:dyDescent="0.3">
      <c r="B3" s="887" t="s">
        <v>695</v>
      </c>
      <c r="C3" s="887"/>
      <c r="D3" s="887"/>
      <c r="E3" s="888"/>
      <c r="F3" s="888"/>
      <c r="G3" s="888"/>
      <c r="H3" s="888"/>
      <c r="I3" s="888"/>
      <c r="J3" s="888"/>
      <c r="K3" s="178"/>
      <c r="L3" s="864" t="s">
        <v>653</v>
      </c>
      <c r="M3" s="865"/>
      <c r="N3" s="178"/>
      <c r="O3" s="271"/>
      <c r="P3" s="148"/>
      <c r="Q3" s="185" t="s">
        <v>469</v>
      </c>
      <c r="R3" s="186" t="s">
        <v>503</v>
      </c>
      <c r="T3" s="85"/>
      <c r="U3" s="319" t="s">
        <v>262</v>
      </c>
    </row>
    <row r="4" spans="2:21" ht="19.95" customHeight="1" x14ac:dyDescent="0.3">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3">
      <c r="B5" s="795"/>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3">
      <c r="B6" s="889"/>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3">
      <c r="B7" s="796"/>
      <c r="C7" s="469" t="s">
        <v>312</v>
      </c>
      <c r="D7" s="470"/>
      <c r="E7" s="380"/>
      <c r="F7" s="354"/>
      <c r="G7" s="354"/>
      <c r="H7" s="354"/>
      <c r="I7" s="354"/>
      <c r="J7" s="355"/>
      <c r="K7" s="335"/>
      <c r="L7" s="335"/>
      <c r="M7" s="335"/>
      <c r="N7" s="335"/>
      <c r="O7" s="269"/>
      <c r="P7" s="98"/>
      <c r="Q7" s="185" t="s">
        <v>466</v>
      </c>
      <c r="R7" s="186" t="s">
        <v>501</v>
      </c>
    </row>
    <row r="8" spans="2:21" ht="19.95" customHeight="1" x14ac:dyDescent="0.3">
      <c r="B8" s="171">
        <v>1</v>
      </c>
      <c r="S8" s="337"/>
      <c r="T8" s="336"/>
    </row>
    <row r="9" spans="2:21" ht="19.95" customHeight="1" x14ac:dyDescent="0.3">
      <c r="B9" s="166" t="s">
        <v>652</v>
      </c>
      <c r="C9" s="741"/>
      <c r="D9" s="886"/>
      <c r="E9" s="886"/>
      <c r="F9" s="886"/>
      <c r="G9" s="886"/>
      <c r="H9" s="886"/>
      <c r="I9" s="886"/>
      <c r="J9" s="886"/>
      <c r="K9" s="886"/>
      <c r="L9" s="886"/>
      <c r="M9" s="886"/>
      <c r="N9" s="886"/>
      <c r="O9" s="886"/>
      <c r="P9" s="886"/>
      <c r="Q9" s="886"/>
      <c r="R9" s="886"/>
      <c r="S9" s="886"/>
      <c r="T9" s="886"/>
      <c r="U9" s="742"/>
    </row>
    <row r="10" spans="2:21" ht="19.95" customHeight="1" x14ac:dyDescent="0.3">
      <c r="B10" s="738" t="s">
        <v>691</v>
      </c>
      <c r="C10" s="739"/>
      <c r="D10" s="739"/>
      <c r="E10" s="739"/>
      <c r="F10" s="739"/>
      <c r="G10" s="739"/>
      <c r="H10" s="739"/>
      <c r="I10" s="740"/>
      <c r="J10" s="738" t="s">
        <v>692</v>
      </c>
      <c r="K10" s="739"/>
      <c r="L10" s="739"/>
      <c r="M10" s="739"/>
      <c r="N10" s="739"/>
      <c r="O10" s="739"/>
      <c r="P10" s="739"/>
      <c r="Q10" s="739"/>
      <c r="R10" s="740"/>
      <c r="S10" s="738" t="s">
        <v>643</v>
      </c>
      <c r="T10" s="739"/>
      <c r="U10" s="740"/>
    </row>
    <row r="11" spans="2:21" ht="19.95" customHeight="1" x14ac:dyDescent="0.3">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3">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3">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3">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3">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3">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3">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3">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3">
      <c r="B19" s="268"/>
      <c r="C19" s="96"/>
      <c r="D19" s="96"/>
      <c r="E19" s="96"/>
      <c r="F19" s="96"/>
      <c r="G19" s="96"/>
      <c r="H19" s="96"/>
      <c r="I19" s="96"/>
      <c r="J19" s="96"/>
      <c r="K19" s="96"/>
      <c r="L19" s="96"/>
      <c r="M19" s="96"/>
      <c r="N19" s="96"/>
      <c r="O19" s="96"/>
      <c r="P19" s="96"/>
      <c r="Q19" s="96"/>
      <c r="R19" s="96"/>
      <c r="S19" s="96"/>
      <c r="U19" s="84"/>
    </row>
    <row r="20" spans="2:21" ht="19.95" customHeight="1" x14ac:dyDescent="0.3">
      <c r="B20" s="268"/>
      <c r="C20" s="96"/>
      <c r="D20" s="96"/>
      <c r="E20" s="96"/>
      <c r="F20" s="96"/>
      <c r="G20" s="96"/>
      <c r="H20" s="96"/>
      <c r="I20" s="96"/>
      <c r="J20" s="96"/>
      <c r="K20" s="96"/>
      <c r="L20" s="96"/>
      <c r="M20" s="96"/>
      <c r="N20" s="96"/>
      <c r="O20" s="96"/>
      <c r="P20" s="96"/>
      <c r="Q20" s="96"/>
      <c r="R20" s="96"/>
      <c r="S20" s="96"/>
      <c r="U20" s="84"/>
    </row>
    <row r="21" spans="2:21" ht="19.95" customHeight="1" x14ac:dyDescent="0.3">
      <c r="B21" s="268"/>
      <c r="C21" s="96"/>
      <c r="D21" s="96"/>
      <c r="E21" s="96"/>
      <c r="F21" s="96"/>
      <c r="G21" s="96"/>
      <c r="H21" s="96"/>
      <c r="I21" s="96"/>
      <c r="J21" s="828" t="str">
        <f>+B9&amp;" "&amp;D6</f>
        <v xml:space="preserve">BENCHMARK  </v>
      </c>
      <c r="K21" s="829"/>
      <c r="L21" s="829"/>
      <c r="M21" s="829"/>
      <c r="N21" s="829"/>
      <c r="O21" s="829"/>
      <c r="P21" s="829"/>
      <c r="Q21" s="829"/>
      <c r="R21" s="829"/>
      <c r="S21" s="829"/>
      <c r="T21" s="830"/>
      <c r="U21" s="84"/>
    </row>
    <row r="22" spans="2:21" ht="19.95" customHeight="1" x14ac:dyDescent="0.3">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3">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3">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3">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3">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3">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3">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3">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3">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3">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3">
      <c r="B33" s="91"/>
      <c r="F33" s="96"/>
      <c r="G33" s="96"/>
      <c r="J33" s="268" t="str">
        <f t="shared" si="1"/>
        <v/>
      </c>
      <c r="K33" s="597" t="e">
        <f t="shared" ca="1" si="2"/>
        <v>#VALUE!</v>
      </c>
      <c r="U33" s="84"/>
    </row>
    <row r="34" spans="2:21" ht="19.95" customHeight="1" x14ac:dyDescent="0.3">
      <c r="B34" s="91"/>
      <c r="F34" s="96"/>
      <c r="G34" s="96"/>
      <c r="J34" s="268" t="str">
        <f t="shared" si="1"/>
        <v/>
      </c>
      <c r="K34" s="597" t="e">
        <f t="shared" ca="1" si="2"/>
        <v>#VALUE!</v>
      </c>
      <c r="U34" s="84"/>
    </row>
    <row r="35" spans="2:21" ht="19.95" customHeight="1" x14ac:dyDescent="0.3">
      <c r="B35" s="91"/>
      <c r="F35" s="96"/>
      <c r="G35" s="96"/>
      <c r="J35" s="268" t="str">
        <f t="shared" si="1"/>
        <v/>
      </c>
      <c r="K35" s="597" t="e">
        <f t="shared" ca="1" si="2"/>
        <v>#VALUE!</v>
      </c>
      <c r="U35" s="84"/>
    </row>
    <row r="36" spans="2:21" ht="19.95" customHeight="1" x14ac:dyDescent="0.3">
      <c r="B36" s="91"/>
      <c r="F36" s="96"/>
      <c r="G36" s="96"/>
      <c r="J36" s="269" t="str">
        <f t="shared" si="1"/>
        <v/>
      </c>
      <c r="K36" s="598"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20"/>
      <c r="C43" s="321"/>
      <c r="D43" s="321"/>
      <c r="E43" s="321"/>
      <c r="F43" s="270"/>
      <c r="G43" s="270"/>
      <c r="H43" s="321"/>
      <c r="I43" s="321"/>
      <c r="J43" s="321"/>
      <c r="K43" s="321"/>
      <c r="L43" s="321"/>
      <c r="M43" s="321"/>
      <c r="N43" s="321"/>
      <c r="O43" s="321"/>
      <c r="P43" s="321"/>
      <c r="Q43" s="321"/>
      <c r="R43" s="321"/>
      <c r="S43" s="321"/>
      <c r="T43" s="321"/>
      <c r="U43" s="323"/>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 x14ac:dyDescent="0.3">
      <c r="A3" s="83"/>
      <c r="B3" s="103"/>
      <c r="C3" s="738" t="s">
        <v>270</v>
      </c>
      <c r="D3" s="739"/>
      <c r="E3" s="739"/>
      <c r="F3" s="739"/>
      <c r="G3" s="739"/>
      <c r="H3" s="887" t="s">
        <v>229</v>
      </c>
      <c r="I3" s="887"/>
      <c r="J3" s="83"/>
      <c r="K3" s="738" t="s">
        <v>268</v>
      </c>
      <c r="L3" s="739"/>
      <c r="M3" s="739"/>
      <c r="N3" s="739"/>
      <c r="O3" s="739"/>
      <c r="P3" s="739"/>
      <c r="Q3" s="739"/>
      <c r="R3" s="739"/>
      <c r="S3" s="740"/>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6"/>
      <c r="L4" s="896"/>
      <c r="M4" s="896"/>
      <c r="N4" s="896"/>
      <c r="O4" s="896"/>
      <c r="P4" s="896"/>
      <c r="Q4" s="896"/>
      <c r="R4" s="896"/>
      <c r="S4" s="896"/>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97" t="s">
        <v>703</v>
      </c>
      <c r="E5" s="898"/>
      <c r="F5" s="83"/>
      <c r="G5" s="83"/>
      <c r="H5" s="897" t="s">
        <v>267</v>
      </c>
      <c r="I5" s="898"/>
      <c r="J5" s="83"/>
      <c r="K5" s="899" t="s">
        <v>718</v>
      </c>
      <c r="L5" s="900"/>
      <c r="M5" s="900"/>
      <c r="N5" s="900"/>
      <c r="O5" s="900"/>
      <c r="P5" s="900"/>
      <c r="Q5" s="900"/>
      <c r="R5" s="900"/>
      <c r="S5" s="901"/>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95" t="s">
        <v>495</v>
      </c>
      <c r="D6" s="508" t="s">
        <v>717</v>
      </c>
      <c r="E6" s="519" t="s">
        <v>702</v>
      </c>
      <c r="F6" s="83"/>
      <c r="G6" s="83"/>
      <c r="H6" s="85"/>
      <c r="I6" s="110" t="s">
        <v>262</v>
      </c>
      <c r="J6" s="83"/>
      <c r="K6" s="902"/>
      <c r="L6" s="903"/>
      <c r="M6" s="903"/>
      <c r="N6" s="903"/>
      <c r="O6" s="903"/>
      <c r="P6" s="903"/>
      <c r="Q6" s="903"/>
      <c r="R6" s="903"/>
      <c r="S6" s="904"/>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96"/>
      <c r="D7" s="91"/>
      <c r="E7" s="516"/>
      <c r="F7" s="83"/>
      <c r="G7" s="83"/>
      <c r="H7" s="95"/>
      <c r="I7" s="110" t="s">
        <v>263</v>
      </c>
      <c r="J7" s="83"/>
      <c r="K7" s="902"/>
      <c r="L7" s="903"/>
      <c r="M7" s="903"/>
      <c r="N7" s="903"/>
      <c r="O7" s="903"/>
      <c r="P7" s="903"/>
      <c r="Q7" s="903"/>
      <c r="R7" s="903"/>
      <c r="S7" s="904"/>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21"/>
      <c r="D8" s="515"/>
      <c r="E8" s="516"/>
      <c r="F8" s="83"/>
      <c r="G8" s="83"/>
      <c r="H8" s="94"/>
      <c r="I8" s="111" t="s">
        <v>264</v>
      </c>
      <c r="J8" s="83"/>
      <c r="K8" s="902"/>
      <c r="L8" s="903"/>
      <c r="M8" s="903"/>
      <c r="N8" s="903"/>
      <c r="O8" s="903"/>
      <c r="P8" s="903"/>
      <c r="Q8" s="903"/>
      <c r="R8" s="903"/>
      <c r="S8" s="904"/>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71" t="s">
        <v>672</v>
      </c>
      <c r="CI8" s="772"/>
      <c r="CJ8" s="772"/>
      <c r="CK8" s="772"/>
      <c r="CL8" s="772"/>
      <c r="CM8" s="773"/>
      <c r="CN8" s="83"/>
      <c r="CO8" s="83"/>
    </row>
    <row r="9" spans="1:93" ht="15.6" x14ac:dyDescent="0.3">
      <c r="A9" s="83"/>
      <c r="B9" s="103"/>
      <c r="C9" s="722"/>
      <c r="D9" s="517"/>
      <c r="E9" s="518"/>
      <c r="F9" s="83"/>
      <c r="G9" s="83"/>
      <c r="H9" s="108"/>
      <c r="I9" s="109" t="s">
        <v>268</v>
      </c>
      <c r="J9" s="83"/>
      <c r="K9" s="905"/>
      <c r="L9" s="906"/>
      <c r="M9" s="906"/>
      <c r="N9" s="906"/>
      <c r="O9" s="906"/>
      <c r="P9" s="906"/>
      <c r="Q9" s="906"/>
      <c r="R9" s="906"/>
      <c r="S9" s="907"/>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74"/>
      <c r="CI9" s="775"/>
      <c r="CJ9" s="775"/>
      <c r="CK9" s="775"/>
      <c r="CL9" s="775"/>
      <c r="CM9" s="776"/>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38" t="s">
        <v>510</v>
      </c>
      <c r="E11" s="739"/>
      <c r="F11" s="739"/>
      <c r="G11" s="739"/>
      <c r="H11" s="739"/>
      <c r="I11" s="739"/>
      <c r="J11" s="739"/>
      <c r="K11" s="739"/>
      <c r="L11" s="740"/>
      <c r="M11" s="738" t="s">
        <v>511</v>
      </c>
      <c r="N11" s="739"/>
      <c r="O11" s="739"/>
      <c r="P11" s="739"/>
      <c r="Q11" s="740"/>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3">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3">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3">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3">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3">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3">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3">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3">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3">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3">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3">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3">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3">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3">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3">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3">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3">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3">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3">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3">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3">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3">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3">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3">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3">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3">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3">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3">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3">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3">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3">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3">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3">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3">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3">
      <c r="A108" s="83"/>
      <c r="B108" s="103"/>
      <c r="C108" s="890"/>
      <c r="D108" s="891"/>
      <c r="E108" s="891"/>
      <c r="F108" s="891"/>
      <c r="G108" s="891"/>
      <c r="H108" s="891"/>
      <c r="I108" s="891"/>
      <c r="J108" s="891"/>
      <c r="K108" s="891"/>
      <c r="L108" s="891"/>
      <c r="M108" s="891"/>
      <c r="N108" s="891"/>
      <c r="O108" s="891"/>
      <c r="P108" s="891"/>
      <c r="Q108" s="891"/>
      <c r="R108" s="892"/>
      <c r="S108" s="893"/>
      <c r="T108" s="104"/>
      <c r="U108" s="83"/>
      <c r="V108" s="83"/>
      <c r="W108" s="83"/>
      <c r="X108" s="1"/>
      <c r="CI108" s="83"/>
      <c r="CJ108" s="83"/>
      <c r="CK108" s="83"/>
      <c r="CL108" s="83"/>
      <c r="CM108" s="83"/>
      <c r="CN108" s="83"/>
      <c r="CO108" s="83"/>
    </row>
    <row r="109" spans="1:93" ht="14.4" customHeight="1" x14ac:dyDescent="0.3">
      <c r="A109" s="83"/>
      <c r="B109" s="103"/>
      <c r="C109" s="753"/>
      <c r="D109" s="754"/>
      <c r="E109" s="754"/>
      <c r="F109" s="754"/>
      <c r="G109" s="754"/>
      <c r="H109" s="754"/>
      <c r="I109" s="754"/>
      <c r="J109" s="754"/>
      <c r="K109" s="754"/>
      <c r="L109" s="754"/>
      <c r="M109" s="754"/>
      <c r="N109" s="754"/>
      <c r="O109" s="754"/>
      <c r="P109" s="754"/>
      <c r="Q109" s="754"/>
      <c r="R109" s="755"/>
      <c r="S109" s="894"/>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5"/>
      <c r="C112" s="895"/>
      <c r="D112" s="895"/>
      <c r="E112" s="895"/>
      <c r="F112" s="895"/>
      <c r="G112" s="895"/>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38" t="s">
        <v>357</v>
      </c>
      <c r="C2" s="739"/>
      <c r="D2" s="739"/>
      <c r="E2" s="740"/>
    </row>
    <row r="3" spans="2:11" ht="27" customHeight="1" x14ac:dyDescent="0.3">
      <c r="B3" s="428" t="s">
        <v>696</v>
      </c>
      <c r="C3" s="505" t="s">
        <v>359</v>
      </c>
      <c r="D3" s="506" t="s">
        <v>579</v>
      </c>
      <c r="E3" s="507" t="s">
        <v>697</v>
      </c>
    </row>
    <row r="4" spans="2:11" ht="27" customHeight="1" x14ac:dyDescent="0.3">
      <c r="B4" s="504"/>
      <c r="C4" s="504"/>
      <c r="D4" s="504"/>
      <c r="E4" s="502"/>
      <c r="G4" s="115"/>
      <c r="H4" s="115"/>
      <c r="I4" s="115"/>
      <c r="J4" s="115"/>
      <c r="K4" s="115"/>
    </row>
    <row r="5" spans="2:11" ht="27" customHeight="1" x14ac:dyDescent="0.3">
      <c r="B5" s="504"/>
      <c r="C5" s="504"/>
      <c r="D5" s="504"/>
      <c r="E5" s="502"/>
      <c r="G5" s="114"/>
      <c r="H5" s="114"/>
      <c r="I5" s="114"/>
      <c r="J5" s="114"/>
      <c r="K5" s="114"/>
    </row>
    <row r="6" spans="2:11" ht="27" customHeight="1" x14ac:dyDescent="0.3">
      <c r="B6" s="504"/>
      <c r="C6" s="504"/>
      <c r="D6" s="504"/>
      <c r="E6" s="502"/>
      <c r="G6" s="114"/>
      <c r="H6" s="114"/>
      <c r="I6" s="114"/>
      <c r="J6" s="114"/>
      <c r="K6" s="114"/>
    </row>
    <row r="7" spans="2:11" ht="27" customHeight="1" x14ac:dyDescent="0.3">
      <c r="B7" s="504"/>
      <c r="C7" s="504"/>
      <c r="D7" s="504"/>
      <c r="E7" s="502"/>
      <c r="G7" s="114"/>
      <c r="H7" s="114"/>
      <c r="I7" s="114"/>
      <c r="J7" s="114"/>
      <c r="K7" s="114"/>
    </row>
    <row r="8" spans="2:11" ht="27" customHeight="1" x14ac:dyDescent="0.3">
      <c r="B8" s="504"/>
      <c r="C8" s="504"/>
      <c r="D8" s="504"/>
      <c r="E8" s="502"/>
      <c r="G8" s="114"/>
      <c r="H8" s="114"/>
      <c r="I8" s="114"/>
      <c r="J8" s="114"/>
      <c r="K8" s="114"/>
    </row>
    <row r="9" spans="2:11" ht="27" customHeight="1" x14ac:dyDescent="0.3">
      <c r="B9" s="504"/>
      <c r="C9" s="504"/>
      <c r="D9" s="504"/>
      <c r="E9" s="502"/>
      <c r="G9" s="114"/>
      <c r="H9" s="114"/>
      <c r="I9" s="114"/>
      <c r="J9" s="114"/>
      <c r="K9" s="114"/>
    </row>
    <row r="10" spans="2:11" ht="27" customHeight="1" x14ac:dyDescent="0.3">
      <c r="B10" s="504"/>
      <c r="C10" s="504"/>
      <c r="D10" s="504"/>
      <c r="E10" s="502"/>
      <c r="G10" s="114"/>
      <c r="H10" s="114"/>
      <c r="I10" s="114"/>
      <c r="J10" s="114"/>
      <c r="K10" s="114"/>
    </row>
    <row r="11" spans="2:11" ht="27" customHeight="1" x14ac:dyDescent="0.3">
      <c r="B11" s="504"/>
      <c r="C11" s="504"/>
      <c r="D11" s="504"/>
      <c r="E11" s="502"/>
      <c r="G11" s="114"/>
      <c r="H11" s="114"/>
      <c r="I11" s="114"/>
      <c r="J11" s="114"/>
      <c r="K11" s="114"/>
    </row>
    <row r="12" spans="2:11" ht="27" customHeight="1" x14ac:dyDescent="0.3">
      <c r="B12" s="504"/>
      <c r="C12" s="504"/>
      <c r="D12" s="504"/>
      <c r="E12" s="502"/>
      <c r="G12" s="114"/>
      <c r="H12" s="114"/>
      <c r="I12" s="114"/>
      <c r="J12" s="114"/>
      <c r="K12" s="114"/>
    </row>
    <row r="13" spans="2:11" ht="27" customHeight="1" x14ac:dyDescent="0.3">
      <c r="B13" s="504"/>
      <c r="C13" s="504"/>
      <c r="D13" s="504"/>
      <c r="E13" s="502"/>
      <c r="G13" s="114"/>
      <c r="H13" s="114"/>
      <c r="I13" s="114"/>
      <c r="J13" s="114"/>
      <c r="K13" s="114"/>
    </row>
    <row r="14" spans="2:11" ht="27" customHeight="1" x14ac:dyDescent="0.3">
      <c r="B14" s="504"/>
      <c r="C14" s="504"/>
      <c r="D14" s="504"/>
      <c r="E14" s="502"/>
      <c r="G14" s="114"/>
      <c r="H14" s="114"/>
      <c r="I14" s="114"/>
      <c r="J14" s="114"/>
      <c r="K14" s="114"/>
    </row>
    <row r="15" spans="2:11" ht="27" customHeight="1" x14ac:dyDescent="0.3">
      <c r="B15" s="504"/>
      <c r="C15" s="504"/>
      <c r="D15" s="504"/>
      <c r="E15" s="502"/>
      <c r="G15" s="114"/>
      <c r="H15" s="114"/>
      <c r="I15" s="114"/>
      <c r="J15" s="114"/>
      <c r="K15" s="114"/>
    </row>
    <row r="16" spans="2:11" ht="27" customHeight="1" x14ac:dyDescent="0.3">
      <c r="B16" s="504"/>
      <c r="C16" s="504"/>
      <c r="D16" s="504"/>
      <c r="E16" s="502"/>
      <c r="G16" s="114"/>
      <c r="H16" s="114"/>
      <c r="I16" s="114"/>
      <c r="J16" s="114"/>
      <c r="K16" s="114"/>
    </row>
    <row r="17" spans="2:11" ht="27" customHeight="1" x14ac:dyDescent="0.3">
      <c r="B17" s="504"/>
      <c r="C17" s="504"/>
      <c r="D17" s="504"/>
      <c r="E17" s="502"/>
      <c r="G17" s="114"/>
      <c r="H17" s="114"/>
      <c r="I17" s="114"/>
      <c r="J17" s="114"/>
      <c r="K17" s="114"/>
    </row>
    <row r="18" spans="2:11" ht="27" customHeight="1" x14ac:dyDescent="0.3">
      <c r="B18" s="504"/>
      <c r="C18" s="504"/>
      <c r="D18" s="504"/>
      <c r="E18" s="502"/>
      <c r="G18" s="114"/>
      <c r="H18" s="114"/>
      <c r="I18" s="114"/>
      <c r="J18" s="114"/>
      <c r="K18" s="114"/>
    </row>
    <row r="19" spans="2:11" ht="27" customHeight="1" x14ac:dyDescent="0.3">
      <c r="B19" s="504"/>
      <c r="C19" s="504"/>
      <c r="D19" s="504"/>
      <c r="E19" s="502"/>
      <c r="G19" s="114"/>
      <c r="H19" s="114"/>
      <c r="I19" s="114"/>
      <c r="J19" s="114"/>
      <c r="K19" s="114"/>
    </row>
    <row r="20" spans="2:11" ht="27" customHeight="1" x14ac:dyDescent="0.3">
      <c r="B20" s="504"/>
      <c r="C20" s="504"/>
      <c r="D20" s="504"/>
      <c r="E20" s="502"/>
      <c r="G20" s="114"/>
      <c r="H20" s="114"/>
      <c r="I20" s="114"/>
      <c r="J20" s="114"/>
      <c r="K20" s="114"/>
    </row>
    <row r="21" spans="2:11" ht="27" customHeight="1" x14ac:dyDescent="0.3">
      <c r="B21" s="504"/>
      <c r="C21" s="504"/>
      <c r="D21" s="504"/>
      <c r="E21" s="502"/>
      <c r="G21" s="114"/>
      <c r="H21" s="114"/>
      <c r="I21" s="114"/>
      <c r="J21" s="114"/>
      <c r="K21" s="114"/>
    </row>
    <row r="22" spans="2:11" ht="27" customHeight="1" x14ac:dyDescent="0.3">
      <c r="B22" s="504"/>
      <c r="C22" s="504"/>
      <c r="D22" s="504"/>
      <c r="E22" s="502"/>
      <c r="G22" s="114"/>
      <c r="H22" s="114"/>
      <c r="I22" s="114"/>
      <c r="J22" s="114"/>
      <c r="K22" s="114"/>
    </row>
    <row r="23" spans="2:11" ht="27" customHeight="1" x14ac:dyDescent="0.3">
      <c r="B23" s="504"/>
      <c r="C23" s="504"/>
      <c r="D23" s="504"/>
      <c r="E23" s="502"/>
      <c r="G23" s="114"/>
      <c r="H23" s="114"/>
      <c r="I23" s="114"/>
      <c r="J23" s="114"/>
      <c r="K23" s="114"/>
    </row>
    <row r="24" spans="2:11" ht="27" customHeight="1" x14ac:dyDescent="0.3">
      <c r="B24" s="504"/>
      <c r="C24" s="504"/>
      <c r="D24" s="504"/>
      <c r="E24" s="502"/>
      <c r="G24" s="114"/>
      <c r="H24" s="114"/>
      <c r="I24" s="114"/>
      <c r="J24" s="114"/>
      <c r="K24" s="114"/>
    </row>
    <row r="25" spans="2:11" ht="27" customHeight="1" x14ac:dyDescent="0.3">
      <c r="B25" s="504"/>
      <c r="C25" s="504"/>
      <c r="D25" s="504"/>
      <c r="E25" s="502"/>
      <c r="G25" s="114"/>
      <c r="H25" s="114"/>
      <c r="I25" s="114"/>
      <c r="J25" s="114"/>
      <c r="K25" s="114"/>
    </row>
    <row r="26" spans="2:11" ht="27" customHeight="1" x14ac:dyDescent="0.3">
      <c r="B26" s="504"/>
      <c r="C26" s="504"/>
      <c r="D26" s="504"/>
      <c r="E26" s="502"/>
      <c r="G26" s="114"/>
      <c r="H26" s="114"/>
      <c r="I26" s="114"/>
      <c r="J26" s="114"/>
      <c r="K26" s="114"/>
    </row>
    <row r="27" spans="2:11" ht="27" customHeight="1" x14ac:dyDescent="0.3">
      <c r="B27" s="504"/>
      <c r="C27" s="504"/>
      <c r="D27" s="504"/>
      <c r="E27" s="502"/>
      <c r="G27" s="114"/>
      <c r="H27" s="114"/>
      <c r="I27" s="114"/>
      <c r="J27" s="114"/>
      <c r="K27" s="114"/>
    </row>
    <row r="28" spans="2:11" ht="27" customHeight="1" x14ac:dyDescent="0.3">
      <c r="B28" s="504"/>
      <c r="C28" s="504"/>
      <c r="D28" s="504"/>
      <c r="E28" s="502"/>
      <c r="G28" s="114"/>
      <c r="H28" s="114"/>
      <c r="I28" s="114"/>
      <c r="J28" s="114"/>
      <c r="K28" s="114"/>
    </row>
    <row r="29" spans="2:11" ht="27" customHeight="1" x14ac:dyDescent="0.3">
      <c r="B29" s="504"/>
      <c r="C29" s="504"/>
      <c r="D29" s="504"/>
      <c r="E29" s="502"/>
      <c r="G29" s="114"/>
      <c r="H29" s="114"/>
      <c r="I29" s="114"/>
      <c r="J29" s="114"/>
      <c r="K29" s="114"/>
    </row>
    <row r="30" spans="2:11" ht="27" customHeight="1" x14ac:dyDescent="0.3">
      <c r="B30" s="504"/>
      <c r="C30" s="504"/>
      <c r="D30" s="504"/>
      <c r="E30" s="502"/>
      <c r="G30" s="114"/>
      <c r="H30" s="114"/>
      <c r="I30" s="114"/>
      <c r="J30" s="114"/>
      <c r="K30" s="114"/>
    </row>
    <row r="31" spans="2:11" ht="27" customHeight="1" x14ac:dyDescent="0.3">
      <c r="B31" s="504"/>
      <c r="C31" s="504"/>
      <c r="D31" s="504"/>
      <c r="E31" s="502"/>
      <c r="G31" s="114"/>
      <c r="H31" s="114"/>
      <c r="I31" s="114"/>
      <c r="J31" s="114"/>
      <c r="K31" s="114"/>
    </row>
    <row r="32" spans="2:11" ht="27" customHeight="1" x14ac:dyDescent="0.3">
      <c r="B32" s="504"/>
      <c r="C32" s="504"/>
      <c r="D32" s="504"/>
      <c r="E32" s="502"/>
      <c r="G32" s="114"/>
      <c r="H32" s="114"/>
      <c r="I32" s="114"/>
      <c r="J32" s="114"/>
      <c r="K32" s="114"/>
    </row>
    <row r="33" spans="2:11" ht="27" customHeight="1" x14ac:dyDescent="0.3">
      <c r="B33" s="504"/>
      <c r="C33" s="504"/>
      <c r="D33" s="504"/>
      <c r="E33" s="502"/>
      <c r="G33" s="114"/>
      <c r="H33" s="114"/>
      <c r="I33" s="114"/>
      <c r="J33" s="114"/>
      <c r="K33" s="114"/>
    </row>
    <row r="34" spans="2:11" ht="27" customHeight="1" x14ac:dyDescent="0.3">
      <c r="B34" s="504"/>
      <c r="C34" s="504"/>
      <c r="D34" s="504"/>
      <c r="E34" s="502"/>
      <c r="G34" s="114"/>
      <c r="H34" s="114"/>
      <c r="I34" s="114"/>
      <c r="J34" s="114"/>
      <c r="K34" s="114"/>
    </row>
    <row r="35" spans="2:11" ht="27" customHeight="1" x14ac:dyDescent="0.3">
      <c r="B35" s="504"/>
      <c r="C35" s="504"/>
      <c r="D35" s="504"/>
      <c r="E35" s="502"/>
      <c r="G35" s="114"/>
      <c r="H35" s="114"/>
      <c r="I35" s="114"/>
      <c r="J35" s="114"/>
      <c r="K35" s="114"/>
    </row>
    <row r="36" spans="2:11" ht="27" customHeight="1" x14ac:dyDescent="0.3">
      <c r="B36" s="504"/>
      <c r="C36" s="504"/>
      <c r="D36" s="504"/>
      <c r="E36" s="50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8" t="s">
        <v>489</v>
      </c>
      <c r="C2" s="164" t="s">
        <v>314</v>
      </c>
      <c r="D2" s="310" t="s">
        <v>490</v>
      </c>
      <c r="E2" s="83"/>
      <c r="F2" s="313" t="s">
        <v>476</v>
      </c>
      <c r="G2" s="302" t="s">
        <v>602</v>
      </c>
      <c r="H2" s="251" t="s">
        <v>491</v>
      </c>
      <c r="I2" s="83"/>
      <c r="J2" s="908" t="s">
        <v>492</v>
      </c>
      <c r="K2" s="909"/>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3" cm="1">
        <f t="array" aca="1" ref="D24" ca="1">INDIRECT(ADDRESS(MATCH('Plant Overview'!$E$8,'Cost Conversion'!$B$3:$B$48,0)+2,3))/C24</f>
        <v>1.1603321033210332</v>
      </c>
      <c r="E24" s="83"/>
      <c r="G24" s="910" t="s">
        <v>610</v>
      </c>
      <c r="H24" s="910"/>
      <c r="I24" s="910"/>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11" t="s">
        <v>330</v>
      </c>
      <c r="C2" s="912"/>
      <c r="D2" s="912"/>
      <c r="E2" s="912"/>
      <c r="F2" s="913"/>
    </row>
    <row r="3" spans="2:11" x14ac:dyDescent="0.3">
      <c r="B3" s="96"/>
      <c r="J3" s="287"/>
      <c r="K3" s="86" t="s">
        <v>628</v>
      </c>
    </row>
    <row r="4" spans="2:11" x14ac:dyDescent="0.3">
      <c r="B4" s="96"/>
      <c r="J4" s="288"/>
      <c r="K4" s="86" t="s">
        <v>629</v>
      </c>
    </row>
    <row r="5" spans="2:11" ht="18" x14ac:dyDescent="0.3">
      <c r="B5" s="87" t="s">
        <v>342</v>
      </c>
      <c r="C5" s="119" t="s">
        <v>312</v>
      </c>
      <c r="D5" s="120" t="s">
        <v>350</v>
      </c>
      <c r="E5" s="120" t="s">
        <v>286</v>
      </c>
      <c r="F5" s="121" t="s">
        <v>375</v>
      </c>
      <c r="G5" s="122" t="s">
        <v>627</v>
      </c>
      <c r="H5" s="120" t="s">
        <v>626</v>
      </c>
    </row>
    <row r="6" spans="2:11" ht="15.6" x14ac:dyDescent="0.3">
      <c r="B6" s="918">
        <v>1</v>
      </c>
      <c r="C6" s="915" t="s">
        <v>313</v>
      </c>
      <c r="D6" s="123" t="s">
        <v>238</v>
      </c>
      <c r="E6" s="123"/>
      <c r="F6" s="124"/>
      <c r="G6" s="271"/>
      <c r="H6" s="177"/>
    </row>
    <row r="7" spans="2:11" ht="15.6" x14ac:dyDescent="0.3">
      <c r="B7" s="919"/>
      <c r="C7" s="916"/>
      <c r="D7" s="125"/>
      <c r="E7" s="125" t="s">
        <v>290</v>
      </c>
      <c r="F7" s="126" t="s">
        <v>288</v>
      </c>
      <c r="G7" s="268"/>
      <c r="H7" s="92"/>
    </row>
    <row r="8" spans="2:11" ht="15.6" x14ac:dyDescent="0.3">
      <c r="B8" s="919"/>
      <c r="C8" s="916"/>
      <c r="D8" s="125"/>
      <c r="E8" s="125"/>
      <c r="F8" s="126" t="s">
        <v>294</v>
      </c>
      <c r="G8" s="268"/>
      <c r="H8" s="99"/>
    </row>
    <row r="9" spans="2:11" ht="15.6" x14ac:dyDescent="0.3">
      <c r="B9" s="919"/>
      <c r="C9" s="916"/>
      <c r="D9" s="125"/>
      <c r="E9" s="125"/>
      <c r="F9" s="126" t="s">
        <v>287</v>
      </c>
      <c r="G9" s="268"/>
      <c r="H9" s="99"/>
    </row>
    <row r="10" spans="2:11" ht="15.6" x14ac:dyDescent="0.3">
      <c r="B10" s="919"/>
      <c r="C10" s="916"/>
      <c r="D10" s="125"/>
      <c r="E10" s="125"/>
      <c r="F10" s="126" t="s">
        <v>289</v>
      </c>
      <c r="G10" s="289"/>
      <c r="H10" s="99" t="s">
        <v>229</v>
      </c>
    </row>
    <row r="11" spans="2:11" ht="15.6" x14ac:dyDescent="0.3">
      <c r="B11" s="919"/>
      <c r="C11" s="916"/>
      <c r="D11" s="125"/>
      <c r="E11" s="125" t="s">
        <v>397</v>
      </c>
      <c r="F11" s="126"/>
      <c r="G11" s="268"/>
      <c r="H11" s="99"/>
    </row>
    <row r="12" spans="2:11" ht="15.6" x14ac:dyDescent="0.3">
      <c r="B12" s="920"/>
      <c r="C12" s="917"/>
      <c r="D12" s="127"/>
      <c r="E12" s="127" t="s">
        <v>291</v>
      </c>
      <c r="F12" s="133"/>
      <c r="G12" s="269"/>
      <c r="H12" s="170"/>
    </row>
    <row r="13" spans="2:11" ht="15.6" x14ac:dyDescent="0.3">
      <c r="B13" s="919">
        <v>2</v>
      </c>
      <c r="C13" s="915" t="s">
        <v>418</v>
      </c>
      <c r="D13" s="128" t="s">
        <v>285</v>
      </c>
      <c r="E13" s="128"/>
      <c r="F13" s="123" t="s">
        <v>295</v>
      </c>
      <c r="G13" s="272"/>
      <c r="H13" s="177"/>
    </row>
    <row r="14" spans="2:11" ht="15.6" x14ac:dyDescent="0.3">
      <c r="B14" s="919"/>
      <c r="C14" s="916"/>
      <c r="D14" s="129"/>
      <c r="E14" s="129" t="s">
        <v>292</v>
      </c>
      <c r="F14" s="125" t="s">
        <v>296</v>
      </c>
      <c r="G14" s="96"/>
      <c r="H14" s="99"/>
    </row>
    <row r="15" spans="2:11" ht="15.6" x14ac:dyDescent="0.3">
      <c r="B15" s="919"/>
      <c r="C15" s="916"/>
      <c r="D15" s="129"/>
      <c r="E15" s="129" t="s">
        <v>338</v>
      </c>
      <c r="F15" s="125" t="s">
        <v>323</v>
      </c>
      <c r="G15" s="290"/>
      <c r="H15" s="99"/>
    </row>
    <row r="16" spans="2:11" ht="15.6" x14ac:dyDescent="0.3">
      <c r="B16" s="919"/>
      <c r="C16" s="916"/>
      <c r="D16" s="129"/>
      <c r="E16" s="129" t="s">
        <v>293</v>
      </c>
      <c r="F16" s="125" t="s">
        <v>324</v>
      </c>
      <c r="G16" s="96"/>
      <c r="H16" s="99"/>
    </row>
    <row r="17" spans="2:8" ht="15.6" x14ac:dyDescent="0.3">
      <c r="B17" s="919"/>
      <c r="C17" s="916"/>
      <c r="D17" s="129"/>
      <c r="E17" s="129" t="s">
        <v>297</v>
      </c>
      <c r="F17" s="125" t="s">
        <v>336</v>
      </c>
      <c r="G17" s="96"/>
      <c r="H17" s="99"/>
    </row>
    <row r="18" spans="2:8" ht="15.6" x14ac:dyDescent="0.3">
      <c r="B18" s="919"/>
      <c r="C18" s="916"/>
      <c r="D18" s="129"/>
      <c r="E18" s="129" t="s">
        <v>335</v>
      </c>
      <c r="F18" s="125" t="s">
        <v>337</v>
      </c>
      <c r="G18" s="96"/>
      <c r="H18" s="99"/>
    </row>
    <row r="19" spans="2:8" ht="15.6" x14ac:dyDescent="0.3">
      <c r="B19" s="919"/>
      <c r="C19" s="916"/>
      <c r="D19" s="129"/>
      <c r="E19" s="129" t="s">
        <v>339</v>
      </c>
      <c r="F19" s="125" t="s">
        <v>345</v>
      </c>
      <c r="G19" s="96"/>
      <c r="H19" s="99"/>
    </row>
    <row r="20" spans="2:8" ht="15.6" x14ac:dyDescent="0.3">
      <c r="B20" s="919"/>
      <c r="C20" s="916"/>
      <c r="D20" s="129"/>
      <c r="E20" s="129"/>
      <c r="F20" s="125" t="s">
        <v>346</v>
      </c>
      <c r="G20" s="96"/>
      <c r="H20" s="99"/>
    </row>
    <row r="21" spans="2:8" ht="15.6" x14ac:dyDescent="0.3">
      <c r="B21" s="919"/>
      <c r="C21" s="916"/>
      <c r="D21" s="129"/>
      <c r="E21" s="129"/>
      <c r="F21" s="125" t="s">
        <v>347</v>
      </c>
      <c r="G21" s="96"/>
      <c r="H21" s="99"/>
    </row>
    <row r="22" spans="2:8" ht="15.6" x14ac:dyDescent="0.3">
      <c r="B22" s="919"/>
      <c r="C22" s="916"/>
      <c r="D22" s="129" t="s">
        <v>317</v>
      </c>
      <c r="E22" s="129"/>
      <c r="F22" s="125"/>
      <c r="G22" s="96"/>
      <c r="H22" s="99"/>
    </row>
    <row r="23" spans="2:8" ht="15.6" x14ac:dyDescent="0.3">
      <c r="B23" s="919"/>
      <c r="C23" s="916"/>
      <c r="D23" s="129"/>
      <c r="E23" s="129" t="s">
        <v>318</v>
      </c>
      <c r="F23" s="125"/>
      <c r="G23" s="96"/>
      <c r="H23" s="99"/>
    </row>
    <row r="24" spans="2:8" ht="15.6" x14ac:dyDescent="0.3">
      <c r="B24" s="919"/>
      <c r="C24" s="916"/>
      <c r="D24" s="129"/>
      <c r="E24" s="129" t="s">
        <v>319</v>
      </c>
      <c r="F24" s="125"/>
      <c r="G24" s="96"/>
      <c r="H24" s="99"/>
    </row>
    <row r="25" spans="2:8" ht="15.6" x14ac:dyDescent="0.3">
      <c r="B25" s="919"/>
      <c r="C25" s="916"/>
      <c r="D25" s="129"/>
      <c r="E25" s="129" t="s">
        <v>389</v>
      </c>
      <c r="F25" s="125" t="s">
        <v>390</v>
      </c>
      <c r="G25" s="96"/>
      <c r="H25" s="99"/>
    </row>
    <row r="26" spans="2:8" ht="15.6" x14ac:dyDescent="0.3">
      <c r="B26" s="919"/>
      <c r="C26" s="916"/>
      <c r="D26" s="129"/>
      <c r="E26" s="129"/>
      <c r="F26" s="125" t="s">
        <v>391</v>
      </c>
      <c r="G26" s="96"/>
      <c r="H26" s="99"/>
    </row>
    <row r="27" spans="2:8" ht="15.6" x14ac:dyDescent="0.3">
      <c r="B27" s="920"/>
      <c r="C27" s="917"/>
      <c r="D27" s="130"/>
      <c r="E27" s="130" t="s">
        <v>433</v>
      </c>
      <c r="F27" s="127"/>
      <c r="G27" s="270"/>
      <c r="H27" s="170"/>
    </row>
    <row r="28" spans="2:8" ht="15.6" x14ac:dyDescent="0.3">
      <c r="B28" s="918">
        <v>3</v>
      </c>
      <c r="C28" s="767" t="s">
        <v>316</v>
      </c>
      <c r="D28" s="123" t="s">
        <v>40</v>
      </c>
      <c r="E28" s="123"/>
      <c r="F28" s="124"/>
      <c r="G28" s="271"/>
      <c r="H28" s="177"/>
    </row>
    <row r="29" spans="2:8" ht="15.6" x14ac:dyDescent="0.3">
      <c r="B29" s="919"/>
      <c r="C29" s="914"/>
      <c r="D29" s="125"/>
      <c r="E29" s="125" t="s">
        <v>298</v>
      </c>
      <c r="F29" s="126" t="s">
        <v>301</v>
      </c>
      <c r="G29" s="268"/>
      <c r="H29" s="99"/>
    </row>
    <row r="30" spans="2:8" ht="15.6" x14ac:dyDescent="0.3">
      <c r="B30" s="919"/>
      <c r="C30" s="914"/>
      <c r="D30" s="125"/>
      <c r="E30" s="125" t="s">
        <v>299</v>
      </c>
      <c r="F30" s="126" t="s">
        <v>302</v>
      </c>
      <c r="G30" s="268"/>
      <c r="H30" s="99"/>
    </row>
    <row r="31" spans="2:8" ht="15.6" x14ac:dyDescent="0.3">
      <c r="B31" s="919"/>
      <c r="C31" s="914"/>
      <c r="D31" s="125"/>
      <c r="E31" s="125" t="s">
        <v>300</v>
      </c>
      <c r="F31" s="126" t="s">
        <v>303</v>
      </c>
      <c r="G31" s="268"/>
      <c r="H31" s="99"/>
    </row>
    <row r="32" spans="2:8" ht="15.6" x14ac:dyDescent="0.3">
      <c r="B32" s="919"/>
      <c r="C32" s="914"/>
      <c r="D32" s="125"/>
      <c r="E32" s="125" t="s">
        <v>362</v>
      </c>
      <c r="F32" s="126"/>
      <c r="G32" s="268"/>
      <c r="H32" s="99"/>
    </row>
    <row r="33" spans="2:8" ht="15.6" x14ac:dyDescent="0.3">
      <c r="B33" s="919"/>
      <c r="C33" s="914"/>
      <c r="D33" s="125" t="s">
        <v>404</v>
      </c>
      <c r="E33" s="125" t="s">
        <v>41</v>
      </c>
      <c r="F33" s="126"/>
      <c r="G33" s="268"/>
      <c r="H33" s="99"/>
    </row>
    <row r="34" spans="2:8" ht="15.6" x14ac:dyDescent="0.3">
      <c r="B34" s="919"/>
      <c r="C34" s="914"/>
      <c r="D34" s="125"/>
      <c r="E34" s="125" t="s">
        <v>331</v>
      </c>
      <c r="F34" s="126" t="s">
        <v>409</v>
      </c>
      <c r="G34" s="268"/>
      <c r="H34" s="99"/>
    </row>
    <row r="35" spans="2:8" ht="15.6" x14ac:dyDescent="0.3">
      <c r="B35" s="919"/>
      <c r="C35" s="914"/>
      <c r="D35" s="125"/>
      <c r="E35" s="125"/>
      <c r="F35" s="126" t="s">
        <v>410</v>
      </c>
      <c r="G35" s="268"/>
      <c r="H35" s="99"/>
    </row>
    <row r="36" spans="2:8" ht="15.6" x14ac:dyDescent="0.3">
      <c r="B36" s="919"/>
      <c r="C36" s="914"/>
      <c r="D36" s="125"/>
      <c r="E36" s="125" t="s">
        <v>405</v>
      </c>
      <c r="F36" s="126" t="s">
        <v>408</v>
      </c>
      <c r="G36" s="268"/>
      <c r="H36" s="99"/>
    </row>
    <row r="37" spans="2:8" ht="15.6" x14ac:dyDescent="0.3">
      <c r="B37" s="919"/>
      <c r="C37" s="914"/>
      <c r="D37" s="125" t="s">
        <v>413</v>
      </c>
      <c r="E37" s="125" t="s">
        <v>332</v>
      </c>
      <c r="F37" s="126"/>
      <c r="G37" s="268"/>
      <c r="H37" s="99"/>
    </row>
    <row r="38" spans="2:8" ht="15.6" x14ac:dyDescent="0.3">
      <c r="B38" s="919"/>
      <c r="C38" s="914"/>
      <c r="D38" s="125"/>
      <c r="E38" s="125" t="s">
        <v>349</v>
      </c>
      <c r="F38" s="126"/>
      <c r="G38" s="268"/>
      <c r="H38" s="99"/>
    </row>
    <row r="39" spans="2:8" ht="15.6" x14ac:dyDescent="0.3">
      <c r="B39" s="919"/>
      <c r="C39" s="914"/>
      <c r="D39" s="125" t="s">
        <v>407</v>
      </c>
      <c r="E39" s="125" t="s">
        <v>435</v>
      </c>
      <c r="F39" s="126"/>
      <c r="G39" s="268"/>
      <c r="H39" s="99"/>
    </row>
    <row r="40" spans="2:8" ht="15.6" x14ac:dyDescent="0.3">
      <c r="B40" s="919"/>
      <c r="C40" s="914"/>
      <c r="D40" s="125" t="s">
        <v>436</v>
      </c>
      <c r="E40" s="125"/>
      <c r="F40" s="126"/>
      <c r="G40" s="268"/>
      <c r="H40" s="99"/>
    </row>
    <row r="41" spans="2:8" ht="15.6" x14ac:dyDescent="0.3">
      <c r="B41" s="919"/>
      <c r="C41" s="914"/>
      <c r="D41" s="125"/>
      <c r="E41" s="125" t="s">
        <v>403</v>
      </c>
      <c r="F41" s="126"/>
      <c r="G41" s="268"/>
      <c r="H41" s="99"/>
    </row>
    <row r="42" spans="2:8" ht="15.6" x14ac:dyDescent="0.3">
      <c r="B42" s="919"/>
      <c r="C42" s="914"/>
      <c r="D42" s="125"/>
      <c r="E42" s="125" t="s">
        <v>406</v>
      </c>
      <c r="F42" s="126"/>
      <c r="G42" s="268"/>
      <c r="H42" s="99"/>
    </row>
    <row r="43" spans="2:8" ht="15.6" x14ac:dyDescent="0.3">
      <c r="B43" s="919"/>
      <c r="C43" s="914"/>
      <c r="D43" s="125" t="s">
        <v>374</v>
      </c>
      <c r="E43" s="125"/>
      <c r="F43" s="126"/>
      <c r="G43" s="268"/>
      <c r="H43" s="99"/>
    </row>
    <row r="44" spans="2:8" ht="15.6" x14ac:dyDescent="0.3">
      <c r="B44" s="919"/>
      <c r="C44" s="914"/>
      <c r="D44" s="125" t="s">
        <v>401</v>
      </c>
      <c r="E44" s="125"/>
      <c r="F44" s="126"/>
      <c r="G44" s="268"/>
      <c r="H44" s="99"/>
    </row>
    <row r="45" spans="2:8" ht="15.6" x14ac:dyDescent="0.3">
      <c r="B45" s="919"/>
      <c r="C45" s="914"/>
      <c r="D45" s="125" t="s">
        <v>402</v>
      </c>
      <c r="E45" s="125"/>
      <c r="F45" s="126"/>
      <c r="G45" s="268"/>
      <c r="H45" s="99"/>
    </row>
    <row r="46" spans="2:8" ht="15.6" x14ac:dyDescent="0.3">
      <c r="B46" s="919"/>
      <c r="C46" s="914"/>
      <c r="D46" s="125"/>
      <c r="E46" s="125" t="s">
        <v>399</v>
      </c>
      <c r="F46" s="126"/>
      <c r="G46" s="268"/>
      <c r="H46" s="99"/>
    </row>
    <row r="47" spans="2:8" ht="15.6" x14ac:dyDescent="0.3">
      <c r="B47" s="919"/>
      <c r="C47" s="914"/>
      <c r="D47" s="125"/>
      <c r="E47" s="125" t="s">
        <v>411</v>
      </c>
      <c r="F47" s="126"/>
      <c r="G47" s="268"/>
      <c r="H47" s="99"/>
    </row>
    <row r="48" spans="2:8" ht="15.6" x14ac:dyDescent="0.3">
      <c r="B48" s="919"/>
      <c r="C48" s="914"/>
      <c r="D48" s="125" t="s">
        <v>355</v>
      </c>
      <c r="E48" s="125"/>
      <c r="F48" s="126"/>
      <c r="G48" s="268"/>
      <c r="H48" s="99"/>
    </row>
    <row r="49" spans="2:8" ht="15.6" x14ac:dyDescent="0.3">
      <c r="B49" s="919"/>
      <c r="C49" s="914"/>
      <c r="D49" s="131"/>
      <c r="E49" s="125" t="s">
        <v>412</v>
      </c>
      <c r="F49" s="126"/>
      <c r="G49" s="268"/>
      <c r="H49" s="99"/>
    </row>
    <row r="50" spans="2:8" ht="15.6" x14ac:dyDescent="0.3">
      <c r="B50" s="919"/>
      <c r="C50" s="914"/>
      <c r="D50" s="131"/>
      <c r="E50" s="125" t="s">
        <v>400</v>
      </c>
      <c r="F50" s="126"/>
      <c r="G50" s="268"/>
      <c r="H50" s="99"/>
    </row>
    <row r="51" spans="2:8" ht="15.6" x14ac:dyDescent="0.3">
      <c r="B51" s="920"/>
      <c r="C51" s="768"/>
      <c r="D51" s="285"/>
      <c r="E51" s="127" t="s">
        <v>363</v>
      </c>
      <c r="F51" s="133"/>
      <c r="G51" s="269"/>
      <c r="H51" s="170"/>
    </row>
    <row r="52" spans="2:8" ht="15.6" x14ac:dyDescent="0.3">
      <c r="B52" s="918">
        <v>4</v>
      </c>
      <c r="C52" s="921" t="s">
        <v>434</v>
      </c>
      <c r="D52" s="123" t="s">
        <v>344</v>
      </c>
      <c r="E52" s="128"/>
      <c r="F52" s="123"/>
      <c r="G52" s="271"/>
      <c r="H52" s="177"/>
    </row>
    <row r="53" spans="2:8" ht="15.6" x14ac:dyDescent="0.3">
      <c r="B53" s="919"/>
      <c r="C53" s="922"/>
      <c r="D53" s="125"/>
      <c r="E53" s="129" t="s">
        <v>307</v>
      </c>
      <c r="F53" s="125" t="s">
        <v>304</v>
      </c>
      <c r="G53" s="268"/>
      <c r="H53" s="99"/>
    </row>
    <row r="54" spans="2:8" ht="15.6" x14ac:dyDescent="0.3">
      <c r="B54" s="919"/>
      <c r="C54" s="922"/>
      <c r="D54" s="125"/>
      <c r="E54" s="129" t="s">
        <v>306</v>
      </c>
      <c r="F54" s="125" t="s">
        <v>305</v>
      </c>
      <c r="G54" s="268"/>
      <c r="H54" s="99"/>
    </row>
    <row r="55" spans="2:8" ht="15.6" x14ac:dyDescent="0.3">
      <c r="B55" s="919"/>
      <c r="C55" s="922"/>
      <c r="D55" s="125"/>
      <c r="E55" s="129" t="s">
        <v>428</v>
      </c>
      <c r="F55" s="125"/>
      <c r="G55" s="268"/>
      <c r="H55" s="99"/>
    </row>
    <row r="56" spans="2:8" ht="15.6" x14ac:dyDescent="0.3">
      <c r="B56" s="919"/>
      <c r="C56" s="922"/>
      <c r="D56" s="125" t="s">
        <v>343</v>
      </c>
      <c r="E56" s="129"/>
      <c r="F56" s="125"/>
      <c r="G56" s="268"/>
      <c r="H56" s="99"/>
    </row>
    <row r="57" spans="2:8" ht="15.6" x14ac:dyDescent="0.3">
      <c r="B57" s="919"/>
      <c r="C57" s="922"/>
      <c r="D57" s="125"/>
      <c r="E57" s="129" t="s">
        <v>307</v>
      </c>
      <c r="F57" s="125"/>
      <c r="G57" s="268"/>
      <c r="H57" s="99"/>
    </row>
    <row r="58" spans="2:8" ht="15.6" x14ac:dyDescent="0.3">
      <c r="B58" s="919"/>
      <c r="C58" s="922"/>
      <c r="D58" s="125" t="s">
        <v>429</v>
      </c>
      <c r="E58" s="286"/>
      <c r="F58" s="125"/>
      <c r="G58" s="268"/>
      <c r="H58" s="99"/>
    </row>
    <row r="59" spans="2:8" ht="15.6" x14ac:dyDescent="0.3">
      <c r="B59" s="919"/>
      <c r="C59" s="922"/>
      <c r="D59" s="125"/>
      <c r="E59" s="129" t="s">
        <v>422</v>
      </c>
      <c r="F59" s="125" t="s">
        <v>426</v>
      </c>
      <c r="G59" s="268"/>
      <c r="H59" s="99"/>
    </row>
    <row r="60" spans="2:8" ht="15.6" x14ac:dyDescent="0.3">
      <c r="B60" s="919"/>
      <c r="C60" s="922"/>
      <c r="D60" s="125"/>
      <c r="E60" s="129" t="s">
        <v>424</v>
      </c>
      <c r="F60" s="125" t="s">
        <v>200</v>
      </c>
      <c r="G60" s="268"/>
      <c r="H60" s="99"/>
    </row>
    <row r="61" spans="2:8" ht="15.6" x14ac:dyDescent="0.3">
      <c r="B61" s="919"/>
      <c r="C61" s="922"/>
      <c r="D61" s="125"/>
      <c r="E61" s="129" t="s">
        <v>423</v>
      </c>
      <c r="F61" s="125" t="s">
        <v>427</v>
      </c>
      <c r="G61" s="268"/>
      <c r="H61" s="99"/>
    </row>
    <row r="62" spans="2:8" ht="15.6" x14ac:dyDescent="0.3">
      <c r="B62" s="919"/>
      <c r="C62" s="922"/>
      <c r="D62" s="125" t="s">
        <v>630</v>
      </c>
      <c r="E62" s="129"/>
      <c r="F62" s="125"/>
      <c r="G62" s="268"/>
      <c r="H62" s="99"/>
    </row>
    <row r="63" spans="2:8" ht="15.6" x14ac:dyDescent="0.3">
      <c r="B63" s="920"/>
      <c r="C63" s="923"/>
      <c r="D63" s="127"/>
      <c r="E63" s="130"/>
      <c r="F63" s="127"/>
      <c r="G63" s="269"/>
      <c r="H63" s="170"/>
    </row>
    <row r="64" spans="2:8" ht="15.6" x14ac:dyDescent="0.3">
      <c r="B64" s="918">
        <v>5</v>
      </c>
      <c r="C64" s="915" t="s">
        <v>419</v>
      </c>
      <c r="D64" s="123" t="s">
        <v>328</v>
      </c>
      <c r="E64" s="123"/>
      <c r="F64" s="124"/>
      <c r="G64" s="271"/>
      <c r="H64" s="177"/>
    </row>
    <row r="65" spans="2:8" ht="15.6" x14ac:dyDescent="0.3">
      <c r="B65" s="919"/>
      <c r="C65" s="916"/>
      <c r="D65" s="125"/>
      <c r="E65" s="125" t="s">
        <v>308</v>
      </c>
      <c r="F65" s="126" t="s">
        <v>305</v>
      </c>
      <c r="G65" s="268"/>
      <c r="H65" s="99"/>
    </row>
    <row r="66" spans="2:8" ht="15.6" x14ac:dyDescent="0.3">
      <c r="B66" s="919"/>
      <c r="C66" s="916"/>
      <c r="D66" s="125"/>
      <c r="E66" s="125"/>
      <c r="F66" s="126" t="s">
        <v>310</v>
      </c>
      <c r="G66" s="268"/>
      <c r="H66" s="99"/>
    </row>
    <row r="67" spans="2:8" ht="15.6" x14ac:dyDescent="0.3">
      <c r="B67" s="919"/>
      <c r="C67" s="916"/>
      <c r="D67" s="125"/>
      <c r="E67" s="125" t="s">
        <v>309</v>
      </c>
      <c r="F67" s="131" t="s">
        <v>311</v>
      </c>
      <c r="G67" s="268"/>
      <c r="H67" s="99"/>
    </row>
    <row r="68" spans="2:8" ht="15.6" x14ac:dyDescent="0.3">
      <c r="B68" s="919"/>
      <c r="C68" s="916"/>
      <c r="D68" s="125"/>
      <c r="E68" s="125"/>
      <c r="F68" s="126" t="s">
        <v>260</v>
      </c>
      <c r="G68" s="268"/>
      <c r="H68" s="99"/>
    </row>
    <row r="69" spans="2:8" ht="15.6" x14ac:dyDescent="0.3">
      <c r="B69" s="919"/>
      <c r="C69" s="916"/>
      <c r="D69" s="125"/>
      <c r="E69" s="125" t="s">
        <v>334</v>
      </c>
      <c r="F69" s="126"/>
      <c r="G69" s="268"/>
      <c r="H69" s="99"/>
    </row>
    <row r="70" spans="2:8" ht="15.6" x14ac:dyDescent="0.3">
      <c r="B70" s="919"/>
      <c r="C70" s="916"/>
      <c r="D70" s="125" t="s">
        <v>417</v>
      </c>
      <c r="E70" s="125"/>
      <c r="F70" s="126"/>
      <c r="G70" s="268"/>
      <c r="H70" s="99"/>
    </row>
    <row r="71" spans="2:8" ht="15.6" x14ac:dyDescent="0.3">
      <c r="B71" s="919"/>
      <c r="C71" s="916"/>
      <c r="D71" s="125"/>
      <c r="E71" s="125" t="s">
        <v>291</v>
      </c>
      <c r="F71" s="126"/>
      <c r="G71" s="268"/>
      <c r="H71" s="99"/>
    </row>
    <row r="72" spans="2:8" ht="15.6" x14ac:dyDescent="0.3">
      <c r="B72" s="919"/>
      <c r="C72" s="916"/>
      <c r="D72" s="125" t="s">
        <v>392</v>
      </c>
      <c r="E72" s="125"/>
      <c r="F72" s="126"/>
      <c r="G72" s="268"/>
      <c r="H72" s="99"/>
    </row>
    <row r="73" spans="2:8" ht="15.6" x14ac:dyDescent="0.3">
      <c r="B73" s="919"/>
      <c r="C73" s="916"/>
      <c r="D73" s="125"/>
      <c r="E73" s="125" t="s">
        <v>393</v>
      </c>
      <c r="F73" s="126" t="s">
        <v>390</v>
      </c>
      <c r="G73" s="268"/>
      <c r="H73" s="99"/>
    </row>
    <row r="74" spans="2:8" ht="15.6" x14ac:dyDescent="0.3">
      <c r="B74" s="919"/>
      <c r="C74" s="916"/>
      <c r="D74" s="125"/>
      <c r="E74" s="125" t="s">
        <v>394</v>
      </c>
      <c r="F74" s="126" t="s">
        <v>395</v>
      </c>
      <c r="G74" s="268"/>
      <c r="H74" s="99"/>
    </row>
    <row r="75" spans="2:8" ht="15.6" x14ac:dyDescent="0.3">
      <c r="B75" s="919"/>
      <c r="C75" s="916"/>
      <c r="D75" s="125" t="s">
        <v>425</v>
      </c>
      <c r="E75" s="125"/>
      <c r="F75" s="126"/>
      <c r="G75" s="268"/>
      <c r="H75" s="99"/>
    </row>
    <row r="76" spans="2:8" ht="15.6" x14ac:dyDescent="0.3">
      <c r="B76" s="919"/>
      <c r="C76" s="916"/>
      <c r="D76" s="125"/>
      <c r="E76" s="125" t="s">
        <v>420</v>
      </c>
      <c r="F76" s="126"/>
      <c r="G76" s="268"/>
      <c r="H76" s="99"/>
    </row>
    <row r="77" spans="2:8" ht="15.6" x14ac:dyDescent="0.3">
      <c r="B77" s="919"/>
      <c r="C77" s="916"/>
      <c r="D77" s="125"/>
      <c r="E77" s="132"/>
      <c r="F77" s="126" t="s">
        <v>333</v>
      </c>
      <c r="G77" s="268"/>
      <c r="H77" s="99"/>
    </row>
    <row r="78" spans="2:8" ht="15.6" x14ac:dyDescent="0.3">
      <c r="B78" s="919"/>
      <c r="C78" s="916"/>
      <c r="D78" s="125"/>
      <c r="E78" s="132"/>
      <c r="F78" s="126" t="s">
        <v>432</v>
      </c>
      <c r="G78" s="268"/>
      <c r="H78" s="99"/>
    </row>
    <row r="79" spans="2:8" ht="15.6" x14ac:dyDescent="0.3">
      <c r="B79" s="919"/>
      <c r="C79" s="916"/>
      <c r="D79" s="125"/>
      <c r="E79" s="125" t="s">
        <v>421</v>
      </c>
      <c r="F79" s="126"/>
      <c r="G79" s="268"/>
      <c r="H79" s="99"/>
    </row>
    <row r="80" spans="2:8" ht="15.6" x14ac:dyDescent="0.3">
      <c r="B80" s="919"/>
      <c r="C80" s="916"/>
      <c r="D80" s="125"/>
      <c r="E80" s="125"/>
      <c r="F80" s="126"/>
      <c r="G80" s="268"/>
      <c r="H80" s="99"/>
    </row>
    <row r="81" spans="2:8" ht="15.6" x14ac:dyDescent="0.3">
      <c r="B81" s="919"/>
      <c r="C81" s="916"/>
      <c r="D81" s="125"/>
      <c r="E81" s="125"/>
      <c r="F81" s="126"/>
      <c r="G81" s="268"/>
      <c r="H81" s="99"/>
    </row>
    <row r="82" spans="2:8" ht="15.6" x14ac:dyDescent="0.3">
      <c r="B82" s="919"/>
      <c r="C82" s="916"/>
      <c r="D82" s="125"/>
      <c r="E82" s="125"/>
      <c r="F82" s="126"/>
      <c r="G82" s="268"/>
      <c r="H82" s="99"/>
    </row>
    <row r="83" spans="2:8" ht="15.6" x14ac:dyDescent="0.3">
      <c r="B83" s="920"/>
      <c r="C83" s="917"/>
      <c r="D83" s="127"/>
      <c r="E83" s="127"/>
      <c r="F83" s="133"/>
      <c r="G83" s="269"/>
      <c r="H83" s="170"/>
    </row>
    <row r="84" spans="2:8" ht="15.6" x14ac:dyDescent="0.3">
      <c r="B84" s="918">
        <v>6</v>
      </c>
      <c r="C84" s="767" t="s">
        <v>430</v>
      </c>
      <c r="D84" s="123" t="s">
        <v>326</v>
      </c>
      <c r="E84" s="123"/>
      <c r="F84" s="124"/>
      <c r="G84" s="271"/>
      <c r="H84" s="177"/>
    </row>
    <row r="85" spans="2:8" ht="15.6" x14ac:dyDescent="0.3">
      <c r="B85" s="919"/>
      <c r="C85" s="914"/>
      <c r="D85" s="125"/>
      <c r="E85" s="125" t="s">
        <v>320</v>
      </c>
      <c r="F85" s="126" t="s">
        <v>321</v>
      </c>
      <c r="G85" s="268"/>
      <c r="H85" s="99"/>
    </row>
    <row r="86" spans="2:8" ht="15.6" x14ac:dyDescent="0.3">
      <c r="B86" s="919"/>
      <c r="C86" s="914"/>
      <c r="D86" s="125"/>
      <c r="E86" s="125"/>
      <c r="F86" s="126" t="s">
        <v>325</v>
      </c>
      <c r="G86" s="268"/>
      <c r="H86" s="99"/>
    </row>
    <row r="87" spans="2:8" ht="15.6" x14ac:dyDescent="0.3">
      <c r="B87" s="919"/>
      <c r="C87" s="914"/>
      <c r="D87" s="125" t="s">
        <v>327</v>
      </c>
      <c r="E87" s="125"/>
      <c r="F87" s="126"/>
      <c r="G87" s="268"/>
      <c r="H87" s="99"/>
    </row>
    <row r="88" spans="2:8" ht="15.6" x14ac:dyDescent="0.3">
      <c r="B88" s="919"/>
      <c r="C88" s="914"/>
      <c r="D88" s="125"/>
      <c r="E88" s="125" t="s">
        <v>322</v>
      </c>
      <c r="F88" s="126"/>
      <c r="G88" s="268"/>
      <c r="H88" s="99"/>
    </row>
    <row r="89" spans="2:8" ht="15.6" x14ac:dyDescent="0.3">
      <c r="B89" s="919"/>
      <c r="C89" s="914"/>
      <c r="D89" s="125"/>
      <c r="E89" s="125" t="s">
        <v>329</v>
      </c>
      <c r="F89" s="126"/>
      <c r="G89" s="268"/>
      <c r="H89" s="99"/>
    </row>
    <row r="90" spans="2:8" ht="15.6" x14ac:dyDescent="0.3">
      <c r="B90" s="919"/>
      <c r="C90" s="914"/>
      <c r="D90" s="125"/>
      <c r="E90" s="125" t="s">
        <v>388</v>
      </c>
      <c r="F90" s="126"/>
      <c r="G90" s="268"/>
      <c r="H90" s="99"/>
    </row>
    <row r="91" spans="2:8" ht="15.6" x14ac:dyDescent="0.3">
      <c r="B91" s="919"/>
      <c r="C91" s="914"/>
      <c r="D91" s="125"/>
      <c r="E91" s="125"/>
      <c r="F91" s="126" t="s">
        <v>431</v>
      </c>
      <c r="G91" s="268"/>
      <c r="H91" s="99"/>
    </row>
    <row r="92" spans="2:8" ht="15.6" x14ac:dyDescent="0.3">
      <c r="B92" s="919"/>
      <c r="C92" s="914"/>
      <c r="D92" s="125" t="s">
        <v>360</v>
      </c>
      <c r="E92" s="125"/>
      <c r="F92" s="126"/>
      <c r="G92" s="268"/>
      <c r="H92" s="99"/>
    </row>
    <row r="93" spans="2:8" ht="15.6" x14ac:dyDescent="0.3">
      <c r="B93" s="919"/>
      <c r="C93" s="914"/>
      <c r="D93" s="125"/>
      <c r="E93" s="125" t="s">
        <v>361</v>
      </c>
      <c r="F93" s="126" t="s">
        <v>365</v>
      </c>
      <c r="G93" s="268"/>
      <c r="H93" s="99"/>
    </row>
    <row r="94" spans="2:8" ht="15.6" x14ac:dyDescent="0.3">
      <c r="B94" s="919"/>
      <c r="C94" s="914"/>
      <c r="D94" s="125"/>
      <c r="E94" s="125"/>
      <c r="F94" s="126" t="s">
        <v>366</v>
      </c>
      <c r="G94" s="268"/>
      <c r="H94" s="99"/>
    </row>
    <row r="95" spans="2:8" ht="15.6" x14ac:dyDescent="0.3">
      <c r="B95" s="919"/>
      <c r="C95" s="914"/>
      <c r="D95" s="125" t="s">
        <v>367</v>
      </c>
      <c r="E95" s="125"/>
      <c r="F95" s="126"/>
      <c r="G95" s="268"/>
      <c r="H95" s="99"/>
    </row>
    <row r="96" spans="2:8" ht="15.6" x14ac:dyDescent="0.3">
      <c r="B96" s="919"/>
      <c r="C96" s="914"/>
      <c r="D96" s="125"/>
      <c r="E96" s="125" t="s">
        <v>368</v>
      </c>
      <c r="F96" s="126" t="s">
        <v>370</v>
      </c>
      <c r="G96" s="268"/>
      <c r="H96" s="99"/>
    </row>
    <row r="97" spans="2:8" ht="15.6" x14ac:dyDescent="0.3">
      <c r="B97" s="919"/>
      <c r="C97" s="914"/>
      <c r="D97" s="125"/>
      <c r="E97" s="125" t="s">
        <v>369</v>
      </c>
      <c r="F97" s="126" t="s">
        <v>371</v>
      </c>
      <c r="G97" s="268"/>
      <c r="H97" s="99"/>
    </row>
    <row r="98" spans="2:8" ht="15.6" x14ac:dyDescent="0.3">
      <c r="B98" s="919"/>
      <c r="C98" s="914"/>
      <c r="D98" s="125"/>
      <c r="E98" s="125"/>
      <c r="F98" s="126" t="s">
        <v>372</v>
      </c>
      <c r="G98" s="268"/>
      <c r="H98" s="99"/>
    </row>
    <row r="99" spans="2:8" ht="15.6" x14ac:dyDescent="0.3">
      <c r="B99" s="920"/>
      <c r="C99" s="768"/>
      <c r="D99" s="127"/>
      <c r="E99" s="127" t="s">
        <v>373</v>
      </c>
      <c r="F99" s="133"/>
      <c r="G99" s="269"/>
      <c r="H99" s="170"/>
    </row>
    <row r="100" spans="2:8" ht="15.6" x14ac:dyDescent="0.3">
      <c r="B100" s="750">
        <v>7</v>
      </c>
      <c r="C100" s="914" t="s">
        <v>414</v>
      </c>
      <c r="D100" s="125"/>
      <c r="E100" s="125"/>
      <c r="F100" s="126"/>
      <c r="G100" s="268"/>
      <c r="H100" s="99"/>
    </row>
    <row r="101" spans="2:8" ht="15.6" x14ac:dyDescent="0.3">
      <c r="B101" s="890"/>
      <c r="C101" s="914"/>
      <c r="D101" s="125" t="s">
        <v>376</v>
      </c>
      <c r="E101" s="125" t="s">
        <v>377</v>
      </c>
      <c r="F101" s="126"/>
      <c r="G101" s="268"/>
      <c r="H101" s="99"/>
    </row>
    <row r="102" spans="2:8" ht="15.6" x14ac:dyDescent="0.3">
      <c r="B102" s="890"/>
      <c r="C102" s="914"/>
      <c r="D102" s="125"/>
      <c r="E102" s="125" t="s">
        <v>396</v>
      </c>
      <c r="F102" s="126" t="s">
        <v>380</v>
      </c>
      <c r="G102" s="268"/>
      <c r="H102" s="99"/>
    </row>
    <row r="103" spans="2:8" ht="15.6" x14ac:dyDescent="0.3">
      <c r="B103" s="890"/>
      <c r="C103" s="914"/>
      <c r="D103" s="125" t="s">
        <v>381</v>
      </c>
      <c r="E103" s="125"/>
      <c r="F103" s="126"/>
      <c r="G103" s="268"/>
      <c r="H103" s="99"/>
    </row>
    <row r="104" spans="2:8" ht="15.6" x14ac:dyDescent="0.3">
      <c r="B104" s="890"/>
      <c r="C104" s="914"/>
      <c r="D104" s="125"/>
      <c r="E104" s="125" t="s">
        <v>378</v>
      </c>
      <c r="F104" s="126" t="s">
        <v>415</v>
      </c>
      <c r="G104" s="268"/>
      <c r="H104" s="99"/>
    </row>
    <row r="105" spans="2:8" ht="15.6" x14ac:dyDescent="0.3">
      <c r="B105" s="890"/>
      <c r="C105" s="914"/>
      <c r="D105" s="125"/>
      <c r="E105" s="125" t="s">
        <v>382</v>
      </c>
      <c r="F105" s="126" t="s">
        <v>416</v>
      </c>
      <c r="G105" s="268"/>
      <c r="H105" s="99"/>
    </row>
    <row r="106" spans="2:8" ht="15.6" x14ac:dyDescent="0.3">
      <c r="B106" s="890"/>
      <c r="C106" s="914"/>
      <c r="D106" s="125"/>
      <c r="E106" s="125" t="s">
        <v>364</v>
      </c>
      <c r="F106" s="126"/>
      <c r="G106" s="268"/>
      <c r="H106" s="99"/>
    </row>
    <row r="107" spans="2:8" ht="15.6" x14ac:dyDescent="0.3">
      <c r="B107" s="890"/>
      <c r="C107" s="914"/>
      <c r="D107" s="125" t="s">
        <v>379</v>
      </c>
      <c r="E107" s="125"/>
      <c r="F107" s="126"/>
      <c r="G107" s="268"/>
      <c r="H107" s="99"/>
    </row>
    <row r="108" spans="2:8" ht="15.6" x14ac:dyDescent="0.3">
      <c r="B108" s="890"/>
      <c r="C108" s="914"/>
      <c r="D108" s="125"/>
      <c r="E108" s="125" t="s">
        <v>386</v>
      </c>
      <c r="F108" s="126"/>
      <c r="G108" s="268"/>
      <c r="H108" s="99"/>
    </row>
    <row r="109" spans="2:8" ht="15.6" x14ac:dyDescent="0.3">
      <c r="B109" s="890"/>
      <c r="C109" s="914"/>
      <c r="D109" s="125"/>
      <c r="E109" s="125" t="s">
        <v>398</v>
      </c>
      <c r="F109" s="126"/>
      <c r="G109" s="268"/>
      <c r="H109" s="99"/>
    </row>
    <row r="110" spans="2:8" ht="15.6" x14ac:dyDescent="0.3">
      <c r="B110" s="890"/>
      <c r="C110" s="914"/>
      <c r="D110" s="125" t="s">
        <v>384</v>
      </c>
      <c r="E110" s="132"/>
      <c r="F110" s="126"/>
      <c r="G110" s="268"/>
      <c r="H110" s="99"/>
    </row>
    <row r="111" spans="2:8" ht="15.6" x14ac:dyDescent="0.3">
      <c r="B111" s="890"/>
      <c r="C111" s="914"/>
      <c r="D111" s="125"/>
      <c r="E111" s="125" t="s">
        <v>383</v>
      </c>
      <c r="F111" s="126"/>
      <c r="G111" s="268"/>
      <c r="H111" s="99"/>
    </row>
    <row r="112" spans="2:8" ht="15.6" x14ac:dyDescent="0.3">
      <c r="B112" s="890"/>
      <c r="C112" s="914"/>
      <c r="D112" s="125"/>
      <c r="E112" s="125" t="s">
        <v>385</v>
      </c>
      <c r="F112" s="126"/>
      <c r="G112" s="268"/>
      <c r="H112" s="99"/>
    </row>
    <row r="113" spans="2:8" ht="15.6" x14ac:dyDescent="0.3">
      <c r="B113" s="753"/>
      <c r="C113" s="768"/>
      <c r="D113" s="127"/>
      <c r="E113" s="127" t="s">
        <v>387</v>
      </c>
      <c r="F113" s="133"/>
      <c r="G113" s="269"/>
      <c r="H113" s="170"/>
    </row>
    <row r="117" spans="2:8" x14ac:dyDescent="0.3">
      <c r="C117" t="s">
        <v>312</v>
      </c>
      <c r="D117" t="s">
        <v>463</v>
      </c>
      <c r="E117" s="218" t="s">
        <v>476</v>
      </c>
      <c r="F117" s="118" t="s">
        <v>315</v>
      </c>
      <c r="G117" s="96" t="s">
        <v>636</v>
      </c>
      <c r="H117" s="96" t="s">
        <v>637</v>
      </c>
    </row>
    <row r="118" spans="2:8" x14ac:dyDescent="0.3">
      <c r="C118" s="96" t="str">
        <f>+C6</f>
        <v>Oxidant Stream</v>
      </c>
      <c r="D118" s="96" t="s">
        <v>486</v>
      </c>
      <c r="E118" s="96" t="s">
        <v>477</v>
      </c>
      <c r="F118" s="273">
        <v>1995</v>
      </c>
      <c r="G118" s="96">
        <v>1</v>
      </c>
      <c r="H118" s="96">
        <v>1</v>
      </c>
    </row>
    <row r="119" spans="2:8" x14ac:dyDescent="0.3">
      <c r="C119" s="96" t="str">
        <f>+C13</f>
        <v>Primary Conversion</v>
      </c>
      <c r="D119" s="219"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41"/>
      <c r="D2" s="886"/>
      <c r="E2" s="886"/>
      <c r="F2" s="886"/>
      <c r="G2" s="886"/>
      <c r="H2" s="886"/>
      <c r="I2" s="886"/>
      <c r="J2" s="886"/>
      <c r="K2" s="886"/>
      <c r="L2" s="886"/>
      <c r="M2" s="886"/>
      <c r="N2" s="886"/>
      <c r="O2" s="886"/>
      <c r="P2" s="886"/>
      <c r="Q2" s="886"/>
      <c r="R2" s="886"/>
      <c r="S2" s="886"/>
      <c r="T2" s="886"/>
      <c r="U2" s="742"/>
    </row>
    <row r="3" spans="2:21" ht="18" x14ac:dyDescent="0.3">
      <c r="B3" s="738" t="s">
        <v>641</v>
      </c>
      <c r="C3" s="739"/>
      <c r="D3" s="739"/>
      <c r="E3" s="739"/>
      <c r="F3" s="739"/>
      <c r="G3" s="739"/>
      <c r="H3" s="739"/>
      <c r="I3" s="740"/>
      <c r="J3" s="738" t="s">
        <v>642</v>
      </c>
      <c r="K3" s="739"/>
      <c r="L3" s="739"/>
      <c r="M3" s="739"/>
      <c r="N3" s="739"/>
      <c r="O3" s="739"/>
      <c r="P3" s="739"/>
      <c r="Q3" s="739"/>
      <c r="R3" s="740"/>
      <c r="S3" s="738" t="s">
        <v>643</v>
      </c>
      <c r="T3" s="739"/>
      <c r="U3" s="740"/>
    </row>
    <row r="4" spans="2:21" ht="18" x14ac:dyDescent="0.3">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4" t="s">
        <v>644</v>
      </c>
      <c r="U4" s="925"/>
    </row>
    <row r="5" spans="2:21" x14ac:dyDescent="0.3">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3">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3">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3">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3">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3">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3">
      <c r="B11" s="271"/>
      <c r="C11" s="272"/>
      <c r="D11" s="272"/>
      <c r="E11" s="272"/>
      <c r="F11" s="272"/>
      <c r="G11" s="272"/>
      <c r="H11" s="272"/>
      <c r="I11" s="272"/>
      <c r="J11" s="272"/>
      <c r="K11" s="272"/>
      <c r="L11" s="272"/>
      <c r="M11" s="272"/>
      <c r="N11" s="272"/>
      <c r="O11" s="272"/>
      <c r="P11" s="272"/>
      <c r="Q11" s="272"/>
      <c r="R11" s="272"/>
      <c r="S11" s="272"/>
      <c r="T11" s="276"/>
      <c r="U11" s="113"/>
    </row>
    <row r="12" spans="2:21" x14ac:dyDescent="0.3">
      <c r="B12" s="268"/>
      <c r="C12" s="96"/>
      <c r="D12" s="96"/>
      <c r="E12" s="96"/>
      <c r="F12" s="96"/>
      <c r="G12" s="96"/>
      <c r="H12" s="96"/>
      <c r="I12" s="96"/>
      <c r="J12" s="96"/>
      <c r="K12" s="96"/>
      <c r="L12" s="96"/>
      <c r="M12" s="96"/>
      <c r="N12" s="96"/>
      <c r="O12" s="96"/>
      <c r="P12" s="96"/>
      <c r="Q12" s="96"/>
      <c r="R12" s="96"/>
      <c r="S12" s="96"/>
      <c r="U12" s="84"/>
    </row>
    <row r="13" spans="2:21" x14ac:dyDescent="0.3">
      <c r="B13" s="268"/>
      <c r="C13" s="96"/>
      <c r="D13" s="96"/>
      <c r="E13" s="96"/>
      <c r="F13" s="96"/>
      <c r="G13" s="96"/>
      <c r="H13" s="96"/>
      <c r="I13" s="96"/>
      <c r="J13" s="96"/>
      <c r="K13" s="96"/>
      <c r="L13" s="96"/>
      <c r="M13" s="96"/>
      <c r="N13" s="96"/>
      <c r="O13" s="96"/>
      <c r="P13" s="96"/>
      <c r="Q13" s="96"/>
      <c r="R13" s="96"/>
      <c r="S13" s="96"/>
      <c r="U13" s="84"/>
    </row>
    <row r="14" spans="2:21" x14ac:dyDescent="0.3">
      <c r="B14" s="268"/>
      <c r="C14" s="96"/>
      <c r="D14" s="96"/>
      <c r="E14" s="96"/>
      <c r="F14" s="96"/>
      <c r="G14" s="96"/>
      <c r="H14" s="96"/>
      <c r="I14" s="96"/>
      <c r="J14" s="828" t="str">
        <f>TEXT(C2,0)</f>
        <v>0</v>
      </c>
      <c r="K14" s="829"/>
      <c r="L14" s="829"/>
      <c r="M14" s="829"/>
      <c r="N14" s="829"/>
      <c r="O14" s="829"/>
      <c r="P14" s="829"/>
      <c r="Q14" s="829"/>
      <c r="R14" s="829"/>
      <c r="S14" s="829"/>
      <c r="T14" s="830"/>
      <c r="U14" s="84"/>
    </row>
    <row r="15" spans="2:21" x14ac:dyDescent="0.3">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3">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3">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3">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3">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3">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3">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3">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3">
      <c r="B23" s="268"/>
      <c r="C23" s="96"/>
      <c r="D23" s="96"/>
      <c r="E23" s="96"/>
      <c r="F23" s="96"/>
      <c r="G23" s="96"/>
      <c r="H23" s="96"/>
      <c r="I23" s="96"/>
      <c r="J23" s="86" t="s">
        <v>575</v>
      </c>
      <c r="K23" s="86" t="s">
        <v>651</v>
      </c>
      <c r="L23" s="96"/>
      <c r="M23" s="96"/>
      <c r="N23" s="96"/>
      <c r="O23" s="96"/>
      <c r="P23" s="96"/>
      <c r="Q23" s="96"/>
      <c r="R23" s="96"/>
      <c r="S23" s="96"/>
      <c r="U23" s="84"/>
    </row>
    <row r="24" spans="2:21" x14ac:dyDescent="0.3">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3">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3">
      <c r="B26" s="91"/>
      <c r="F26" s="96"/>
      <c r="G26" s="96"/>
      <c r="J26" s="99">
        <f>+B7</f>
        <v>0</v>
      </c>
      <c r="K26" s="339" t="e">
        <f ca="1">+R7/(M7/Q7)</f>
        <v>#VALUE!</v>
      </c>
      <c r="U26" s="84"/>
    </row>
    <row r="27" spans="2:21" x14ac:dyDescent="0.3">
      <c r="B27" s="91"/>
      <c r="F27" s="96"/>
      <c r="G27" s="96"/>
      <c r="J27" s="170">
        <f>+B8</f>
        <v>0</v>
      </c>
      <c r="K27" s="346"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20"/>
      <c r="C36" s="321"/>
      <c r="D36" s="321"/>
      <c r="E36" s="321"/>
      <c r="F36" s="270"/>
      <c r="G36" s="270"/>
      <c r="H36" s="321"/>
      <c r="I36" s="321"/>
      <c r="J36" s="321"/>
      <c r="K36" s="321"/>
      <c r="L36" s="321"/>
      <c r="M36" s="321"/>
      <c r="N36" s="321"/>
      <c r="O36" s="321"/>
      <c r="P36" s="321"/>
      <c r="Q36" s="321"/>
      <c r="R36" s="321"/>
      <c r="S36" s="321"/>
      <c r="T36" s="321"/>
      <c r="U36" s="323"/>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2023-01-10T08:16:26Z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