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Main\UPM-SINTEF\Techno-Economic Assessments\SEA - Tool\MCA\"/>
    </mc:Choice>
  </mc:AlternateContent>
  <xr:revisionPtr revIDLastSave="0" documentId="13_ncr:1_{3EB4A53D-226C-4010-8186-00ECF677C42C}" xr6:coauthVersionLast="47" xr6:coauthVersionMax="47" xr10:uidLastSave="{00000000-0000-0000-0000-000000000000}"/>
  <bookViews>
    <workbookView xWindow="-108" yWindow="-108" windowWidth="23256" windowHeight="1245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externalReferences>
    <externalReference r:id="rId19"/>
  </externalReference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7" l="1"/>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4" i="30" a="1"/>
  <c r="D4" i="30" a="1"/>
  <c r="D15" i="30" a="1"/>
  <c r="H3" i="30" a="1"/>
  <c r="D3" i="30" a="1"/>
  <c r="H19" i="30" a="1"/>
  <c r="D19" i="30" a="1"/>
  <c r="H15" i="30" a="1"/>
  <c r="D30" i="30" a="1"/>
  <c r="H12" i="30" a="1"/>
  <c r="H13" i="30" a="1"/>
  <c r="D32" i="30" a="1"/>
  <c r="H8" i="30" a="1"/>
  <c r="D20" i="30" a="1"/>
  <c r="D45" i="30" a="1"/>
  <c r="H11" i="30" a="1"/>
  <c r="D46" i="30" a="1"/>
  <c r="H18" i="30" a="1"/>
  <c r="D40" i="30" a="1"/>
  <c r="H5" i="30" a="1"/>
  <c r="D13" i="30" a="1"/>
  <c r="D37" i="30" a="1"/>
  <c r="D33" i="30" a="1"/>
  <c r="D11" i="30" a="1"/>
  <c r="D31" i="30" a="1"/>
  <c r="D35" i="30" a="1"/>
  <c r="D28" i="30" a="1"/>
  <c r="D29" i="30" a="1"/>
  <c r="D41" i="30" a="1"/>
  <c r="H10" i="30" a="1"/>
  <c r="D47" i="30" a="1"/>
  <c r="H6" i="30" a="1"/>
  <c r="D12" i="30" a="1"/>
  <c r="H22" i="30" a="1"/>
  <c r="H21" i="30" a="1"/>
  <c r="D34" i="30" a="1"/>
  <c r="D48" i="30" a="1"/>
  <c r="D26" i="30" a="1"/>
  <c r="D10" i="30" a="1"/>
  <c r="H14" i="30" a="1"/>
  <c r="D36" i="30" a="1"/>
  <c r="D43" i="30" a="1"/>
  <c r="D9" i="30" a="1"/>
  <c r="D44" i="30" a="1"/>
  <c r="D14" i="30" a="1"/>
  <c r="D25" i="30" a="1"/>
  <c r="D16" i="30" a="1"/>
  <c r="H17" i="30" a="1"/>
  <c r="D7" i="30" a="1"/>
  <c r="D17" i="30" a="1"/>
  <c r="D27" i="30" a="1"/>
  <c r="D8" i="30" a="1"/>
  <c r="D21" i="30" a="1"/>
  <c r="D5" i="30" a="1"/>
  <c r="D18" i="30" a="1"/>
  <c r="D39" i="30" a="1"/>
  <c r="D22" i="30" a="1"/>
  <c r="H20" i="30" a="1"/>
  <c r="H16" i="30" a="1"/>
  <c r="H4" i="30" a="1"/>
  <c r="H7" i="30" a="1"/>
  <c r="D42" i="30" a="1"/>
  <c r="H9" i="30" a="1"/>
  <c r="D23" i="30" a="1"/>
  <c r="D38" i="30" a="1"/>
  <c r="D6"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<sst xmlns="http://schemas.openxmlformats.org/spreadsheetml/2006/main" count="2353" uniqueCount="815">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</sst>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0" fontId="10" fillId="0" borderId="15" xfId="0" applyFont="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0" fillId="0" borderId="15" xfId="0" applyBorder="1" applyAlignment="1">
      <alignment horizont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2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2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2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2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2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2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2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2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2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2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2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2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4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5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5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6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7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7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7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7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7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8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8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8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8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8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8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9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9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9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9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A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A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A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A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A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A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A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A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1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1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OneDrive/Escritorio/NGCC%20v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GT"/>
      <sheetName val="Unit-200 Steam cycle"/>
      <sheetName val="Unit--"/>
      <sheetName val="Unit-400"/>
      <sheetName val="Plant CAPEX"/>
      <sheetName val="Plant OPEX"/>
      <sheetName val="Cash Flow Analysis"/>
      <sheetName val="Uncertainty Quantification"/>
      <sheetName val="Unit-X00 Equipment"/>
      <sheetName val="Input to SSM"/>
      <sheetName val="Estimate Benchmark"/>
      <sheetName val="Bibliography"/>
      <sheetName val="Cost Conversion"/>
      <sheetName val="Technology Block Data"/>
      <sheetName val="Equipment Data"/>
      <sheetName val="Unit X00 - Benchmark"/>
    </sheetNames>
    <definedNames>
      <definedName name="Exp"/>
      <definedName name="MCAd"/>
      <definedName name="MCAu"/>
      <definedName name="Plant"/>
      <definedName name="Plot"/>
      <definedName name="Reset"/>
      <definedName name="Run"/>
      <definedName name="Sor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64" displayName="Table306364"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88" t="s">
        <v>740</v>
      </c>
      <c r="AC2" s="689"/>
      <c r="AD2" s="690"/>
      <c r="AE2" s="191"/>
      <c r="AF2" s="191"/>
    </row>
    <row r="3" spans="2:32" ht="18" customHeight="1" x14ac:dyDescent="0.3">
      <c r="B3" s="91"/>
      <c r="C3" s="691" t="s">
        <v>701</v>
      </c>
      <c r="D3" s="692"/>
      <c r="E3" s="692"/>
      <c r="F3" s="692"/>
      <c r="G3" s="692"/>
      <c r="H3" s="692"/>
      <c r="I3" s="692"/>
      <c r="J3" s="692"/>
      <c r="K3" s="692"/>
      <c r="L3" s="692"/>
      <c r="M3" s="692"/>
      <c r="N3" s="692"/>
      <c r="O3" s="692"/>
      <c r="P3" s="692"/>
      <c r="Q3" s="692"/>
      <c r="R3" s="692"/>
      <c r="S3" s="692"/>
      <c r="T3" s="692"/>
      <c r="U3" s="692"/>
      <c r="V3" s="692"/>
      <c r="W3" s="692"/>
      <c r="X3" s="692"/>
      <c r="Y3" s="693"/>
      <c r="Z3" s="520"/>
      <c r="AA3" s="565"/>
      <c r="AB3" s="166" t="s">
        <v>359</v>
      </c>
      <c r="AC3" s="166" t="s">
        <v>741</v>
      </c>
      <c r="AD3" s="166" t="s">
        <v>742</v>
      </c>
      <c r="AE3" s="565"/>
      <c r="AF3" s="191"/>
    </row>
    <row r="4" spans="2:32" ht="18" customHeight="1" x14ac:dyDescent="0.3">
      <c r="B4" s="91"/>
      <c r="C4" s="694"/>
      <c r="D4" s="695"/>
      <c r="E4" s="695"/>
      <c r="F4" s="695"/>
      <c r="G4" s="695"/>
      <c r="H4" s="695"/>
      <c r="I4" s="695"/>
      <c r="J4" s="695"/>
      <c r="K4" s="695"/>
      <c r="L4" s="695"/>
      <c r="M4" s="695"/>
      <c r="N4" s="695"/>
      <c r="O4" s="695"/>
      <c r="P4" s="695"/>
      <c r="Q4" s="695"/>
      <c r="R4" s="695"/>
      <c r="S4" s="695"/>
      <c r="T4" s="695"/>
      <c r="U4" s="695"/>
      <c r="V4" s="695"/>
      <c r="W4" s="695"/>
      <c r="X4" s="695"/>
      <c r="Y4" s="696"/>
      <c r="Z4" s="511"/>
      <c r="AA4" s="191"/>
      <c r="AB4" s="584"/>
      <c r="AC4" s="587"/>
      <c r="AD4" s="97"/>
      <c r="AE4" s="191"/>
      <c r="AF4" s="191"/>
    </row>
    <row r="5" spans="2:32" ht="18" customHeight="1" x14ac:dyDescent="0.3">
      <c r="B5" s="91"/>
      <c r="C5" s="697"/>
      <c r="D5" s="698"/>
      <c r="E5" s="698"/>
      <c r="F5" s="698"/>
      <c r="G5" s="698"/>
      <c r="H5" s="698"/>
      <c r="I5" s="698"/>
      <c r="J5" s="698"/>
      <c r="K5" s="698"/>
      <c r="L5" s="698"/>
      <c r="M5" s="698"/>
      <c r="N5" s="698"/>
      <c r="O5" s="698"/>
      <c r="P5" s="698"/>
      <c r="Q5" s="698"/>
      <c r="R5" s="698"/>
      <c r="S5" s="698"/>
      <c r="T5" s="698"/>
      <c r="U5" s="698"/>
      <c r="V5" s="698"/>
      <c r="W5" s="698"/>
      <c r="X5" s="698"/>
      <c r="Y5" s="699"/>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708" t="s">
        <v>716</v>
      </c>
      <c r="D15" s="709"/>
      <c r="E15" s="710"/>
      <c r="F15" s="711" t="s">
        <v>767</v>
      </c>
      <c r="G15" s="712"/>
      <c r="H15" s="712"/>
      <c r="I15" s="712"/>
      <c r="J15" s="712"/>
      <c r="K15" s="712"/>
      <c r="L15" s="712"/>
      <c r="M15" s="712"/>
      <c r="N15" s="712"/>
      <c r="O15" s="712"/>
      <c r="P15" s="712"/>
      <c r="Q15" s="712"/>
      <c r="R15" s="712"/>
      <c r="S15" s="712"/>
      <c r="T15" s="712"/>
      <c r="U15" s="712"/>
      <c r="V15" s="712"/>
      <c r="W15" s="712"/>
      <c r="X15" s="712"/>
      <c r="Y15" s="713"/>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688" t="s">
        <v>704</v>
      </c>
      <c r="E18" s="689"/>
      <c r="F18" s="689"/>
      <c r="G18" s="689"/>
      <c r="H18" s="689"/>
      <c r="I18" s="689"/>
      <c r="J18" s="689"/>
      <c r="K18" s="690"/>
      <c r="L18" s="700" t="s">
        <v>702</v>
      </c>
      <c r="M18" s="701"/>
      <c r="N18" s="701"/>
      <c r="O18" s="701"/>
      <c r="P18" s="702"/>
      <c r="Q18" s="511"/>
      <c r="R18" s="191"/>
      <c r="S18" s="324"/>
      <c r="T18" s="703" t="s">
        <v>709</v>
      </c>
      <c r="U18" s="704"/>
      <c r="V18" s="705" t="s">
        <v>707</v>
      </c>
      <c r="W18" s="706"/>
      <c r="X18" s="707"/>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703" t="s">
        <v>710</v>
      </c>
      <c r="U19" s="704"/>
      <c r="V19" s="726">
        <v>1.5</v>
      </c>
      <c r="W19" s="727"/>
      <c r="X19" s="728"/>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703" t="s">
        <v>711</v>
      </c>
      <c r="U20" s="704"/>
      <c r="V20" s="705" t="s">
        <v>790</v>
      </c>
      <c r="W20" s="706"/>
      <c r="X20" s="707"/>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703" t="s">
        <v>712</v>
      </c>
      <c r="U21" s="704"/>
      <c r="V21" s="700" t="s">
        <v>755</v>
      </c>
      <c r="W21" s="701"/>
      <c r="X21" s="702"/>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714" t="s">
        <v>708</v>
      </c>
      <c r="U23" s="715"/>
      <c r="V23" s="715"/>
      <c r="W23" s="715"/>
      <c r="X23" s="716"/>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717" t="s">
        <v>812</v>
      </c>
      <c r="U24" s="718"/>
      <c r="V24" s="718"/>
      <c r="W24" s="718"/>
      <c r="X24" s="719"/>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720"/>
      <c r="U25" s="721"/>
      <c r="V25" s="721"/>
      <c r="W25" s="721"/>
      <c r="X25" s="722"/>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720"/>
      <c r="U26" s="721"/>
      <c r="V26" s="721"/>
      <c r="W26" s="721"/>
      <c r="X26" s="722"/>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723"/>
      <c r="U27" s="724"/>
      <c r="V27" s="724"/>
      <c r="W27" s="724"/>
      <c r="X27" s="725"/>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8"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76" t="s">
        <v>658</v>
      </c>
      <c r="D3" s="777"/>
      <c r="E3" s="777"/>
      <c r="F3" s="777"/>
      <c r="G3" s="777"/>
      <c r="H3" s="777"/>
      <c r="I3" s="777"/>
      <c r="J3" s="777"/>
      <c r="K3" s="778"/>
      <c r="L3" s="104"/>
      <c r="M3" s="83"/>
      <c r="N3" s="103"/>
      <c r="O3" s="680" t="str">
        <f>+E6&amp;" Diagram"</f>
        <v>Plant A Diagram</v>
      </c>
      <c r="P3" s="681"/>
      <c r="Q3" s="681"/>
      <c r="R3" s="681"/>
      <c r="S3" s="681"/>
      <c r="T3" s="681"/>
      <c r="U3" s="681"/>
      <c r="V3" s="681"/>
      <c r="W3" s="681"/>
      <c r="X3" s="681"/>
      <c r="Y3" s="681"/>
      <c r="Z3" s="681"/>
      <c r="AA3" s="682"/>
      <c r="AB3" s="104"/>
      <c r="AC3" s="83"/>
      <c r="AD3" s="83"/>
      <c r="AE3" s="772" t="str">
        <f>+E6&amp;" Stream Summary"</f>
        <v>Plant A Stream Summary</v>
      </c>
      <c r="AF3" s="772"/>
      <c r="AG3" s="772"/>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81" t="s">
        <v>593</v>
      </c>
      <c r="E5" s="781"/>
      <c r="F5" s="83"/>
      <c r="I5" s="779" t="s">
        <v>267</v>
      </c>
      <c r="J5" s="780"/>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680" t="str">
        <f>+E6&amp;": Mass &amp; Energy Balance"</f>
        <v>Plant A: Mass &amp; Energy Balance</v>
      </c>
      <c r="D12" s="681"/>
      <c r="E12" s="681"/>
      <c r="F12" s="681"/>
      <c r="G12" s="681"/>
      <c r="H12" s="681"/>
      <c r="I12" s="681"/>
      <c r="J12" s="681"/>
      <c r="K12" s="682"/>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680" t="str">
        <f>+E6&amp;": Environmental Performance"</f>
        <v>Plant A: Environmental Performance</v>
      </c>
      <c r="D34" s="681"/>
      <c r="E34" s="681"/>
      <c r="F34" s="681"/>
      <c r="G34" s="681"/>
      <c r="H34" s="681"/>
      <c r="I34" s="681"/>
      <c r="J34" s="681"/>
      <c r="K34" s="682"/>
      <c r="L34" s="104"/>
      <c r="M34" s="83"/>
      <c r="N34" s="112"/>
      <c r="O34" s="680" t="str">
        <f>+E6</f>
        <v>Plant A</v>
      </c>
      <c r="P34" s="681"/>
      <c r="Q34" s="681"/>
      <c r="R34" s="681"/>
      <c r="S34" s="681"/>
      <c r="T34" s="682"/>
      <c r="V34" s="680" t="s">
        <v>693</v>
      </c>
      <c r="W34" s="681"/>
      <c r="X34" s="681"/>
      <c r="Y34" s="681"/>
      <c r="Z34" s="681"/>
      <c r="AA34" s="682"/>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714" t="s">
        <v>579</v>
      </c>
      <c r="P36" s="715"/>
      <c r="Q36" s="715"/>
      <c r="R36" s="715"/>
      <c r="S36" s="715"/>
      <c r="T36" s="716"/>
      <c r="V36" s="464" t="s">
        <v>359</v>
      </c>
      <c r="W36" s="501" t="s">
        <v>588</v>
      </c>
      <c r="X36" s="760" t="s">
        <v>579</v>
      </c>
      <c r="Y36" s="760"/>
      <c r="Z36" s="760"/>
      <c r="AA36" s="761"/>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717"/>
      <c r="P37" s="764"/>
      <c r="Q37" s="764"/>
      <c r="R37" s="764"/>
      <c r="S37" s="764"/>
      <c r="T37" s="765"/>
      <c r="U37" s="83"/>
      <c r="V37" s="304" t="s">
        <v>678</v>
      </c>
      <c r="W37" s="86" t="s">
        <v>240</v>
      </c>
      <c r="X37" s="762"/>
      <c r="Y37" s="762"/>
      <c r="Z37" s="762"/>
      <c r="AA37" s="763"/>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66"/>
      <c r="P38" s="767"/>
      <c r="Q38" s="767"/>
      <c r="R38" s="767"/>
      <c r="S38" s="767"/>
      <c r="T38" s="768"/>
      <c r="U38" s="83"/>
      <c r="V38" s="304" t="s">
        <v>679</v>
      </c>
      <c r="W38" s="86" t="s">
        <v>452</v>
      </c>
      <c r="X38" s="762"/>
      <c r="Y38" s="762"/>
      <c r="Z38" s="762"/>
      <c r="AA38" s="763"/>
      <c r="AB38" s="104"/>
      <c r="AC38" s="83"/>
      <c r="AG38" s="83"/>
      <c r="AH38" s="83"/>
      <c r="AI38" s="83"/>
      <c r="AJ38" s="83"/>
      <c r="AK38" s="83"/>
      <c r="AL38" s="83"/>
      <c r="AO38" s="83"/>
      <c r="AP38" s="83"/>
    </row>
    <row r="39" spans="1:42" ht="22.2" customHeight="1" x14ac:dyDescent="0.3">
      <c r="A39" s="83"/>
      <c r="B39" s="103"/>
      <c r="C39" s="112"/>
      <c r="K39" s="137"/>
      <c r="L39" s="104"/>
      <c r="M39" s="83"/>
      <c r="N39" s="103"/>
      <c r="O39" s="766"/>
      <c r="P39" s="767"/>
      <c r="Q39" s="767"/>
      <c r="R39" s="767"/>
      <c r="S39" s="767"/>
      <c r="T39" s="768"/>
      <c r="U39" s="83"/>
      <c r="V39" s="304" t="s">
        <v>680</v>
      </c>
      <c r="W39" s="86" t="s">
        <v>453</v>
      </c>
      <c r="X39" s="758"/>
      <c r="Y39" s="758"/>
      <c r="Z39" s="758"/>
      <c r="AA39" s="759"/>
      <c r="AB39" s="104"/>
      <c r="AC39" s="83"/>
      <c r="AG39" s="83"/>
      <c r="AH39" s="83"/>
      <c r="AI39" s="83"/>
      <c r="AJ39" s="83"/>
      <c r="AK39" s="83"/>
      <c r="AL39" s="83"/>
      <c r="AO39" s="83"/>
      <c r="AP39" s="83"/>
    </row>
    <row r="40" spans="1:42" ht="22.2" customHeight="1" x14ac:dyDescent="0.3">
      <c r="A40" s="83"/>
      <c r="B40" s="103"/>
      <c r="C40" s="112"/>
      <c r="K40" s="137"/>
      <c r="L40" s="104"/>
      <c r="M40" s="83"/>
      <c r="N40" s="103"/>
      <c r="O40" s="766"/>
      <c r="P40" s="767"/>
      <c r="Q40" s="767"/>
      <c r="R40" s="767"/>
      <c r="S40" s="767"/>
      <c r="T40" s="768"/>
      <c r="U40" s="83"/>
      <c r="V40" s="304" t="s">
        <v>681</v>
      </c>
      <c r="W40" s="86" t="s">
        <v>454</v>
      </c>
      <c r="X40" s="762"/>
      <c r="Y40" s="762"/>
      <c r="Z40" s="762"/>
      <c r="AA40" s="763"/>
      <c r="AB40" s="104"/>
      <c r="AC40" s="83"/>
      <c r="AG40" s="83"/>
      <c r="AH40" s="83"/>
      <c r="AI40" s="83"/>
      <c r="AJ40" s="83"/>
      <c r="AK40" s="83"/>
      <c r="AL40" s="83"/>
      <c r="AO40" s="83"/>
      <c r="AP40" s="83"/>
    </row>
    <row r="41" spans="1:42" ht="22.2" customHeight="1" x14ac:dyDescent="0.3">
      <c r="A41" s="83"/>
      <c r="B41" s="103"/>
      <c r="C41" s="112"/>
      <c r="K41" s="137"/>
      <c r="L41" s="104"/>
      <c r="M41" s="83"/>
      <c r="N41" s="103"/>
      <c r="O41" s="766"/>
      <c r="P41" s="767"/>
      <c r="Q41" s="767"/>
      <c r="R41" s="767"/>
      <c r="S41" s="767"/>
      <c r="T41" s="768"/>
      <c r="U41" s="83"/>
      <c r="V41" s="306"/>
      <c r="W41" s="99"/>
      <c r="X41" s="758"/>
      <c r="Y41" s="758"/>
      <c r="Z41" s="758"/>
      <c r="AA41" s="759"/>
      <c r="AB41" s="554"/>
      <c r="AC41" s="83"/>
      <c r="AG41" s="83"/>
      <c r="AH41" s="83"/>
      <c r="AI41" s="83"/>
      <c r="AK41" s="83"/>
      <c r="AL41" s="83"/>
      <c r="AO41" s="83"/>
      <c r="AP41" s="83"/>
    </row>
    <row r="42" spans="1:42" ht="22.2" customHeight="1" x14ac:dyDescent="0.3">
      <c r="A42" s="83"/>
      <c r="B42" s="103"/>
      <c r="C42" s="135"/>
      <c r="K42" s="137"/>
      <c r="L42" s="104"/>
      <c r="M42" s="83"/>
      <c r="N42" s="103"/>
      <c r="O42" s="766"/>
      <c r="P42" s="767"/>
      <c r="Q42" s="767"/>
      <c r="R42" s="767"/>
      <c r="S42" s="767"/>
      <c r="T42" s="768"/>
      <c r="U42" s="83"/>
      <c r="V42" s="306"/>
      <c r="W42" s="99"/>
      <c r="X42" s="758"/>
      <c r="Y42" s="758"/>
      <c r="Z42" s="758"/>
      <c r="AA42" s="759"/>
      <c r="AB42" s="104"/>
      <c r="AC42" s="83"/>
      <c r="AG42" s="83"/>
      <c r="AH42" s="83"/>
      <c r="AI42" s="83"/>
      <c r="AK42" s="83"/>
      <c r="AL42" s="83"/>
      <c r="AM42" s="83"/>
      <c r="AO42" s="83"/>
      <c r="AP42" s="83"/>
    </row>
    <row r="43" spans="1:42" ht="22.2" customHeight="1" x14ac:dyDescent="0.3">
      <c r="A43" s="83"/>
      <c r="B43" s="103"/>
      <c r="C43" s="135"/>
      <c r="K43" s="137"/>
      <c r="L43" s="104"/>
      <c r="M43" s="83"/>
      <c r="N43" s="103"/>
      <c r="O43" s="766"/>
      <c r="P43" s="767"/>
      <c r="Q43" s="767"/>
      <c r="R43" s="767"/>
      <c r="S43" s="767"/>
      <c r="T43" s="768"/>
      <c r="U43" s="83"/>
      <c r="V43" s="306"/>
      <c r="W43" s="99"/>
      <c r="X43" s="758"/>
      <c r="Y43" s="758"/>
      <c r="Z43" s="758"/>
      <c r="AA43" s="759"/>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66"/>
      <c r="P44" s="767"/>
      <c r="Q44" s="767"/>
      <c r="R44" s="767"/>
      <c r="S44" s="767"/>
      <c r="T44" s="768"/>
      <c r="U44" s="83"/>
      <c r="V44" s="306"/>
      <c r="W44" s="99"/>
      <c r="X44" s="758"/>
      <c r="Y44" s="758"/>
      <c r="Z44" s="758"/>
      <c r="AA44" s="759"/>
      <c r="AB44" s="104"/>
      <c r="AC44" s="83"/>
      <c r="AG44" s="83"/>
      <c r="AI44" s="83"/>
      <c r="AK44" s="83"/>
      <c r="AM44" s="83"/>
      <c r="AN44" s="83"/>
      <c r="AO44" s="83"/>
      <c r="AP44" s="83"/>
    </row>
    <row r="45" spans="1:42" ht="22.2" customHeight="1" x14ac:dyDescent="0.3">
      <c r="A45" s="83"/>
      <c r="B45" s="103"/>
      <c r="C45" s="135"/>
      <c r="K45" s="137"/>
      <c r="L45" s="104"/>
      <c r="M45" s="83"/>
      <c r="N45" s="103"/>
      <c r="O45" s="766"/>
      <c r="P45" s="767"/>
      <c r="Q45" s="767"/>
      <c r="R45" s="767"/>
      <c r="S45" s="767"/>
      <c r="T45" s="768"/>
      <c r="U45" s="83"/>
      <c r="V45" s="306"/>
      <c r="W45" s="99"/>
      <c r="X45" s="758"/>
      <c r="Y45" s="758"/>
      <c r="Z45" s="758"/>
      <c r="AA45" s="759"/>
      <c r="AB45" s="104"/>
      <c r="AC45" s="83"/>
      <c r="AG45" s="83"/>
      <c r="AM45" s="83"/>
      <c r="AN45" s="83"/>
      <c r="AO45" s="83"/>
      <c r="AP45" s="83"/>
    </row>
    <row r="46" spans="1:42" ht="22.2" customHeight="1" x14ac:dyDescent="0.3">
      <c r="A46" s="83"/>
      <c r="B46" s="103"/>
      <c r="C46" s="135"/>
      <c r="K46" s="137"/>
      <c r="L46" s="104"/>
      <c r="M46" s="83"/>
      <c r="N46" s="103"/>
      <c r="O46" s="766"/>
      <c r="P46" s="767"/>
      <c r="Q46" s="767"/>
      <c r="R46" s="767"/>
      <c r="S46" s="767"/>
      <c r="T46" s="768"/>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66"/>
      <c r="P47" s="767"/>
      <c r="Q47" s="767"/>
      <c r="R47" s="767"/>
      <c r="S47" s="767"/>
      <c r="T47" s="768"/>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66"/>
      <c r="P48" s="767"/>
      <c r="Q48" s="767"/>
      <c r="R48" s="767"/>
      <c r="S48" s="767"/>
      <c r="T48" s="768"/>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66"/>
      <c r="P49" s="767"/>
      <c r="Q49" s="767"/>
      <c r="R49" s="767"/>
      <c r="S49" s="767"/>
      <c r="T49" s="768"/>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66"/>
      <c r="P50" s="767"/>
      <c r="Q50" s="767"/>
      <c r="R50" s="767"/>
      <c r="S50" s="767"/>
      <c r="T50" s="768"/>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66"/>
      <c r="P51" s="767"/>
      <c r="Q51" s="767"/>
      <c r="R51" s="767"/>
      <c r="S51" s="767"/>
      <c r="T51" s="768"/>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69"/>
      <c r="P52" s="770"/>
      <c r="Q52" s="770"/>
      <c r="R52" s="770"/>
      <c r="S52" s="770"/>
      <c r="T52" s="771"/>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680" t="str">
        <f>+E6&amp;" Fuel / Raw Materials"</f>
        <v>Plant A Fuel / Raw Materials</v>
      </c>
      <c r="D54" s="681"/>
      <c r="E54" s="681"/>
      <c r="F54" s="681"/>
      <c r="G54" s="681"/>
      <c r="H54" s="681"/>
      <c r="I54" s="681"/>
      <c r="J54" s="681"/>
      <c r="K54" s="682"/>
      <c r="L54" s="104"/>
      <c r="M54" s="83"/>
      <c r="N54" s="103"/>
      <c r="O54" s="773" t="s">
        <v>730</v>
      </c>
      <c r="P54" s="774"/>
      <c r="Q54" s="774"/>
      <c r="R54" s="774"/>
      <c r="S54" s="774"/>
      <c r="T54" s="775"/>
      <c r="U54" s="83"/>
      <c r="V54" s="776" t="s">
        <v>738</v>
      </c>
      <c r="W54" s="777"/>
      <c r="X54" s="777"/>
      <c r="Y54" s="777"/>
      <c r="Z54" s="777"/>
      <c r="AA54" s="778"/>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29" t="s">
        <v>760</v>
      </c>
      <c r="Q56" s="730"/>
      <c r="R56" s="731"/>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32"/>
      <c r="Q57" s="733"/>
      <c r="R57" s="734"/>
      <c r="S57" s="564"/>
      <c r="T57" s="84"/>
      <c r="U57" s="83"/>
      <c r="V57" s="103"/>
      <c r="W57" s="753" t="s">
        <v>731</v>
      </c>
      <c r="X57" s="753"/>
      <c r="Y57" s="753"/>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54" t="s">
        <v>577</v>
      </c>
      <c r="X58" s="563"/>
      <c r="Y58" s="756" t="s">
        <v>578</v>
      </c>
      <c r="Z58" s="676">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29" t="s">
        <v>761</v>
      </c>
      <c r="Q59" s="730"/>
      <c r="R59" s="731"/>
      <c r="S59" s="563"/>
      <c r="T59" s="84"/>
      <c r="U59" s="83"/>
      <c r="V59" s="103"/>
      <c r="W59" s="755"/>
      <c r="X59" s="564"/>
      <c r="Y59" s="757"/>
      <c r="Z59" s="678"/>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32"/>
      <c r="Q60" s="733"/>
      <c r="R60" s="734"/>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50" t="s">
        <v>733</v>
      </c>
      <c r="X61" s="751"/>
      <c r="Y61" s="752"/>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35" t="s">
        <v>762</v>
      </c>
      <c r="Q62" s="736"/>
      <c r="R62" s="737"/>
      <c r="S62" s="563"/>
      <c r="T62" s="84"/>
      <c r="U62" s="83"/>
      <c r="V62" s="103"/>
      <c r="W62" s="754" t="str">
        <f>+W58</f>
        <v>ADD</v>
      </c>
      <c r="X62" s="747"/>
      <c r="Y62" s="756" t="str">
        <f>+Y58</f>
        <v>REMOVE</v>
      </c>
      <c r="Z62" s="676">
        <v>1</v>
      </c>
      <c r="AA62" s="104"/>
      <c r="AB62" s="104"/>
      <c r="AC62" s="83"/>
      <c r="AD62" s="83"/>
      <c r="AM62" s="83"/>
      <c r="AN62" s="83"/>
      <c r="AO62" s="83"/>
      <c r="AP62" s="83"/>
    </row>
    <row r="63" spans="1:42" ht="22.2" customHeight="1" x14ac:dyDescent="0.3">
      <c r="A63" s="83"/>
      <c r="B63" s="91"/>
      <c r="C63" s="135"/>
      <c r="K63" s="137"/>
      <c r="L63" s="104"/>
      <c r="M63" s="83"/>
      <c r="N63" s="103"/>
      <c r="O63" s="91"/>
      <c r="P63" s="738"/>
      <c r="Q63" s="739"/>
      <c r="R63" s="740"/>
      <c r="S63" s="564"/>
      <c r="T63" s="84"/>
      <c r="U63" s="83"/>
      <c r="V63" s="103"/>
      <c r="W63" s="755"/>
      <c r="X63" s="748"/>
      <c r="Y63" s="757"/>
      <c r="Z63" s="678"/>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29" t="s">
        <v>763</v>
      </c>
      <c r="Q65" s="730"/>
      <c r="R65" s="731"/>
      <c r="S65" s="563"/>
      <c r="T65" s="84"/>
      <c r="U65" s="83"/>
      <c r="V65" s="103"/>
      <c r="W65" s="750" t="s">
        <v>732</v>
      </c>
      <c r="X65" s="751"/>
      <c r="Y65" s="752"/>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32"/>
      <c r="Q66" s="733"/>
      <c r="R66" s="734"/>
      <c r="S66" s="564"/>
      <c r="T66" s="84"/>
      <c r="U66" s="83"/>
      <c r="V66" s="103"/>
      <c r="W66" s="754" t="str">
        <f>+W62</f>
        <v>ADD</v>
      </c>
      <c r="X66" s="747"/>
      <c r="Y66" s="756" t="str">
        <f>+Y62</f>
        <v>REMOVE</v>
      </c>
      <c r="Z66" s="676">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55"/>
      <c r="X67" s="748"/>
      <c r="Y67" s="757"/>
      <c r="Z67" s="678"/>
      <c r="AA67" s="104"/>
      <c r="AB67" s="104"/>
      <c r="AC67" s="83"/>
      <c r="AD67" s="83"/>
      <c r="AM67" s="83"/>
      <c r="AN67" s="83"/>
      <c r="AO67" s="83"/>
      <c r="AP67" s="83"/>
    </row>
    <row r="68" spans="1:42" ht="22.2" customHeight="1" x14ac:dyDescent="0.3">
      <c r="A68" s="83"/>
      <c r="B68" s="91"/>
      <c r="C68" s="135"/>
      <c r="K68" s="137"/>
      <c r="L68" s="104"/>
      <c r="M68" s="83"/>
      <c r="N68" s="103"/>
      <c r="O68" s="606"/>
      <c r="P68" s="729" t="s">
        <v>764</v>
      </c>
      <c r="Q68" s="730"/>
      <c r="R68" s="731"/>
      <c r="S68" s="685"/>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32"/>
      <c r="Q69" s="733"/>
      <c r="R69" s="734"/>
      <c r="S69" s="686"/>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49" t="s">
        <v>268</v>
      </c>
      <c r="X70" s="749"/>
      <c r="Y70" s="749"/>
      <c r="Z70" s="749"/>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29" t="s">
        <v>805</v>
      </c>
      <c r="Q71" s="730"/>
      <c r="R71" s="731"/>
      <c r="S71" s="685"/>
      <c r="T71" s="84"/>
      <c r="U71" s="83"/>
      <c r="V71" s="103"/>
      <c r="W71" s="741" t="s">
        <v>737</v>
      </c>
      <c r="X71" s="742"/>
      <c r="Y71" s="742"/>
      <c r="Z71" s="743"/>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32"/>
      <c r="Q72" s="733"/>
      <c r="R72" s="734"/>
      <c r="S72" s="686"/>
      <c r="T72" s="84"/>
      <c r="U72" s="83"/>
      <c r="V72" s="103"/>
      <c r="W72" s="744"/>
      <c r="X72" s="745"/>
      <c r="Y72" s="745"/>
      <c r="Z72" s="746"/>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W62:W63"/>
    <mergeCell ref="Y62:Y63"/>
    <mergeCell ref="X66:X67"/>
    <mergeCell ref="O37:T52"/>
    <mergeCell ref="AE3:AG3"/>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X37:AA37"/>
    <mergeCell ref="X38:AA38"/>
    <mergeCell ref="X42:AA42"/>
    <mergeCell ref="X40:AA40"/>
    <mergeCell ref="X41:AA41"/>
    <mergeCell ref="X44:AA44"/>
    <mergeCell ref="P56:R57"/>
    <mergeCell ref="W71:Z72"/>
    <mergeCell ref="P71:R72"/>
    <mergeCell ref="P68:R69"/>
    <mergeCell ref="X62:X63"/>
    <mergeCell ref="W70:Z70"/>
    <mergeCell ref="W61:Y61"/>
    <mergeCell ref="W57:Y57"/>
    <mergeCell ref="W65:Y65"/>
    <mergeCell ref="W58:W59"/>
    <mergeCell ref="Y58:Y59"/>
    <mergeCell ref="Z58:Z59"/>
    <mergeCell ref="Z62:Z63"/>
    <mergeCell ref="Z66:Z67"/>
    <mergeCell ref="Y66:Y67"/>
    <mergeCell ref="W66:W67"/>
    <mergeCell ref="S71:S72"/>
    <mergeCell ref="S68:S69"/>
    <mergeCell ref="P65:R66"/>
    <mergeCell ref="P62:R63"/>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76" t="s">
        <v>270</v>
      </c>
      <c r="D3" s="777"/>
      <c r="E3" s="777"/>
      <c r="F3" s="777"/>
      <c r="G3" s="776" t="s">
        <v>229</v>
      </c>
      <c r="H3" s="778"/>
      <c r="J3" s="776" t="s">
        <v>671</v>
      </c>
      <c r="K3" s="777"/>
      <c r="L3" s="777"/>
      <c r="M3" s="778"/>
      <c r="N3" s="181"/>
      <c r="O3" s="776" t="str">
        <f>+E6</f>
        <v>Unit 1</v>
      </c>
      <c r="P3" s="777"/>
      <c r="Q3" s="777"/>
      <c r="R3" s="777"/>
      <c r="S3" s="778"/>
      <c r="T3" s="104"/>
      <c r="U3" s="104"/>
      <c r="V3" s="83"/>
      <c r="W3" s="802" t="str">
        <f>+E6&amp;" Diagram"</f>
        <v>Unit 1 Diagram</v>
      </c>
      <c r="X3" s="803"/>
      <c r="Y3" s="803"/>
      <c r="Z3" s="803"/>
      <c r="AA3" s="803"/>
      <c r="AB3" s="803"/>
      <c r="AC3" s="803"/>
      <c r="AD3" s="803"/>
      <c r="AE3" s="803"/>
      <c r="AF3" s="803"/>
      <c r="AG3" s="803"/>
      <c r="AH3" s="803"/>
      <c r="AI3" s="803"/>
      <c r="AJ3" s="803"/>
      <c r="AK3" s="803"/>
      <c r="AL3" s="803"/>
      <c r="AM3" s="803"/>
      <c r="AN3" s="804"/>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79" t="s">
        <v>265</v>
      </c>
      <c r="E5" s="780"/>
      <c r="F5" s="83"/>
      <c r="G5" s="779" t="s">
        <v>267</v>
      </c>
      <c r="H5" s="780"/>
      <c r="J5" s="809"/>
      <c r="K5" s="810"/>
      <c r="L5" s="185" t="s">
        <v>469</v>
      </c>
      <c r="M5" s="186" t="s">
        <v>503</v>
      </c>
      <c r="N5" s="399"/>
      <c r="O5" s="714" t="s">
        <v>579</v>
      </c>
      <c r="P5" s="715"/>
      <c r="Q5" s="715"/>
      <c r="R5" s="715"/>
      <c r="S5" s="716"/>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7" t="s">
        <v>495</v>
      </c>
      <c r="D6" s="237" t="s">
        <v>686</v>
      </c>
      <c r="E6" s="413" t="str">
        <f>+'Plant Overview'!V37</f>
        <v>Unit 1</v>
      </c>
      <c r="F6" s="83"/>
      <c r="G6" s="85"/>
      <c r="H6" s="319" t="s">
        <v>262</v>
      </c>
      <c r="J6" s="811"/>
      <c r="K6" s="812"/>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8"/>
      <c r="D7" s="237" t="s">
        <v>685</v>
      </c>
      <c r="E7" s="413" t="str">
        <f>+'Plant Overview'!W37</f>
        <v>U-100</v>
      </c>
      <c r="F7" s="83"/>
      <c r="G7" s="95"/>
      <c r="H7" s="319" t="s">
        <v>263</v>
      </c>
      <c r="J7" s="811"/>
      <c r="K7" s="812"/>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47"/>
      <c r="D8" s="792" t="s">
        <v>312</v>
      </c>
      <c r="E8" s="794"/>
      <c r="F8" s="83"/>
      <c r="G8" s="94"/>
      <c r="H8" s="98" t="s">
        <v>264</v>
      </c>
      <c r="J8" s="811"/>
      <c r="K8" s="812"/>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48"/>
      <c r="D9" s="793"/>
      <c r="E9" s="795"/>
      <c r="F9" s="83"/>
      <c r="G9" s="108"/>
      <c r="H9" s="305" t="s">
        <v>268</v>
      </c>
      <c r="J9" s="813"/>
      <c r="K9" s="814"/>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76" t="s">
        <v>571</v>
      </c>
      <c r="E11" s="777"/>
      <c r="F11" s="777"/>
      <c r="G11" s="777"/>
      <c r="H11" s="777"/>
      <c r="I11" s="777"/>
      <c r="J11" s="777"/>
      <c r="K11" s="777"/>
      <c r="L11" s="778"/>
      <c r="M11" s="776" t="s">
        <v>580</v>
      </c>
      <c r="N11" s="777"/>
      <c r="O11" s="777"/>
      <c r="P11" s="777"/>
      <c r="Q11" s="777"/>
      <c r="R11" s="77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680" t="str">
        <f>+E6&amp;" Calculations"</f>
        <v>Unit 1 Calculations</v>
      </c>
      <c r="X34" s="681"/>
      <c r="Y34" s="681"/>
      <c r="Z34" s="681"/>
      <c r="AA34" s="681"/>
      <c r="AB34" s="681"/>
      <c r="AC34" s="681"/>
      <c r="AD34" s="681"/>
      <c r="AE34" s="681"/>
      <c r="AF34" s="681"/>
      <c r="AG34" s="681"/>
      <c r="AH34" s="681"/>
      <c r="AI34" s="681"/>
      <c r="AJ34" s="681"/>
      <c r="AK34" s="681"/>
      <c r="AL34" s="681"/>
      <c r="AM34" s="681"/>
      <c r="AN34" s="682"/>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77" t="s">
        <v>536</v>
      </c>
      <c r="E44" s="777"/>
      <c r="F44" s="777"/>
      <c r="G44" s="777"/>
      <c r="H44" s="777"/>
      <c r="I44" s="777"/>
      <c r="J44" s="777"/>
      <c r="K44" s="777"/>
      <c r="L44" s="777"/>
      <c r="M44" s="808"/>
      <c r="N44" s="808"/>
      <c r="O44" s="808"/>
      <c r="P44" s="808"/>
      <c r="Q44" s="808"/>
      <c r="R44" s="808"/>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610" t="str">
        <f ca="1">+S48</f>
        <v/>
      </c>
      <c r="U48" s="83"/>
      <c r="V48" s="103"/>
      <c r="AG48" s="620" t="s">
        <v>696</v>
      </c>
      <c r="AH48" s="620" t="s">
        <v>359</v>
      </c>
      <c r="AI48" s="805" t="s">
        <v>579</v>
      </c>
      <c r="AJ48" s="806"/>
      <c r="AK48" s="806"/>
      <c r="AL48" s="806"/>
      <c r="AM48" s="806"/>
      <c r="AN48" s="807"/>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5" t="s">
        <v>476</v>
      </c>
      <c r="Q51" s="786"/>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1" t="s">
        <v>477</v>
      </c>
      <c r="Q52" s="713"/>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1"/>
      <c r="Q53" s="713"/>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76" t="str">
        <f>+"BEC Distribution: "&amp;E6</f>
        <v>BEC Distribution: Unit 1</v>
      </c>
      <c r="C56" s="777"/>
      <c r="D56" s="777"/>
      <c r="E56" s="777"/>
      <c r="F56" s="777"/>
      <c r="G56" s="778"/>
      <c r="H56" s="776" t="str">
        <f>"Estimate Benchmark: "&amp;E6</f>
        <v>Estimate Benchmark: Unit 1</v>
      </c>
      <c r="I56" s="777"/>
      <c r="J56" s="777"/>
      <c r="K56" s="777"/>
      <c r="L56" s="777"/>
      <c r="M56" s="777"/>
      <c r="N56" s="77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6" t="s">
        <v>757</v>
      </c>
      <c r="C80" s="797"/>
      <c r="D80" s="797"/>
      <c r="E80" s="797"/>
      <c r="F80" s="797"/>
      <c r="G80" s="798"/>
      <c r="H80" s="116" t="s">
        <v>696</v>
      </c>
      <c r="I80" s="117" t="s">
        <v>359</v>
      </c>
      <c r="J80" s="789" t="s">
        <v>579</v>
      </c>
      <c r="K80" s="790"/>
      <c r="L80" s="790"/>
      <c r="M80" s="790"/>
      <c r="N80" s="791"/>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9"/>
      <c r="C81" s="800"/>
      <c r="D81" s="800"/>
      <c r="E81" s="800"/>
      <c r="F81" s="800"/>
      <c r="G81" s="801"/>
      <c r="H81" s="499"/>
      <c r="I81" s="110"/>
      <c r="J81" s="782"/>
      <c r="K81" s="783"/>
      <c r="L81" s="783"/>
      <c r="M81" s="783"/>
      <c r="N81" s="784"/>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76" t="s">
        <v>270</v>
      </c>
      <c r="D3" s="777"/>
      <c r="E3" s="777"/>
      <c r="F3" s="777"/>
      <c r="G3" s="776" t="s">
        <v>229</v>
      </c>
      <c r="H3" s="778"/>
      <c r="J3" s="776" t="s">
        <v>671</v>
      </c>
      <c r="K3" s="777"/>
      <c r="L3" s="777"/>
      <c r="M3" s="778"/>
      <c r="N3" s="181"/>
      <c r="O3" s="776" t="str">
        <f>+E6</f>
        <v>Unit 2</v>
      </c>
      <c r="P3" s="777"/>
      <c r="Q3" s="777"/>
      <c r="R3" s="777"/>
      <c r="S3" s="778"/>
      <c r="T3" s="104"/>
      <c r="U3" s="104"/>
      <c r="V3" s="83"/>
      <c r="W3" s="802" t="str">
        <f>+E6&amp;" Diagram"</f>
        <v>Unit 2 Diagram</v>
      </c>
      <c r="X3" s="803"/>
      <c r="Y3" s="803"/>
      <c r="Z3" s="803"/>
      <c r="AA3" s="803"/>
      <c r="AB3" s="803"/>
      <c r="AC3" s="803"/>
      <c r="AD3" s="803"/>
      <c r="AE3" s="803"/>
      <c r="AF3" s="803"/>
      <c r="AG3" s="803"/>
      <c r="AH3" s="803"/>
      <c r="AI3" s="803"/>
      <c r="AJ3" s="803"/>
      <c r="AK3" s="803"/>
      <c r="AL3" s="803"/>
      <c r="AM3" s="803"/>
      <c r="AN3" s="804"/>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79" t="s">
        <v>265</v>
      </c>
      <c r="E5" s="780"/>
      <c r="F5" s="83"/>
      <c r="G5" s="779" t="s">
        <v>267</v>
      </c>
      <c r="H5" s="780"/>
      <c r="J5" s="809"/>
      <c r="K5" s="810"/>
      <c r="L5" s="185" t="s">
        <v>469</v>
      </c>
      <c r="M5" s="186" t="s">
        <v>503</v>
      </c>
      <c r="N5" s="399"/>
      <c r="O5" s="714" t="s">
        <v>579</v>
      </c>
      <c r="P5" s="715"/>
      <c r="Q5" s="715"/>
      <c r="R5" s="715"/>
      <c r="S5" s="716"/>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7" t="s">
        <v>495</v>
      </c>
      <c r="D6" s="237" t="s">
        <v>686</v>
      </c>
      <c r="E6" s="413" t="str">
        <f>+'Plant Overview'!V38</f>
        <v>Unit 2</v>
      </c>
      <c r="F6" s="83"/>
      <c r="G6" s="85"/>
      <c r="H6" s="319" t="s">
        <v>262</v>
      </c>
      <c r="J6" s="811"/>
      <c r="K6" s="812"/>
      <c r="L6" s="166" t="s">
        <v>470</v>
      </c>
      <c r="M6" s="86" t="s">
        <v>504</v>
      </c>
      <c r="N6" s="399"/>
      <c r="O6" s="717"/>
      <c r="P6" s="764"/>
      <c r="Q6" s="764"/>
      <c r="R6" s="764"/>
      <c r="S6" s="76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8"/>
      <c r="D7" s="237" t="s">
        <v>685</v>
      </c>
      <c r="E7" s="413" t="str">
        <f>+'Plant Overview'!W38</f>
        <v>U-200</v>
      </c>
      <c r="F7" s="83"/>
      <c r="G7" s="95"/>
      <c r="H7" s="319" t="s">
        <v>263</v>
      </c>
      <c r="J7" s="811"/>
      <c r="K7" s="812"/>
      <c r="L7" s="185" t="s">
        <v>464</v>
      </c>
      <c r="M7" s="186" t="s">
        <v>502</v>
      </c>
      <c r="N7" s="399"/>
      <c r="O7" s="766"/>
      <c r="P7" s="767"/>
      <c r="Q7" s="767"/>
      <c r="R7" s="767"/>
      <c r="S7" s="768"/>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47"/>
      <c r="D8" s="792" t="s">
        <v>312</v>
      </c>
      <c r="E8" s="794"/>
      <c r="F8" s="83"/>
      <c r="G8" s="94"/>
      <c r="H8" s="98" t="s">
        <v>264</v>
      </c>
      <c r="J8" s="811"/>
      <c r="K8" s="812"/>
      <c r="L8" s="185" t="s">
        <v>465</v>
      </c>
      <c r="M8" s="186" t="s">
        <v>500</v>
      </c>
      <c r="N8" s="399"/>
      <c r="O8" s="766"/>
      <c r="P8" s="767"/>
      <c r="Q8" s="767"/>
      <c r="R8" s="767"/>
      <c r="S8" s="768"/>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48"/>
      <c r="D9" s="793"/>
      <c r="E9" s="795"/>
      <c r="F9" s="83"/>
      <c r="G9" s="108"/>
      <c r="H9" s="305" t="s">
        <v>268</v>
      </c>
      <c r="J9" s="813"/>
      <c r="K9" s="814"/>
      <c r="L9" s="185" t="s">
        <v>466</v>
      </c>
      <c r="M9" s="186" t="s">
        <v>501</v>
      </c>
      <c r="N9" s="399"/>
      <c r="O9" s="769"/>
      <c r="P9" s="770"/>
      <c r="Q9" s="770"/>
      <c r="R9" s="770"/>
      <c r="S9" s="771"/>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76" t="s">
        <v>571</v>
      </c>
      <c r="E11" s="777"/>
      <c r="F11" s="777"/>
      <c r="G11" s="777"/>
      <c r="H11" s="777"/>
      <c r="I11" s="777"/>
      <c r="J11" s="777"/>
      <c r="K11" s="777"/>
      <c r="L11" s="778"/>
      <c r="M11" s="776" t="s">
        <v>580</v>
      </c>
      <c r="N11" s="777"/>
      <c r="O11" s="777"/>
      <c r="P11" s="777"/>
      <c r="Q11" s="777"/>
      <c r="R11" s="77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680" t="str">
        <f>+E6&amp;" Calculations"</f>
        <v>Unit 2 Calculations</v>
      </c>
      <c r="X34" s="681"/>
      <c r="Y34" s="681"/>
      <c r="Z34" s="681"/>
      <c r="AA34" s="681"/>
      <c r="AB34" s="681"/>
      <c r="AC34" s="681"/>
      <c r="AD34" s="681"/>
      <c r="AE34" s="681"/>
      <c r="AF34" s="681"/>
      <c r="AG34" s="681"/>
      <c r="AH34" s="681"/>
      <c r="AI34" s="681"/>
      <c r="AJ34" s="681"/>
      <c r="AK34" s="681"/>
      <c r="AL34" s="681"/>
      <c r="AM34" s="681"/>
      <c r="AN34" s="682"/>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77" t="s">
        <v>536</v>
      </c>
      <c r="E44" s="777"/>
      <c r="F44" s="777"/>
      <c r="G44" s="777"/>
      <c r="H44" s="777"/>
      <c r="I44" s="777"/>
      <c r="J44" s="777"/>
      <c r="K44" s="777"/>
      <c r="L44" s="777"/>
      <c r="M44" s="808"/>
      <c r="N44" s="808"/>
      <c r="O44" s="808"/>
      <c r="P44" s="808"/>
      <c r="Q44" s="808"/>
      <c r="R44" s="808"/>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593"/>
      <c r="U48" s="83"/>
      <c r="V48" s="103"/>
      <c r="AG48" s="225" t="s">
        <v>696</v>
      </c>
      <c r="AH48" s="225" t="s">
        <v>359</v>
      </c>
      <c r="AI48" s="815" t="s">
        <v>579</v>
      </c>
      <c r="AJ48" s="816"/>
      <c r="AK48" s="816"/>
      <c r="AL48" s="816"/>
      <c r="AM48" s="816"/>
      <c r="AN48" s="817"/>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5" t="s">
        <v>476</v>
      </c>
      <c r="Q51" s="786"/>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1" t="s">
        <v>477</v>
      </c>
      <c r="Q52" s="713"/>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1"/>
      <c r="Q53" s="713"/>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76" t="str">
        <f>+"BEC Distribution: "&amp;E6</f>
        <v>BEC Distribution: Unit 2</v>
      </c>
      <c r="C56" s="777"/>
      <c r="D56" s="777"/>
      <c r="E56" s="777"/>
      <c r="F56" s="777"/>
      <c r="G56" s="778"/>
      <c r="H56" s="776" t="str">
        <f>+"Estimate Benchmark : "&amp;E6</f>
        <v>Estimate Benchmark : Unit 2</v>
      </c>
      <c r="I56" s="777"/>
      <c r="J56" s="777"/>
      <c r="K56" s="777"/>
      <c r="L56" s="777"/>
      <c r="M56" s="777"/>
      <c r="N56" s="77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6" t="s">
        <v>757</v>
      </c>
      <c r="C80" s="797"/>
      <c r="D80" s="797"/>
      <c r="E80" s="797"/>
      <c r="F80" s="797"/>
      <c r="G80" s="798"/>
      <c r="H80" s="116" t="s">
        <v>696</v>
      </c>
      <c r="I80" s="117" t="s">
        <v>359</v>
      </c>
      <c r="J80" s="789" t="s">
        <v>579</v>
      </c>
      <c r="K80" s="790"/>
      <c r="L80" s="790"/>
      <c r="M80" s="790"/>
      <c r="N80" s="791"/>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9"/>
      <c r="C81" s="800"/>
      <c r="D81" s="800"/>
      <c r="E81" s="800"/>
      <c r="F81" s="800"/>
      <c r="G81" s="801"/>
      <c r="H81" s="499"/>
      <c r="I81" s="110"/>
      <c r="J81" s="782"/>
      <c r="K81" s="783"/>
      <c r="L81" s="783"/>
      <c r="M81" s="783"/>
      <c r="N81" s="784"/>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76" t="s">
        <v>270</v>
      </c>
      <c r="D3" s="777"/>
      <c r="E3" s="777"/>
      <c r="F3" s="778"/>
      <c r="G3" s="776" t="s">
        <v>341</v>
      </c>
      <c r="H3" s="778"/>
      <c r="J3" s="776" t="s">
        <v>499</v>
      </c>
      <c r="K3" s="777"/>
      <c r="L3" s="777"/>
      <c r="M3" s="778"/>
      <c r="O3" s="776" t="str">
        <f>+E6</f>
        <v>Unit 3</v>
      </c>
      <c r="P3" s="777"/>
      <c r="Q3" s="777"/>
      <c r="R3" s="777"/>
      <c r="S3" s="778"/>
      <c r="T3" s="104"/>
      <c r="U3" s="103"/>
      <c r="V3" s="103"/>
      <c r="W3" s="802" t="str">
        <f>+E6&amp;" Diagram"</f>
        <v>Unit 3 Diagram</v>
      </c>
      <c r="X3" s="803"/>
      <c r="Y3" s="803"/>
      <c r="Z3" s="803"/>
      <c r="AA3" s="803"/>
      <c r="AB3" s="803"/>
      <c r="AC3" s="803"/>
      <c r="AD3" s="803"/>
      <c r="AE3" s="803"/>
      <c r="AF3" s="803"/>
      <c r="AG3" s="803"/>
      <c r="AH3" s="804"/>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79" t="s">
        <v>265</v>
      </c>
      <c r="E5" s="780"/>
      <c r="F5" s="182"/>
      <c r="G5" s="779" t="s">
        <v>267</v>
      </c>
      <c r="H5" s="780"/>
      <c r="J5" s="393"/>
      <c r="K5" s="394"/>
      <c r="L5" s="185" t="s">
        <v>469</v>
      </c>
      <c r="M5" s="186" t="s">
        <v>503</v>
      </c>
      <c r="O5" s="714" t="s">
        <v>579</v>
      </c>
      <c r="P5" s="715"/>
      <c r="Q5" s="715"/>
      <c r="R5" s="715"/>
      <c r="S5" s="716"/>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7" t="s">
        <v>495</v>
      </c>
      <c r="D6" s="424" t="s">
        <v>686</v>
      </c>
      <c r="E6" s="481" t="str">
        <f>+'Plant Overview'!V39</f>
        <v>Unit 3</v>
      </c>
      <c r="F6" s="183"/>
      <c r="G6" s="85"/>
      <c r="H6" s="319" t="s">
        <v>262</v>
      </c>
      <c r="J6" s="395"/>
      <c r="K6" s="396"/>
      <c r="L6" s="93" t="s">
        <v>470</v>
      </c>
      <c r="M6" s="86" t="s">
        <v>504</v>
      </c>
      <c r="O6" s="717"/>
      <c r="P6" s="764"/>
      <c r="Q6" s="764"/>
      <c r="R6" s="764"/>
      <c r="S6" s="765"/>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8"/>
      <c r="D7" s="424" t="s">
        <v>685</v>
      </c>
      <c r="E7" s="413" t="str">
        <f>+'Plant Overview'!W39</f>
        <v>U-300</v>
      </c>
      <c r="F7" s="183"/>
      <c r="G7" s="179"/>
      <c r="H7" s="319" t="s">
        <v>263</v>
      </c>
      <c r="J7" s="395"/>
      <c r="K7" s="396"/>
      <c r="L7" s="185" t="s">
        <v>464</v>
      </c>
      <c r="M7" s="186" t="s">
        <v>502</v>
      </c>
      <c r="O7" s="766"/>
      <c r="P7" s="767"/>
      <c r="Q7" s="767"/>
      <c r="R7" s="767"/>
      <c r="S7" s="768"/>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23"/>
      <c r="D8" s="826" t="s">
        <v>312</v>
      </c>
      <c r="E8" s="794"/>
      <c r="F8" s="184"/>
      <c r="G8" s="94"/>
      <c r="H8" s="98" t="s">
        <v>264</v>
      </c>
      <c r="J8" s="395"/>
      <c r="K8" s="396"/>
      <c r="L8" s="185" t="s">
        <v>465</v>
      </c>
      <c r="M8" s="186" t="s">
        <v>500</v>
      </c>
      <c r="O8" s="766"/>
      <c r="P8" s="767"/>
      <c r="Q8" s="767"/>
      <c r="R8" s="767"/>
      <c r="S8" s="768"/>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48"/>
      <c r="D9" s="827"/>
      <c r="E9" s="795"/>
      <c r="F9" s="184"/>
      <c r="G9" s="108"/>
      <c r="H9" s="305" t="s">
        <v>268</v>
      </c>
      <c r="J9" s="397"/>
      <c r="K9" s="398"/>
      <c r="L9" s="185" t="s">
        <v>466</v>
      </c>
      <c r="M9" s="186" t="s">
        <v>501</v>
      </c>
      <c r="O9" s="769"/>
      <c r="P9" s="770"/>
      <c r="Q9" s="770"/>
      <c r="R9" s="770"/>
      <c r="S9" s="771"/>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76" t="s">
        <v>507</v>
      </c>
      <c r="E11" s="777"/>
      <c r="F11" s="777"/>
      <c r="G11" s="777"/>
      <c r="H11" s="777"/>
      <c r="I11" s="777"/>
      <c r="J11" s="777"/>
      <c r="K11" s="776" t="s">
        <v>506</v>
      </c>
      <c r="L11" s="777"/>
      <c r="M11" s="777"/>
      <c r="N11" s="777"/>
      <c r="O11" s="778"/>
      <c r="P11" s="776" t="s">
        <v>509</v>
      </c>
      <c r="Q11" s="777"/>
      <c r="R11" s="77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32"/>
      <c r="Q34" s="733"/>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76" t="str">
        <f>+"BEC Distribution: "&amp;E6</f>
        <v>BEC Distribution: Unit 3</v>
      </c>
      <c r="C39" s="777"/>
      <c r="D39" s="777"/>
      <c r="E39" s="777"/>
      <c r="F39" s="777"/>
      <c r="G39" s="776" t="str">
        <f>+"Estimate Benchmark: "&amp;E6</f>
        <v>Estimate Benchmark: Unit 3</v>
      </c>
      <c r="H39" s="777"/>
      <c r="I39" s="777"/>
      <c r="J39" s="778"/>
      <c r="K39" s="776" t="s">
        <v>633</v>
      </c>
      <c r="L39" s="777"/>
      <c r="M39" s="77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49" t="s">
        <v>632</v>
      </c>
      <c r="M40" s="749"/>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0"/>
      <c r="M41" s="821"/>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8"/>
      <c r="M42" s="819"/>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8"/>
      <c r="M43" s="819"/>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8"/>
      <c r="M44" s="819"/>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6" t="s">
        <v>758</v>
      </c>
      <c r="C64" s="797"/>
      <c r="D64" s="797"/>
      <c r="E64" s="797"/>
      <c r="F64" s="798"/>
      <c r="G64" s="88" t="s">
        <v>696</v>
      </c>
      <c r="H64" s="88" t="s">
        <v>359</v>
      </c>
      <c r="I64" s="822" t="s">
        <v>579</v>
      </c>
      <c r="J64" s="822"/>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9"/>
      <c r="C65" s="800"/>
      <c r="D65" s="800"/>
      <c r="E65" s="800"/>
      <c r="F65" s="801"/>
      <c r="G65" s="500"/>
      <c r="H65" s="500"/>
      <c r="I65" s="824"/>
      <c r="J65" s="825"/>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76" t="s">
        <v>270</v>
      </c>
      <c r="D3" s="777"/>
      <c r="E3" s="777"/>
      <c r="F3" s="778"/>
      <c r="G3" s="776" t="s">
        <v>341</v>
      </c>
      <c r="H3" s="778"/>
      <c r="J3" s="776" t="s">
        <v>499</v>
      </c>
      <c r="K3" s="777"/>
      <c r="L3" s="777"/>
      <c r="M3" s="778"/>
      <c r="O3" s="776" t="str">
        <f>+E6</f>
        <v>Unit 4</v>
      </c>
      <c r="P3" s="777"/>
      <c r="Q3" s="777"/>
      <c r="R3" s="777"/>
      <c r="S3" s="778"/>
      <c r="T3" s="104"/>
      <c r="U3" s="103"/>
      <c r="V3" s="103"/>
      <c r="W3" s="802" t="str">
        <f>+E6&amp;" Diagram"</f>
        <v>Unit 4 Diagram</v>
      </c>
      <c r="X3" s="803"/>
      <c r="Y3" s="803"/>
      <c r="Z3" s="803"/>
      <c r="AA3" s="803"/>
      <c r="AB3" s="803"/>
      <c r="AC3" s="803"/>
      <c r="AD3" s="803"/>
      <c r="AE3" s="803"/>
      <c r="AF3" s="803"/>
      <c r="AG3" s="803"/>
      <c r="AH3" s="804"/>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79" t="s">
        <v>265</v>
      </c>
      <c r="E5" s="780"/>
      <c r="F5" s="182"/>
      <c r="G5" s="779" t="s">
        <v>267</v>
      </c>
      <c r="H5" s="780"/>
      <c r="J5" s="393"/>
      <c r="K5" s="394"/>
      <c r="L5" s="185" t="s">
        <v>469</v>
      </c>
      <c r="M5" s="186" t="s">
        <v>503</v>
      </c>
      <c r="O5" s="714" t="s">
        <v>579</v>
      </c>
      <c r="P5" s="715"/>
      <c r="Q5" s="715"/>
      <c r="R5" s="715"/>
      <c r="S5" s="716"/>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7" t="s">
        <v>495</v>
      </c>
      <c r="D6" s="424" t="s">
        <v>686</v>
      </c>
      <c r="E6" s="481" t="str">
        <f>+'Plant Overview'!V40</f>
        <v>Unit 4</v>
      </c>
      <c r="F6" s="183"/>
      <c r="G6" s="85"/>
      <c r="H6" s="319" t="s">
        <v>262</v>
      </c>
      <c r="J6" s="395"/>
      <c r="K6" s="396"/>
      <c r="L6" s="93" t="s">
        <v>470</v>
      </c>
      <c r="M6" s="86" t="s">
        <v>504</v>
      </c>
      <c r="O6" s="717"/>
      <c r="P6" s="764"/>
      <c r="Q6" s="764"/>
      <c r="R6" s="764"/>
      <c r="S6" s="765"/>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8"/>
      <c r="D7" s="424" t="s">
        <v>685</v>
      </c>
      <c r="E7" s="413" t="str">
        <f>+'Plant Overview'!W40</f>
        <v>U-400</v>
      </c>
      <c r="F7" s="183"/>
      <c r="G7" s="179"/>
      <c r="H7" s="319" t="s">
        <v>263</v>
      </c>
      <c r="J7" s="395"/>
      <c r="K7" s="396"/>
      <c r="L7" s="185" t="s">
        <v>464</v>
      </c>
      <c r="M7" s="186" t="s">
        <v>502</v>
      </c>
      <c r="O7" s="766"/>
      <c r="P7" s="767"/>
      <c r="Q7" s="767"/>
      <c r="R7" s="767"/>
      <c r="S7" s="768"/>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23"/>
      <c r="D8" s="826" t="s">
        <v>312</v>
      </c>
      <c r="E8" s="794"/>
      <c r="F8" s="184"/>
      <c r="G8" s="94"/>
      <c r="H8" s="98" t="s">
        <v>264</v>
      </c>
      <c r="J8" s="395"/>
      <c r="K8" s="396"/>
      <c r="L8" s="185" t="s">
        <v>465</v>
      </c>
      <c r="M8" s="186" t="s">
        <v>500</v>
      </c>
      <c r="O8" s="766"/>
      <c r="P8" s="767"/>
      <c r="Q8" s="767"/>
      <c r="R8" s="767"/>
      <c r="S8" s="768"/>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48"/>
      <c r="D9" s="827"/>
      <c r="E9" s="795"/>
      <c r="F9" s="184"/>
      <c r="G9" s="108"/>
      <c r="H9" s="305" t="s">
        <v>268</v>
      </c>
      <c r="J9" s="397"/>
      <c r="K9" s="398"/>
      <c r="L9" s="185" t="s">
        <v>466</v>
      </c>
      <c r="M9" s="186" t="s">
        <v>501</v>
      </c>
      <c r="O9" s="769"/>
      <c r="P9" s="770"/>
      <c r="Q9" s="770"/>
      <c r="R9" s="770"/>
      <c r="S9" s="771"/>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76" t="s">
        <v>507</v>
      </c>
      <c r="E11" s="777"/>
      <c r="F11" s="777"/>
      <c r="G11" s="777"/>
      <c r="H11" s="777"/>
      <c r="I11" s="777"/>
      <c r="J11" s="777"/>
      <c r="K11" s="776" t="s">
        <v>506</v>
      </c>
      <c r="L11" s="777"/>
      <c r="M11" s="777"/>
      <c r="N11" s="777"/>
      <c r="O11" s="778"/>
      <c r="P11" s="776" t="s">
        <v>509</v>
      </c>
      <c r="Q11" s="777"/>
      <c r="R11" s="77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32"/>
      <c r="Q34" s="733"/>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76" t="str">
        <f>+"BEC Distribution: "&amp;E6</f>
        <v>BEC Distribution: Unit 4</v>
      </c>
      <c r="C39" s="777"/>
      <c r="D39" s="777"/>
      <c r="E39" s="777"/>
      <c r="F39" s="777"/>
      <c r="G39" s="776" t="str">
        <f>+"Estimate Benchmark: "&amp;E6</f>
        <v>Estimate Benchmark: Unit 4</v>
      </c>
      <c r="H39" s="777"/>
      <c r="I39" s="777"/>
      <c r="J39" s="778"/>
      <c r="K39" s="776" t="s">
        <v>633</v>
      </c>
      <c r="L39" s="777"/>
      <c r="M39" s="77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8" t="s">
        <v>632</v>
      </c>
      <c r="M40" s="829"/>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0"/>
      <c r="M41" s="821"/>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8"/>
      <c r="M42" s="819"/>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8"/>
      <c r="M43" s="819"/>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8"/>
      <c r="M44" s="819"/>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6" t="s">
        <v>758</v>
      </c>
      <c r="C64" s="797"/>
      <c r="D64" s="797"/>
      <c r="E64" s="797"/>
      <c r="F64" s="798"/>
      <c r="G64" s="88" t="s">
        <v>696</v>
      </c>
      <c r="H64" s="88" t="s">
        <v>359</v>
      </c>
      <c r="I64" s="822" t="s">
        <v>579</v>
      </c>
      <c r="J64" s="822"/>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9"/>
      <c r="C65" s="800"/>
      <c r="D65" s="800"/>
      <c r="E65" s="800"/>
      <c r="F65" s="801"/>
      <c r="G65" s="500"/>
      <c r="H65" s="500"/>
      <c r="I65" s="824"/>
      <c r="J65" s="825"/>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30" t="s">
        <v>631</v>
      </c>
      <c r="C28" s="831"/>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46" t="s">
        <v>574</v>
      </c>
      <c r="C2" s="846"/>
      <c r="D2" s="83"/>
      <c r="E2" s="83"/>
      <c r="F2" s="83"/>
      <c r="G2" s="83"/>
      <c r="I2" s="83"/>
      <c r="J2" s="83"/>
      <c r="K2" s="83"/>
      <c r="L2" s="83"/>
      <c r="M2" s="83"/>
      <c r="N2" s="83"/>
      <c r="O2" s="83"/>
      <c r="P2" s="83"/>
      <c r="Q2" s="83"/>
      <c r="R2" s="83"/>
      <c r="S2" s="776" t="s">
        <v>643</v>
      </c>
      <c r="T2" s="777"/>
      <c r="U2" s="777"/>
      <c r="V2" s="777"/>
      <c r="W2" s="777"/>
      <c r="X2" s="777"/>
      <c r="Y2" s="778"/>
    </row>
    <row r="3" spans="1:25" ht="21" customHeight="1" x14ac:dyDescent="0.3">
      <c r="A3" s="83"/>
      <c r="B3" s="846"/>
      <c r="C3" s="846"/>
      <c r="D3" s="83"/>
      <c r="E3" s="83"/>
      <c r="F3" s="83"/>
      <c r="G3" s="83"/>
      <c r="I3" s="83"/>
      <c r="J3" s="377"/>
      <c r="K3" s="377"/>
      <c r="L3" s="377"/>
      <c r="M3" s="83"/>
      <c r="N3" s="83"/>
      <c r="O3" s="83"/>
      <c r="P3" s="779" t="s">
        <v>267</v>
      </c>
      <c r="Q3" s="780"/>
      <c r="T3" s="83"/>
      <c r="U3" s="83"/>
      <c r="V3" s="83"/>
    </row>
    <row r="4" spans="1:25" ht="21" customHeight="1" x14ac:dyDescent="0.3">
      <c r="A4" s="83"/>
      <c r="B4" s="835" t="s">
        <v>495</v>
      </c>
      <c r="C4" s="836"/>
      <c r="D4" s="83"/>
      <c r="E4" s="83"/>
      <c r="F4" s="222" t="s">
        <v>577</v>
      </c>
      <c r="G4" s="223" t="s">
        <v>578</v>
      </c>
      <c r="I4" s="83"/>
      <c r="J4" s="83"/>
      <c r="K4" s="215"/>
      <c r="L4" s="213"/>
      <c r="M4" s="210"/>
      <c r="N4" s="83"/>
      <c r="O4" s="83"/>
      <c r="P4" s="363"/>
      <c r="Q4" s="319" t="s">
        <v>262</v>
      </c>
      <c r="S4" s="116" t="s">
        <v>696</v>
      </c>
      <c r="T4" s="117" t="s">
        <v>359</v>
      </c>
      <c r="U4" s="789" t="s">
        <v>579</v>
      </c>
      <c r="V4" s="790"/>
      <c r="W4" s="790"/>
      <c r="X4" s="790"/>
      <c r="Y4" s="791"/>
    </row>
    <row r="5" spans="1:25" ht="21" customHeight="1" x14ac:dyDescent="0.3">
      <c r="A5" s="83"/>
      <c r="B5" s="837"/>
      <c r="C5" s="838"/>
      <c r="D5" s="83"/>
      <c r="E5" s="221" t="s">
        <v>457</v>
      </c>
      <c r="F5" s="220"/>
      <c r="G5" s="220"/>
      <c r="I5" s="83"/>
      <c r="J5" s="83"/>
      <c r="K5" s="210"/>
      <c r="L5" s="213"/>
      <c r="M5" s="210"/>
      <c r="N5" s="83"/>
      <c r="O5" s="83"/>
      <c r="P5" s="404"/>
      <c r="Q5" s="319" t="s">
        <v>263</v>
      </c>
      <c r="S5" s="499"/>
      <c r="T5" s="110"/>
      <c r="U5" s="782"/>
      <c r="V5" s="783"/>
      <c r="W5" s="783"/>
      <c r="X5" s="783"/>
      <c r="Y5" s="784"/>
    </row>
    <row r="6" spans="1:25" ht="21" customHeight="1" x14ac:dyDescent="0.3">
      <c r="A6" s="83"/>
      <c r="B6" s="835"/>
      <c r="C6" s="836"/>
      <c r="D6" s="83"/>
      <c r="E6" s="221" t="s">
        <v>576</v>
      </c>
      <c r="F6" s="220"/>
      <c r="G6" s="220"/>
      <c r="I6" s="83"/>
      <c r="J6" s="83"/>
      <c r="K6" s="371"/>
      <c r="L6" s="213"/>
      <c r="M6" s="210"/>
      <c r="N6" s="83"/>
      <c r="O6" s="83"/>
      <c r="P6" s="405"/>
      <c r="Q6" s="98" t="s">
        <v>264</v>
      </c>
      <c r="S6" s="499"/>
      <c r="T6" s="110"/>
      <c r="U6" s="782"/>
      <c r="V6" s="783"/>
      <c r="W6" s="783"/>
      <c r="X6" s="783"/>
      <c r="Y6" s="784"/>
    </row>
    <row r="7" spans="1:25" s="83" customFormat="1" ht="21" customHeight="1" x14ac:dyDescent="0.3">
      <c r="B7" s="839"/>
      <c r="C7" s="840"/>
      <c r="E7" s="221" t="s">
        <v>458</v>
      </c>
      <c r="F7" s="220"/>
      <c r="G7" s="220"/>
      <c r="K7" s="210"/>
      <c r="L7" s="213"/>
      <c r="M7" s="210"/>
      <c r="P7" s="406"/>
      <c r="Q7" s="305" t="s">
        <v>268</v>
      </c>
      <c r="S7" s="499"/>
      <c r="T7" s="110"/>
      <c r="U7" s="782"/>
      <c r="V7" s="783"/>
      <c r="W7" s="783"/>
      <c r="X7" s="783"/>
      <c r="Y7" s="784"/>
    </row>
    <row r="8" spans="1:25" s="83" customFormat="1" ht="21" customHeight="1" x14ac:dyDescent="0.3">
      <c r="B8" s="839"/>
      <c r="C8" s="840"/>
      <c r="E8" s="835" t="s">
        <v>739</v>
      </c>
      <c r="F8" s="841"/>
      <c r="G8" s="836"/>
      <c r="K8" s="210"/>
      <c r="L8" s="213"/>
      <c r="M8" s="210"/>
      <c r="S8" s="499"/>
      <c r="T8" s="110"/>
      <c r="U8" s="782"/>
      <c r="V8" s="783"/>
      <c r="W8" s="783"/>
      <c r="X8" s="783"/>
      <c r="Y8" s="784"/>
    </row>
    <row r="9" spans="1:25" ht="21" customHeight="1" x14ac:dyDescent="0.3">
      <c r="A9" s="83"/>
      <c r="B9" s="837"/>
      <c r="C9" s="838"/>
      <c r="D9" s="374"/>
      <c r="E9" s="837"/>
      <c r="F9" s="842"/>
      <c r="G9" s="838"/>
      <c r="I9" s="83"/>
      <c r="J9" s="210"/>
      <c r="K9" s="210"/>
      <c r="L9" s="210"/>
      <c r="M9" s="210"/>
      <c r="N9" s="83"/>
      <c r="O9" s="83"/>
      <c r="P9" s="237" t="s">
        <v>688</v>
      </c>
      <c r="Q9" s="305">
        <f>+'Cost Conversion'!L2</f>
        <v>1.2</v>
      </c>
      <c r="S9" s="499"/>
      <c r="T9" s="110"/>
      <c r="U9" s="782"/>
      <c r="V9" s="783"/>
      <c r="W9" s="783"/>
      <c r="X9" s="783"/>
      <c r="Y9" s="784"/>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43" t="s">
        <v>448</v>
      </c>
      <c r="C14" s="844"/>
      <c r="D14" s="844"/>
      <c r="E14" s="844"/>
      <c r="F14" s="844"/>
      <c r="G14" s="845"/>
      <c r="H14" s="176"/>
      <c r="I14" s="843" t="s">
        <v>705</v>
      </c>
      <c r="J14" s="844"/>
      <c r="K14" s="844"/>
      <c r="L14" s="844"/>
      <c r="M14" s="844"/>
      <c r="N14" s="845"/>
      <c r="O14" s="83"/>
      <c r="P14" s="776" t="s">
        <v>450</v>
      </c>
      <c r="Q14" s="777"/>
      <c r="R14" s="777"/>
      <c r="S14" s="777"/>
      <c r="T14" s="777"/>
      <c r="U14" s="778"/>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32" t="s">
        <v>449</v>
      </c>
      <c r="C18" s="833"/>
      <c r="D18" s="833"/>
      <c r="E18" s="833"/>
      <c r="F18" s="834"/>
      <c r="G18" s="401">
        <f>SUM(Tabla60[cost/year])</f>
        <v>0</v>
      </c>
      <c r="H18" s="216"/>
      <c r="I18" s="83"/>
      <c r="J18" s="83"/>
      <c r="K18" s="83"/>
      <c r="L18" s="210"/>
      <c r="M18" s="210"/>
      <c r="N18" s="210"/>
      <c r="O18" s="210"/>
      <c r="P18" s="832" t="s">
        <v>570</v>
      </c>
      <c r="Q18" s="833"/>
      <c r="R18" s="833"/>
      <c r="S18" s="833"/>
      <c r="T18" s="834"/>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32" t="s">
        <v>493</v>
      </c>
      <c r="Q19" s="833"/>
      <c r="R19" s="833"/>
      <c r="S19" s="833"/>
      <c r="T19" s="833"/>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65" t="s">
        <v>583</v>
      </c>
      <c r="C1" s="866"/>
      <c r="D1" s="866"/>
      <c r="E1" s="867"/>
      <c r="G1" s="871" t="s">
        <v>494</v>
      </c>
      <c r="H1" s="872"/>
      <c r="I1" s="871" t="s">
        <v>583</v>
      </c>
      <c r="J1" s="872"/>
    </row>
    <row r="2" spans="1:70" ht="20.399999999999999" customHeight="1" x14ac:dyDescent="0.3">
      <c r="G2" s="534"/>
      <c r="H2" s="535"/>
      <c r="I2" s="273"/>
      <c r="J2" s="538"/>
      <c r="S2" s="214"/>
      <c r="T2" s="214"/>
      <c r="V2" s="214"/>
      <c r="BR2" t="s">
        <v>721</v>
      </c>
    </row>
    <row r="3" spans="1:70" ht="20.399999999999999" customHeight="1" x14ac:dyDescent="0.3">
      <c r="A3" s="83"/>
      <c r="B3" s="680" t="s">
        <v>725</v>
      </c>
      <c r="C3" s="681"/>
      <c r="D3" s="681"/>
      <c r="E3" s="775"/>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61" t="s">
        <v>571</v>
      </c>
      <c r="C4" s="861"/>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61" t="s">
        <v>667</v>
      </c>
      <c r="C5" s="861"/>
      <c r="D5" s="548">
        <f>+'Plant Overview'!F32</f>
        <v>0</v>
      </c>
      <c r="E5" s="86" t="str">
        <f>+'Plant Overview'!G32&amp;"/s"</f>
        <v>unit_P1/s</v>
      </c>
      <c r="F5" s="83"/>
      <c r="G5" s="868" t="s">
        <v>729</v>
      </c>
      <c r="H5" s="868"/>
      <c r="I5" s="780" t="s">
        <v>664</v>
      </c>
      <c r="J5" s="781"/>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61" t="s">
        <v>668</v>
      </c>
      <c r="C6" s="861"/>
      <c r="D6" s="548" t="e">
        <f>D5/D4</f>
        <v>#DIV/0!</v>
      </c>
      <c r="E6" s="86" t="str">
        <f>+'Plant Overview'!G32&amp;"/"&amp;'Plant Overview'!G71</f>
        <v>unit_P1/unit_R1</v>
      </c>
      <c r="F6" s="83"/>
      <c r="G6" s="859" t="s">
        <v>664</v>
      </c>
      <c r="H6" s="860"/>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61" t="s">
        <v>590</v>
      </c>
      <c r="C7" s="861"/>
      <c r="D7" s="549">
        <f>+'Plant CAPEX'!H13</f>
        <v>0</v>
      </c>
      <c r="E7" s="418" t="str">
        <f>+J7</f>
        <v>M€</v>
      </c>
      <c r="F7" s="83"/>
      <c r="G7" s="859" t="s">
        <v>719</v>
      </c>
      <c r="H7" s="860"/>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62" t="s">
        <v>457</v>
      </c>
      <c r="C8" s="862"/>
      <c r="D8" s="548">
        <f>+'Plant OPEX'!G18</f>
        <v>0</v>
      </c>
      <c r="E8" s="418" t="str">
        <f>+"M"&amp;'Plant Overview'!$E$9&amp;"/y"</f>
        <v>M€/y</v>
      </c>
      <c r="F8" s="83"/>
      <c r="G8" s="859" t="s">
        <v>720</v>
      </c>
      <c r="H8" s="860"/>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61" t="str">
        <f>+'Plant OPEX'!I16</f>
        <v>Fuel 1</v>
      </c>
      <c r="C9" s="861"/>
      <c r="D9" s="548">
        <f>+'Plant OPEX'!N16</f>
        <v>0</v>
      </c>
      <c r="E9" s="418" t="str">
        <f>+"M"&amp;'Plant Overview'!$E$9&amp;"/y"</f>
        <v>M€/y</v>
      </c>
      <c r="F9" s="83"/>
      <c r="G9" s="850" t="s">
        <v>726</v>
      </c>
      <c r="H9" s="851"/>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61" t="str">
        <f>+'Plant OPEX'!I17</f>
        <v>Fuel 2</v>
      </c>
      <c r="C10" s="861"/>
      <c r="D10" s="548">
        <f>+'Plant OPEX'!N17</f>
        <v>0</v>
      </c>
      <c r="E10" s="418" t="str">
        <f>+"M"&amp;'Plant Overview'!$E$9&amp;"/y"</f>
        <v>M€/y</v>
      </c>
      <c r="F10" s="83"/>
      <c r="G10" s="850" t="s">
        <v>727</v>
      </c>
      <c r="H10" s="851"/>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61" t="s">
        <v>458</v>
      </c>
      <c r="C11" s="861"/>
      <c r="D11" s="548">
        <f>+'Plant OPEX'!U18</f>
        <v>0</v>
      </c>
      <c r="E11" s="418" t="str">
        <f>+"M"&amp;'Plant Overview'!$E$9&amp;"/y"</f>
        <v>M€/y</v>
      </c>
      <c r="F11" s="83"/>
      <c r="G11" s="863" t="s">
        <v>684</v>
      </c>
      <c r="H11" s="864"/>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56" t="s">
        <v>635</v>
      </c>
      <c r="C13" s="857"/>
      <c r="D13" s="857"/>
      <c r="E13" s="858"/>
      <c r="F13" s="83"/>
      <c r="G13" s="856" t="s">
        <v>728</v>
      </c>
      <c r="H13" s="857"/>
      <c r="I13" s="857"/>
      <c r="J13" s="858"/>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5" t="s">
        <v>459</v>
      </c>
      <c r="C14" s="855"/>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5" t="s">
        <v>460</v>
      </c>
      <c r="C15" s="855"/>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4" t="s">
        <v>634</v>
      </c>
      <c r="C16" s="854"/>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4" t="s">
        <v>438</v>
      </c>
      <c r="C17" s="854"/>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56" t="s">
        <v>724</v>
      </c>
      <c r="C19" s="857"/>
      <c r="D19" s="857"/>
      <c r="E19" s="858"/>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53" t="s">
        <v>722</v>
      </c>
      <c r="C20" s="853"/>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5" t="s">
        <v>439</v>
      </c>
      <c r="C21" s="855"/>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50" t="s">
        <v>723</v>
      </c>
      <c r="C22" s="851"/>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52" t="s">
        <v>768</v>
      </c>
      <c r="C41" s="852"/>
      <c r="D41" s="852"/>
      <c r="E41" s="852"/>
      <c r="F41" s="852"/>
      <c r="G41" s="852"/>
      <c r="H41" s="852"/>
      <c r="I41" s="852"/>
      <c r="J41" s="852"/>
      <c r="K41" s="852"/>
      <c r="M41" s="634" t="s">
        <v>577</v>
      </c>
      <c r="N41" s="635" t="s">
        <v>578</v>
      </c>
      <c r="O41" s="83"/>
      <c r="P41" s="856" t="str">
        <f>"Sensitivity Results: "&amp;H14</f>
        <v>Sensitivity Results: Plant A</v>
      </c>
      <c r="Q41" s="857"/>
      <c r="R41" s="857"/>
      <c r="S41" s="858"/>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679"/>
      <c r="N42" s="685"/>
      <c r="O42" s="83"/>
      <c r="P42" s="869">
        <f>+D43</f>
        <v>0</v>
      </c>
      <c r="Q42" s="870"/>
      <c r="R42" s="869">
        <f>+D44</f>
        <v>0</v>
      </c>
      <c r="S42" s="870"/>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49"/>
      <c r="N43" s="686"/>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47" t="s">
        <v>771</v>
      </c>
      <c r="N44" s="848"/>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H8" sqref="H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680" t="str">
        <f>+'Plant Overview'!E6&amp;": Uncertainty Quantification"</f>
        <v>Plant A: Uncertainty Quantification</v>
      </c>
      <c r="C2" s="681"/>
      <c r="D2" s="681"/>
      <c r="E2" s="681"/>
      <c r="F2" s="681"/>
      <c r="G2" s="681"/>
      <c r="H2" s="681"/>
      <c r="I2" s="681"/>
      <c r="J2" s="681"/>
      <c r="K2" s="681"/>
      <c r="L2" s="681"/>
      <c r="M2" s="681"/>
      <c r="N2" s="681"/>
      <c r="O2" s="681"/>
      <c r="P2" s="682"/>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683" t="s">
        <v>495</v>
      </c>
      <c r="O4" s="684"/>
      <c r="P4" s="603"/>
      <c r="R4" s="150"/>
      <c r="S4" s="156"/>
    </row>
    <row r="5" spans="2:32" ht="17.399999999999999" customHeight="1" x14ac:dyDescent="0.3">
      <c r="C5" s="654"/>
      <c r="D5" s="654"/>
      <c r="E5" s="99"/>
      <c r="F5" s="99"/>
      <c r="H5" s="655"/>
      <c r="I5" s="149"/>
      <c r="K5" s="237" t="s">
        <v>78</v>
      </c>
      <c r="L5" s="656"/>
      <c r="M5" s="671" t="s">
        <v>720</v>
      </c>
      <c r="N5" s="881"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82"/>
      <c r="O6" s="685"/>
      <c r="P6" s="687"/>
      <c r="S6" s="156"/>
      <c r="AF6" s="594"/>
    </row>
    <row r="7" spans="2:32" ht="17.399999999999999" customHeight="1" x14ac:dyDescent="0.3">
      <c r="I7" s="557"/>
      <c r="J7" s="96"/>
      <c r="K7" s="237" t="s">
        <v>798</v>
      </c>
      <c r="L7" s="656"/>
      <c r="M7" s="171" t="s">
        <v>590</v>
      </c>
      <c r="N7" s="883"/>
      <c r="O7" s="686"/>
      <c r="P7" s="687"/>
      <c r="S7" s="156"/>
    </row>
    <row r="8" spans="2:32" ht="17.399999999999999" customHeight="1" x14ac:dyDescent="0.3">
      <c r="I8" s="399"/>
      <c r="S8" s="156"/>
    </row>
    <row r="9" spans="2:32" ht="17.399999999999999" customHeight="1" x14ac:dyDescent="0.3">
      <c r="H9" s="96"/>
      <c r="I9" s="399"/>
      <c r="J9" s="557"/>
      <c r="L9" s="680" t="s">
        <v>814</v>
      </c>
      <c r="M9" s="681"/>
      <c r="N9" s="681"/>
      <c r="O9" s="681"/>
      <c r="P9" s="682"/>
      <c r="S9" s="156"/>
    </row>
    <row r="10" spans="2:32" ht="17.399999999999999" customHeight="1" x14ac:dyDescent="0.3">
      <c r="C10" s="661"/>
      <c r="D10" s="661"/>
      <c r="E10" s="156"/>
      <c r="F10" s="156"/>
      <c r="G10" s="156"/>
      <c r="I10" s="399"/>
      <c r="J10" s="399"/>
      <c r="K10" s="237" t="s">
        <v>807</v>
      </c>
      <c r="L10" s="873" t="s">
        <v>799</v>
      </c>
      <c r="M10" s="874"/>
      <c r="N10" s="874"/>
      <c r="O10" s="875"/>
      <c r="P10" s="660">
        <v>0.9</v>
      </c>
      <c r="S10" s="156"/>
    </row>
    <row r="11" spans="2:32" ht="17.399999999999999" customHeight="1" x14ac:dyDescent="0.3">
      <c r="G11" s="156"/>
      <c r="J11" s="399"/>
      <c r="K11" s="177"/>
      <c r="L11" s="850" t="s">
        <v>800</v>
      </c>
      <c r="M11" s="851"/>
      <c r="N11" s="662"/>
      <c r="O11" s="672" t="s">
        <v>801</v>
      </c>
      <c r="P11" s="673"/>
      <c r="S11" s="156"/>
    </row>
    <row r="12" spans="2:32" ht="17.399999999999999" customHeight="1" x14ac:dyDescent="0.3">
      <c r="J12" s="399"/>
      <c r="K12" s="674" t="s">
        <v>808</v>
      </c>
      <c r="L12" s="711"/>
      <c r="M12" s="712"/>
      <c r="N12" s="713"/>
      <c r="O12" s="664" t="s">
        <v>802</v>
      </c>
      <c r="P12" s="673"/>
      <c r="S12" s="156"/>
    </row>
    <row r="13" spans="2:32" ht="17.399999999999999" customHeight="1" x14ac:dyDescent="0.3">
      <c r="K13" s="99"/>
      <c r="L13" s="876" t="s">
        <v>809</v>
      </c>
      <c r="M13" s="877"/>
      <c r="N13" s="665"/>
      <c r="O13" s="672" t="s">
        <v>803</v>
      </c>
      <c r="P13" s="673"/>
      <c r="S13" s="156"/>
    </row>
    <row r="14" spans="2:32" ht="17.399999999999999" customHeight="1" x14ac:dyDescent="0.3">
      <c r="K14" s="674" t="s">
        <v>810</v>
      </c>
      <c r="L14" s="878"/>
      <c r="M14" s="879"/>
      <c r="N14" s="880"/>
      <c r="O14" s="663" t="s">
        <v>804</v>
      </c>
      <c r="P14" s="673"/>
      <c r="S14" s="156"/>
    </row>
    <row r="15" spans="2:32" ht="17.399999999999999" customHeight="1" x14ac:dyDescent="0.3">
      <c r="K15" s="87"/>
      <c r="L15" s="850" t="s">
        <v>796</v>
      </c>
      <c r="M15" s="851"/>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1]!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1]!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1]!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1]!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1]!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1]!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1]!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1]!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680" t="str">
        <f>+'Plant Overview'!E6&amp;": Input to SSM"</f>
        <v>Plant A: Input to SSM</v>
      </c>
      <c r="C2" s="681"/>
      <c r="D2" s="681"/>
      <c r="E2" s="681"/>
      <c r="F2" s="681"/>
      <c r="G2" s="681"/>
      <c r="H2" s="681"/>
      <c r="I2" s="681"/>
      <c r="J2" s="681"/>
      <c r="K2" s="682"/>
    </row>
    <row r="4" spans="2:14" ht="17.399999999999999" customHeight="1" x14ac:dyDescent="0.3">
      <c r="B4" s="600" t="s">
        <v>461</v>
      </c>
      <c r="C4" s="601" t="s">
        <v>666</v>
      </c>
      <c r="D4" s="602" t="s">
        <v>235</v>
      </c>
      <c r="F4" s="885" t="str">
        <f>+'Plant Overview'!D5</f>
        <v>Cost Estimate Details</v>
      </c>
      <c r="G4" s="886"/>
      <c r="I4" s="683" t="s">
        <v>495</v>
      </c>
      <c r="J4" s="684"/>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81" t="s">
        <v>759</v>
      </c>
      <c r="J6" s="222" t="s">
        <v>577</v>
      </c>
      <c r="K6" s="223" t="s">
        <v>578</v>
      </c>
      <c r="N6" s="884"/>
    </row>
    <row r="7" spans="2:14" ht="17.399999999999999" customHeight="1" x14ac:dyDescent="0.3">
      <c r="F7" s="170" t="str">
        <f>+'Plant Overview'!D9</f>
        <v xml:space="preserve"> Currency</v>
      </c>
      <c r="G7" s="170" t="str">
        <f>+'Plant Overview'!E9</f>
        <v>€</v>
      </c>
      <c r="I7" s="883"/>
      <c r="J7" s="86"/>
      <c r="K7" s="86"/>
      <c r="N7" s="884"/>
    </row>
    <row r="8" spans="2:14" ht="17.399999999999999" customHeight="1" x14ac:dyDescent="0.3">
      <c r="I8" s="362"/>
    </row>
    <row r="9" spans="2:14" ht="17.399999999999999" customHeight="1" x14ac:dyDescent="0.3">
      <c r="F9" s="714" t="s">
        <v>579</v>
      </c>
      <c r="G9" s="715"/>
      <c r="H9" s="715"/>
      <c r="I9" s="715"/>
      <c r="J9" s="715"/>
      <c r="K9" s="716"/>
    </row>
    <row r="10" spans="2:14" ht="17.399999999999999" customHeight="1" x14ac:dyDescent="0.3">
      <c r="F10" s="717"/>
      <c r="G10" s="764"/>
      <c r="H10" s="764"/>
      <c r="I10" s="764"/>
      <c r="J10" s="764"/>
      <c r="K10" s="765"/>
    </row>
    <row r="11" spans="2:14" ht="17.399999999999999" customHeight="1" x14ac:dyDescent="0.3">
      <c r="F11" s="766"/>
      <c r="G11" s="767"/>
      <c r="H11" s="767"/>
      <c r="I11" s="767"/>
      <c r="J11" s="767"/>
      <c r="K11" s="768"/>
    </row>
    <row r="12" spans="2:14" ht="17.399999999999999" customHeight="1" x14ac:dyDescent="0.3">
      <c r="F12" s="769"/>
      <c r="G12" s="770"/>
      <c r="H12" s="770"/>
      <c r="I12" s="770"/>
      <c r="J12" s="770"/>
      <c r="K12" s="771"/>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79" t="s">
        <v>499</v>
      </c>
      <c r="P2" s="887"/>
      <c r="Q2" s="887"/>
      <c r="R2" s="780"/>
      <c r="T2" s="779" t="s">
        <v>267</v>
      </c>
      <c r="U2" s="780"/>
    </row>
    <row r="3" spans="2:21" ht="19.95" customHeight="1" x14ac:dyDescent="0.3">
      <c r="B3" s="888" t="s">
        <v>695</v>
      </c>
      <c r="C3" s="888"/>
      <c r="D3" s="888"/>
      <c r="E3" s="889"/>
      <c r="F3" s="889"/>
      <c r="G3" s="889"/>
      <c r="H3" s="889"/>
      <c r="I3" s="889"/>
      <c r="J3" s="889"/>
      <c r="K3" s="178"/>
      <c r="L3" s="847" t="s">
        <v>653</v>
      </c>
      <c r="M3" s="848"/>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87"/>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90"/>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88"/>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79"/>
      <c r="D9" s="887"/>
      <c r="E9" s="887"/>
      <c r="F9" s="887"/>
      <c r="G9" s="887"/>
      <c r="H9" s="887"/>
      <c r="I9" s="887"/>
      <c r="J9" s="887"/>
      <c r="K9" s="887"/>
      <c r="L9" s="887"/>
      <c r="M9" s="887"/>
      <c r="N9" s="887"/>
      <c r="O9" s="887"/>
      <c r="P9" s="887"/>
      <c r="Q9" s="887"/>
      <c r="R9" s="887"/>
      <c r="S9" s="887"/>
      <c r="T9" s="887"/>
      <c r="U9" s="780"/>
    </row>
    <row r="10" spans="2:21" ht="19.95" customHeight="1" x14ac:dyDescent="0.3">
      <c r="B10" s="776" t="s">
        <v>691</v>
      </c>
      <c r="C10" s="777"/>
      <c r="D10" s="777"/>
      <c r="E10" s="777"/>
      <c r="F10" s="777"/>
      <c r="G10" s="777"/>
      <c r="H10" s="777"/>
      <c r="I10" s="778"/>
      <c r="J10" s="776" t="s">
        <v>692</v>
      </c>
      <c r="K10" s="777"/>
      <c r="L10" s="777"/>
      <c r="M10" s="777"/>
      <c r="N10" s="777"/>
      <c r="O10" s="777"/>
      <c r="P10" s="777"/>
      <c r="Q10" s="777"/>
      <c r="R10" s="778"/>
      <c r="S10" s="776" t="s">
        <v>643</v>
      </c>
      <c r="T10" s="777"/>
      <c r="U10" s="778"/>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32" t="str">
        <f>+B9&amp;" "&amp;D6</f>
        <v xml:space="preserve">BENCHMARK  </v>
      </c>
      <c r="K21" s="833"/>
      <c r="L21" s="833"/>
      <c r="M21" s="833"/>
      <c r="N21" s="833"/>
      <c r="O21" s="833"/>
      <c r="P21" s="833"/>
      <c r="Q21" s="833"/>
      <c r="R21" s="833"/>
      <c r="S21" s="833"/>
      <c r="T21" s="834"/>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76" t="s">
        <v>270</v>
      </c>
      <c r="D3" s="777"/>
      <c r="E3" s="777"/>
      <c r="F3" s="777"/>
      <c r="G3" s="777"/>
      <c r="H3" s="888" t="s">
        <v>229</v>
      </c>
      <c r="I3" s="888"/>
      <c r="J3" s="83"/>
      <c r="K3" s="776" t="s">
        <v>268</v>
      </c>
      <c r="L3" s="777"/>
      <c r="M3" s="777"/>
      <c r="N3" s="777"/>
      <c r="O3" s="777"/>
      <c r="P3" s="777"/>
      <c r="Q3" s="777"/>
      <c r="R3" s="777"/>
      <c r="S3" s="778"/>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7"/>
      <c r="L4" s="897"/>
      <c r="M4" s="897"/>
      <c r="N4" s="897"/>
      <c r="O4" s="897"/>
      <c r="P4" s="897"/>
      <c r="Q4" s="897"/>
      <c r="R4" s="897"/>
      <c r="S4" s="897"/>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8" t="s">
        <v>703</v>
      </c>
      <c r="E5" s="899"/>
      <c r="F5" s="83"/>
      <c r="G5" s="83"/>
      <c r="H5" s="898" t="s">
        <v>267</v>
      </c>
      <c r="I5" s="899"/>
      <c r="J5" s="83"/>
      <c r="K5" s="900" t="s">
        <v>718</v>
      </c>
      <c r="L5" s="901"/>
      <c r="M5" s="901"/>
      <c r="N5" s="901"/>
      <c r="O5" s="901"/>
      <c r="P5" s="901"/>
      <c r="Q5" s="901"/>
      <c r="R5" s="901"/>
      <c r="S5" s="902"/>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87" t="s">
        <v>495</v>
      </c>
      <c r="D6" s="508" t="s">
        <v>717</v>
      </c>
      <c r="E6" s="519" t="s">
        <v>702</v>
      </c>
      <c r="F6" s="83"/>
      <c r="G6" s="83"/>
      <c r="H6" s="85"/>
      <c r="I6" s="110" t="s">
        <v>262</v>
      </c>
      <c r="J6" s="83"/>
      <c r="K6" s="903"/>
      <c r="L6" s="904"/>
      <c r="M6" s="904"/>
      <c r="N6" s="904"/>
      <c r="O6" s="904"/>
      <c r="P6" s="904"/>
      <c r="Q6" s="904"/>
      <c r="R6" s="904"/>
      <c r="S6" s="905"/>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88"/>
      <c r="D7" s="91"/>
      <c r="E7" s="516"/>
      <c r="F7" s="83"/>
      <c r="G7" s="83"/>
      <c r="H7" s="95"/>
      <c r="I7" s="110" t="s">
        <v>263</v>
      </c>
      <c r="J7" s="83"/>
      <c r="K7" s="903"/>
      <c r="L7" s="904"/>
      <c r="M7" s="904"/>
      <c r="N7" s="904"/>
      <c r="O7" s="904"/>
      <c r="P7" s="904"/>
      <c r="Q7" s="904"/>
      <c r="R7" s="904"/>
      <c r="S7" s="905"/>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47"/>
      <c r="D8" s="515"/>
      <c r="E8" s="516"/>
      <c r="F8" s="83"/>
      <c r="G8" s="83"/>
      <c r="H8" s="94"/>
      <c r="I8" s="111" t="s">
        <v>264</v>
      </c>
      <c r="J8" s="83"/>
      <c r="K8" s="903"/>
      <c r="L8" s="904"/>
      <c r="M8" s="904"/>
      <c r="N8" s="904"/>
      <c r="O8" s="904"/>
      <c r="P8" s="904"/>
      <c r="Q8" s="904"/>
      <c r="R8" s="904"/>
      <c r="S8" s="905"/>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35" t="s">
        <v>672</v>
      </c>
      <c r="CI8" s="736"/>
      <c r="CJ8" s="736"/>
      <c r="CK8" s="736"/>
      <c r="CL8" s="736"/>
      <c r="CM8" s="737"/>
      <c r="CN8" s="83"/>
      <c r="CO8" s="83"/>
    </row>
    <row r="9" spans="1:93" ht="15.6" x14ac:dyDescent="0.3">
      <c r="A9" s="83"/>
      <c r="B9" s="103"/>
      <c r="C9" s="748"/>
      <c r="D9" s="517"/>
      <c r="E9" s="518"/>
      <c r="F9" s="83"/>
      <c r="G9" s="83"/>
      <c r="H9" s="108"/>
      <c r="I9" s="109" t="s">
        <v>268</v>
      </c>
      <c r="J9" s="83"/>
      <c r="K9" s="906"/>
      <c r="L9" s="907"/>
      <c r="M9" s="907"/>
      <c r="N9" s="907"/>
      <c r="O9" s="907"/>
      <c r="P9" s="907"/>
      <c r="Q9" s="907"/>
      <c r="R9" s="907"/>
      <c r="S9" s="908"/>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38"/>
      <c r="CI9" s="739"/>
      <c r="CJ9" s="739"/>
      <c r="CK9" s="739"/>
      <c r="CL9" s="739"/>
      <c r="CM9" s="740"/>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76" t="s">
        <v>510</v>
      </c>
      <c r="E11" s="777"/>
      <c r="F11" s="777"/>
      <c r="G11" s="777"/>
      <c r="H11" s="777"/>
      <c r="I11" s="777"/>
      <c r="J11" s="777"/>
      <c r="K11" s="777"/>
      <c r="L11" s="778"/>
      <c r="M11" s="776" t="s">
        <v>511</v>
      </c>
      <c r="N11" s="777"/>
      <c r="O11" s="777"/>
      <c r="P11" s="777"/>
      <c r="Q11" s="778"/>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1"/>
      <c r="D108" s="892"/>
      <c r="E108" s="892"/>
      <c r="F108" s="892"/>
      <c r="G108" s="892"/>
      <c r="H108" s="892"/>
      <c r="I108" s="892"/>
      <c r="J108" s="892"/>
      <c r="K108" s="892"/>
      <c r="L108" s="892"/>
      <c r="M108" s="892"/>
      <c r="N108" s="892"/>
      <c r="O108" s="892"/>
      <c r="P108" s="892"/>
      <c r="Q108" s="892"/>
      <c r="R108" s="893"/>
      <c r="S108" s="894"/>
      <c r="T108" s="104"/>
      <c r="U108" s="83"/>
      <c r="V108" s="83"/>
      <c r="W108" s="83"/>
      <c r="X108" s="1"/>
      <c r="CI108" s="83"/>
      <c r="CJ108" s="83"/>
      <c r="CK108" s="83"/>
      <c r="CL108" s="83"/>
      <c r="CM108" s="83"/>
      <c r="CN108" s="83"/>
      <c r="CO108" s="83"/>
    </row>
    <row r="109" spans="1:93" ht="14.4" customHeight="1" x14ac:dyDescent="0.3">
      <c r="A109" s="83"/>
      <c r="B109" s="103"/>
      <c r="C109" s="732"/>
      <c r="D109" s="733"/>
      <c r="E109" s="733"/>
      <c r="F109" s="733"/>
      <c r="G109" s="733"/>
      <c r="H109" s="733"/>
      <c r="I109" s="733"/>
      <c r="J109" s="733"/>
      <c r="K109" s="733"/>
      <c r="L109" s="733"/>
      <c r="M109" s="733"/>
      <c r="N109" s="733"/>
      <c r="O109" s="733"/>
      <c r="P109" s="733"/>
      <c r="Q109" s="733"/>
      <c r="R109" s="734"/>
      <c r="S109" s="895"/>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6"/>
      <c r="C112" s="896"/>
      <c r="D112" s="896"/>
      <c r="E112" s="896"/>
      <c r="F112" s="896"/>
      <c r="G112" s="896"/>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76" t="s">
        <v>357</v>
      </c>
      <c r="C2" s="777"/>
      <c r="D2" s="777"/>
      <c r="E2" s="778"/>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9" t="s">
        <v>492</v>
      </c>
      <c r="K2" s="910"/>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1" t="s">
        <v>610</v>
      </c>
      <c r="H24" s="911"/>
      <c r="I24" s="911"/>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2" t="s">
        <v>330</v>
      </c>
      <c r="C2" s="913"/>
      <c r="D2" s="913"/>
      <c r="E2" s="913"/>
      <c r="F2" s="914"/>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8">
        <v>1</v>
      </c>
      <c r="C6" s="915" t="s">
        <v>313</v>
      </c>
      <c r="D6" s="123" t="s">
        <v>238</v>
      </c>
      <c r="E6" s="123"/>
      <c r="F6" s="124"/>
      <c r="G6" s="271"/>
      <c r="H6" s="177"/>
    </row>
    <row r="7" spans="2:11" ht="15.6" x14ac:dyDescent="0.3">
      <c r="B7" s="919"/>
      <c r="C7" s="916"/>
      <c r="D7" s="125"/>
      <c r="E7" s="125" t="s">
        <v>290</v>
      </c>
      <c r="F7" s="126" t="s">
        <v>288</v>
      </c>
      <c r="G7" s="268"/>
      <c r="H7" s="92"/>
    </row>
    <row r="8" spans="2:11" ht="15.6" x14ac:dyDescent="0.3">
      <c r="B8" s="919"/>
      <c r="C8" s="916"/>
      <c r="D8" s="125"/>
      <c r="E8" s="125"/>
      <c r="F8" s="126" t="s">
        <v>294</v>
      </c>
      <c r="G8" s="268"/>
      <c r="H8" s="99"/>
    </row>
    <row r="9" spans="2:11" ht="15.6" x14ac:dyDescent="0.3">
      <c r="B9" s="919"/>
      <c r="C9" s="916"/>
      <c r="D9" s="125"/>
      <c r="E9" s="125"/>
      <c r="F9" s="126" t="s">
        <v>287</v>
      </c>
      <c r="G9" s="268"/>
      <c r="H9" s="99"/>
    </row>
    <row r="10" spans="2:11" ht="15.6" x14ac:dyDescent="0.3">
      <c r="B10" s="919"/>
      <c r="C10" s="916"/>
      <c r="D10" s="125"/>
      <c r="E10" s="125"/>
      <c r="F10" s="126" t="s">
        <v>289</v>
      </c>
      <c r="G10" s="289"/>
      <c r="H10" s="99" t="s">
        <v>229</v>
      </c>
    </row>
    <row r="11" spans="2:11" ht="15.6" x14ac:dyDescent="0.3">
      <c r="B11" s="919"/>
      <c r="C11" s="916"/>
      <c r="D11" s="125"/>
      <c r="E11" s="125" t="s">
        <v>397</v>
      </c>
      <c r="F11" s="126"/>
      <c r="G11" s="268"/>
      <c r="H11" s="99"/>
    </row>
    <row r="12" spans="2:11" ht="15.6" x14ac:dyDescent="0.3">
      <c r="B12" s="920"/>
      <c r="C12" s="917"/>
      <c r="D12" s="127"/>
      <c r="E12" s="127" t="s">
        <v>291</v>
      </c>
      <c r="F12" s="133"/>
      <c r="G12" s="269"/>
      <c r="H12" s="170"/>
    </row>
    <row r="13" spans="2:11" ht="15.6" x14ac:dyDescent="0.3">
      <c r="B13" s="919">
        <v>2</v>
      </c>
      <c r="C13" s="915" t="s">
        <v>418</v>
      </c>
      <c r="D13" s="128" t="s">
        <v>285</v>
      </c>
      <c r="E13" s="128"/>
      <c r="F13" s="123" t="s">
        <v>295</v>
      </c>
      <c r="G13" s="272"/>
      <c r="H13" s="177"/>
    </row>
    <row r="14" spans="2:11" ht="15.6" x14ac:dyDescent="0.3">
      <c r="B14" s="919"/>
      <c r="C14" s="916"/>
      <c r="D14" s="129"/>
      <c r="E14" s="129" t="s">
        <v>292</v>
      </c>
      <c r="F14" s="125" t="s">
        <v>296</v>
      </c>
      <c r="G14" s="96"/>
      <c r="H14" s="99"/>
    </row>
    <row r="15" spans="2:11" ht="15.6" x14ac:dyDescent="0.3">
      <c r="B15" s="919"/>
      <c r="C15" s="916"/>
      <c r="D15" s="129"/>
      <c r="E15" s="129" t="s">
        <v>338</v>
      </c>
      <c r="F15" s="125" t="s">
        <v>323</v>
      </c>
      <c r="G15" s="290"/>
      <c r="H15" s="99"/>
    </row>
    <row r="16" spans="2:11" ht="15.6" x14ac:dyDescent="0.3">
      <c r="B16" s="919"/>
      <c r="C16" s="916"/>
      <c r="D16" s="129"/>
      <c r="E16" s="129" t="s">
        <v>293</v>
      </c>
      <c r="F16" s="125" t="s">
        <v>324</v>
      </c>
      <c r="G16" s="96"/>
      <c r="H16" s="99"/>
    </row>
    <row r="17" spans="2:8" ht="15.6" x14ac:dyDescent="0.3">
      <c r="B17" s="919"/>
      <c r="C17" s="916"/>
      <c r="D17" s="129"/>
      <c r="E17" s="129" t="s">
        <v>297</v>
      </c>
      <c r="F17" s="125" t="s">
        <v>336</v>
      </c>
      <c r="G17" s="96"/>
      <c r="H17" s="99"/>
    </row>
    <row r="18" spans="2:8" ht="15.6" x14ac:dyDescent="0.3">
      <c r="B18" s="919"/>
      <c r="C18" s="916"/>
      <c r="D18" s="129"/>
      <c r="E18" s="129" t="s">
        <v>335</v>
      </c>
      <c r="F18" s="125" t="s">
        <v>337</v>
      </c>
      <c r="G18" s="96"/>
      <c r="H18" s="99"/>
    </row>
    <row r="19" spans="2:8" ht="15.6" x14ac:dyDescent="0.3">
      <c r="B19" s="919"/>
      <c r="C19" s="916"/>
      <c r="D19" s="129"/>
      <c r="E19" s="129" t="s">
        <v>339</v>
      </c>
      <c r="F19" s="125" t="s">
        <v>345</v>
      </c>
      <c r="G19" s="96"/>
      <c r="H19" s="99"/>
    </row>
    <row r="20" spans="2:8" ht="15.6" x14ac:dyDescent="0.3">
      <c r="B20" s="919"/>
      <c r="C20" s="916"/>
      <c r="D20" s="129"/>
      <c r="E20" s="129"/>
      <c r="F20" s="125" t="s">
        <v>346</v>
      </c>
      <c r="G20" s="96"/>
      <c r="H20" s="99"/>
    </row>
    <row r="21" spans="2:8" ht="15.6" x14ac:dyDescent="0.3">
      <c r="B21" s="919"/>
      <c r="C21" s="916"/>
      <c r="D21" s="129"/>
      <c r="E21" s="129"/>
      <c r="F21" s="125" t="s">
        <v>347</v>
      </c>
      <c r="G21" s="96"/>
      <c r="H21" s="99"/>
    </row>
    <row r="22" spans="2:8" ht="15.6" x14ac:dyDescent="0.3">
      <c r="B22" s="919"/>
      <c r="C22" s="916"/>
      <c r="D22" s="129" t="s">
        <v>317</v>
      </c>
      <c r="E22" s="129"/>
      <c r="F22" s="125"/>
      <c r="G22" s="96"/>
      <c r="H22" s="99"/>
    </row>
    <row r="23" spans="2:8" ht="15.6" x14ac:dyDescent="0.3">
      <c r="B23" s="919"/>
      <c r="C23" s="916"/>
      <c r="D23" s="129"/>
      <c r="E23" s="129" t="s">
        <v>318</v>
      </c>
      <c r="F23" s="125"/>
      <c r="G23" s="96"/>
      <c r="H23" s="99"/>
    </row>
    <row r="24" spans="2:8" ht="15.6" x14ac:dyDescent="0.3">
      <c r="B24" s="919"/>
      <c r="C24" s="916"/>
      <c r="D24" s="129"/>
      <c r="E24" s="129" t="s">
        <v>319</v>
      </c>
      <c r="F24" s="125"/>
      <c r="G24" s="96"/>
      <c r="H24" s="99"/>
    </row>
    <row r="25" spans="2:8" ht="15.6" x14ac:dyDescent="0.3">
      <c r="B25" s="919"/>
      <c r="C25" s="916"/>
      <c r="D25" s="129"/>
      <c r="E25" s="129" t="s">
        <v>389</v>
      </c>
      <c r="F25" s="125" t="s">
        <v>390</v>
      </c>
      <c r="G25" s="96"/>
      <c r="H25" s="99"/>
    </row>
    <row r="26" spans="2:8" ht="15.6" x14ac:dyDescent="0.3">
      <c r="B26" s="919"/>
      <c r="C26" s="916"/>
      <c r="D26" s="129"/>
      <c r="E26" s="129"/>
      <c r="F26" s="125" t="s">
        <v>391</v>
      </c>
      <c r="G26" s="96"/>
      <c r="H26" s="99"/>
    </row>
    <row r="27" spans="2:8" ht="15.6" x14ac:dyDescent="0.3">
      <c r="B27" s="920"/>
      <c r="C27" s="917"/>
      <c r="D27" s="130"/>
      <c r="E27" s="130" t="s">
        <v>433</v>
      </c>
      <c r="F27" s="127"/>
      <c r="G27" s="270"/>
      <c r="H27" s="170"/>
    </row>
    <row r="28" spans="2:8" ht="15.6" x14ac:dyDescent="0.3">
      <c r="B28" s="918">
        <v>3</v>
      </c>
      <c r="C28" s="676" t="s">
        <v>316</v>
      </c>
      <c r="D28" s="123" t="s">
        <v>40</v>
      </c>
      <c r="E28" s="123"/>
      <c r="F28" s="124"/>
      <c r="G28" s="271"/>
      <c r="H28" s="177"/>
    </row>
    <row r="29" spans="2:8" ht="15.6" x14ac:dyDescent="0.3">
      <c r="B29" s="919"/>
      <c r="C29" s="677"/>
      <c r="D29" s="125"/>
      <c r="E29" s="125" t="s">
        <v>298</v>
      </c>
      <c r="F29" s="126" t="s">
        <v>301</v>
      </c>
      <c r="G29" s="268"/>
      <c r="H29" s="99"/>
    </row>
    <row r="30" spans="2:8" ht="15.6" x14ac:dyDescent="0.3">
      <c r="B30" s="919"/>
      <c r="C30" s="677"/>
      <c r="D30" s="125"/>
      <c r="E30" s="125" t="s">
        <v>299</v>
      </c>
      <c r="F30" s="126" t="s">
        <v>302</v>
      </c>
      <c r="G30" s="268"/>
      <c r="H30" s="99"/>
    </row>
    <row r="31" spans="2:8" ht="15.6" x14ac:dyDescent="0.3">
      <c r="B31" s="919"/>
      <c r="C31" s="677"/>
      <c r="D31" s="125"/>
      <c r="E31" s="125" t="s">
        <v>300</v>
      </c>
      <c r="F31" s="126" t="s">
        <v>303</v>
      </c>
      <c r="G31" s="268"/>
      <c r="H31" s="99"/>
    </row>
    <row r="32" spans="2:8" ht="15.6" x14ac:dyDescent="0.3">
      <c r="B32" s="919"/>
      <c r="C32" s="677"/>
      <c r="D32" s="125"/>
      <c r="E32" s="125" t="s">
        <v>362</v>
      </c>
      <c r="F32" s="126"/>
      <c r="G32" s="268"/>
      <c r="H32" s="99"/>
    </row>
    <row r="33" spans="2:8" ht="15.6" x14ac:dyDescent="0.3">
      <c r="B33" s="919"/>
      <c r="C33" s="677"/>
      <c r="D33" s="125" t="s">
        <v>404</v>
      </c>
      <c r="E33" s="125" t="s">
        <v>41</v>
      </c>
      <c r="F33" s="126"/>
      <c r="G33" s="268"/>
      <c r="H33" s="99"/>
    </row>
    <row r="34" spans="2:8" ht="15.6" x14ac:dyDescent="0.3">
      <c r="B34" s="919"/>
      <c r="C34" s="677"/>
      <c r="D34" s="125"/>
      <c r="E34" s="125" t="s">
        <v>331</v>
      </c>
      <c r="F34" s="126" t="s">
        <v>409</v>
      </c>
      <c r="G34" s="268"/>
      <c r="H34" s="99"/>
    </row>
    <row r="35" spans="2:8" ht="15.6" x14ac:dyDescent="0.3">
      <c r="B35" s="919"/>
      <c r="C35" s="677"/>
      <c r="D35" s="125"/>
      <c r="E35" s="125"/>
      <c r="F35" s="126" t="s">
        <v>410</v>
      </c>
      <c r="G35" s="268"/>
      <c r="H35" s="99"/>
    </row>
    <row r="36" spans="2:8" ht="15.6" x14ac:dyDescent="0.3">
      <c r="B36" s="919"/>
      <c r="C36" s="677"/>
      <c r="D36" s="125"/>
      <c r="E36" s="125" t="s">
        <v>405</v>
      </c>
      <c r="F36" s="126" t="s">
        <v>408</v>
      </c>
      <c r="G36" s="268"/>
      <c r="H36" s="99"/>
    </row>
    <row r="37" spans="2:8" ht="15.6" x14ac:dyDescent="0.3">
      <c r="B37" s="919"/>
      <c r="C37" s="677"/>
      <c r="D37" s="125" t="s">
        <v>413</v>
      </c>
      <c r="E37" s="125" t="s">
        <v>332</v>
      </c>
      <c r="F37" s="126"/>
      <c r="G37" s="268"/>
      <c r="H37" s="99"/>
    </row>
    <row r="38" spans="2:8" ht="15.6" x14ac:dyDescent="0.3">
      <c r="B38" s="919"/>
      <c r="C38" s="677"/>
      <c r="D38" s="125"/>
      <c r="E38" s="125" t="s">
        <v>349</v>
      </c>
      <c r="F38" s="126"/>
      <c r="G38" s="268"/>
      <c r="H38" s="99"/>
    </row>
    <row r="39" spans="2:8" ht="15.6" x14ac:dyDescent="0.3">
      <c r="B39" s="919"/>
      <c r="C39" s="677"/>
      <c r="D39" s="125" t="s">
        <v>407</v>
      </c>
      <c r="E39" s="125" t="s">
        <v>435</v>
      </c>
      <c r="F39" s="126"/>
      <c r="G39" s="268"/>
      <c r="H39" s="99"/>
    </row>
    <row r="40" spans="2:8" ht="15.6" x14ac:dyDescent="0.3">
      <c r="B40" s="919"/>
      <c r="C40" s="677"/>
      <c r="D40" s="125" t="s">
        <v>436</v>
      </c>
      <c r="E40" s="125"/>
      <c r="F40" s="126"/>
      <c r="G40" s="268"/>
      <c r="H40" s="99"/>
    </row>
    <row r="41" spans="2:8" ht="15.6" x14ac:dyDescent="0.3">
      <c r="B41" s="919"/>
      <c r="C41" s="677"/>
      <c r="D41" s="125"/>
      <c r="E41" s="125" t="s">
        <v>403</v>
      </c>
      <c r="F41" s="126"/>
      <c r="G41" s="268"/>
      <c r="H41" s="99"/>
    </row>
    <row r="42" spans="2:8" ht="15.6" x14ac:dyDescent="0.3">
      <c r="B42" s="919"/>
      <c r="C42" s="677"/>
      <c r="D42" s="125"/>
      <c r="E42" s="125" t="s">
        <v>406</v>
      </c>
      <c r="F42" s="126"/>
      <c r="G42" s="268"/>
      <c r="H42" s="99"/>
    </row>
    <row r="43" spans="2:8" ht="15.6" x14ac:dyDescent="0.3">
      <c r="B43" s="919"/>
      <c r="C43" s="677"/>
      <c r="D43" s="125" t="s">
        <v>374</v>
      </c>
      <c r="E43" s="125"/>
      <c r="F43" s="126"/>
      <c r="G43" s="268"/>
      <c r="H43" s="99"/>
    </row>
    <row r="44" spans="2:8" ht="15.6" x14ac:dyDescent="0.3">
      <c r="B44" s="919"/>
      <c r="C44" s="677"/>
      <c r="D44" s="125" t="s">
        <v>401</v>
      </c>
      <c r="E44" s="125"/>
      <c r="F44" s="126"/>
      <c r="G44" s="268"/>
      <c r="H44" s="99"/>
    </row>
    <row r="45" spans="2:8" ht="15.6" x14ac:dyDescent="0.3">
      <c r="B45" s="919"/>
      <c r="C45" s="677"/>
      <c r="D45" s="125" t="s">
        <v>402</v>
      </c>
      <c r="E45" s="125"/>
      <c r="F45" s="126"/>
      <c r="G45" s="268"/>
      <c r="H45" s="99"/>
    </row>
    <row r="46" spans="2:8" ht="15.6" x14ac:dyDescent="0.3">
      <c r="B46" s="919"/>
      <c r="C46" s="677"/>
      <c r="D46" s="125"/>
      <c r="E46" s="125" t="s">
        <v>399</v>
      </c>
      <c r="F46" s="126"/>
      <c r="G46" s="268"/>
      <c r="H46" s="99"/>
    </row>
    <row r="47" spans="2:8" ht="15.6" x14ac:dyDescent="0.3">
      <c r="B47" s="919"/>
      <c r="C47" s="677"/>
      <c r="D47" s="125"/>
      <c r="E47" s="125" t="s">
        <v>411</v>
      </c>
      <c r="F47" s="126"/>
      <c r="G47" s="268"/>
      <c r="H47" s="99"/>
    </row>
    <row r="48" spans="2:8" ht="15.6" x14ac:dyDescent="0.3">
      <c r="B48" s="919"/>
      <c r="C48" s="677"/>
      <c r="D48" s="125" t="s">
        <v>355</v>
      </c>
      <c r="E48" s="125"/>
      <c r="F48" s="126"/>
      <c r="G48" s="268"/>
      <c r="H48" s="99"/>
    </row>
    <row r="49" spans="2:8" ht="15.6" x14ac:dyDescent="0.3">
      <c r="B49" s="919"/>
      <c r="C49" s="677"/>
      <c r="D49" s="131"/>
      <c r="E49" s="125" t="s">
        <v>412</v>
      </c>
      <c r="F49" s="126"/>
      <c r="G49" s="268"/>
      <c r="H49" s="99"/>
    </row>
    <row r="50" spans="2:8" ht="15.6" x14ac:dyDescent="0.3">
      <c r="B50" s="919"/>
      <c r="C50" s="677"/>
      <c r="D50" s="131"/>
      <c r="E50" s="125" t="s">
        <v>400</v>
      </c>
      <c r="F50" s="126"/>
      <c r="G50" s="268"/>
      <c r="H50" s="99"/>
    </row>
    <row r="51" spans="2:8" ht="15.6" x14ac:dyDescent="0.3">
      <c r="B51" s="920"/>
      <c r="C51" s="678"/>
      <c r="D51" s="285"/>
      <c r="E51" s="127" t="s">
        <v>363</v>
      </c>
      <c r="F51" s="133"/>
      <c r="G51" s="269"/>
      <c r="H51" s="170"/>
    </row>
    <row r="52" spans="2:8" ht="15.6" x14ac:dyDescent="0.3">
      <c r="B52" s="918">
        <v>4</v>
      </c>
      <c r="C52" s="921" t="s">
        <v>434</v>
      </c>
      <c r="D52" s="123" t="s">
        <v>344</v>
      </c>
      <c r="E52" s="128"/>
      <c r="F52" s="123"/>
      <c r="G52" s="271"/>
      <c r="H52" s="177"/>
    </row>
    <row r="53" spans="2:8" ht="15.6" x14ac:dyDescent="0.3">
      <c r="B53" s="919"/>
      <c r="C53" s="922"/>
      <c r="D53" s="125"/>
      <c r="E53" s="129" t="s">
        <v>307</v>
      </c>
      <c r="F53" s="125" t="s">
        <v>304</v>
      </c>
      <c r="G53" s="268"/>
      <c r="H53" s="99"/>
    </row>
    <row r="54" spans="2:8" ht="15.6" x14ac:dyDescent="0.3">
      <c r="B54" s="919"/>
      <c r="C54" s="922"/>
      <c r="D54" s="125"/>
      <c r="E54" s="129" t="s">
        <v>306</v>
      </c>
      <c r="F54" s="125" t="s">
        <v>305</v>
      </c>
      <c r="G54" s="268"/>
      <c r="H54" s="99"/>
    </row>
    <row r="55" spans="2:8" ht="15.6" x14ac:dyDescent="0.3">
      <c r="B55" s="919"/>
      <c r="C55" s="922"/>
      <c r="D55" s="125"/>
      <c r="E55" s="129" t="s">
        <v>428</v>
      </c>
      <c r="F55" s="125"/>
      <c r="G55" s="268"/>
      <c r="H55" s="99"/>
    </row>
    <row r="56" spans="2:8" ht="15.6" x14ac:dyDescent="0.3">
      <c r="B56" s="919"/>
      <c r="C56" s="922"/>
      <c r="D56" s="125" t="s">
        <v>343</v>
      </c>
      <c r="E56" s="129"/>
      <c r="F56" s="125"/>
      <c r="G56" s="268"/>
      <c r="H56" s="99"/>
    </row>
    <row r="57" spans="2:8" ht="15.6" x14ac:dyDescent="0.3">
      <c r="B57" s="919"/>
      <c r="C57" s="922"/>
      <c r="D57" s="125"/>
      <c r="E57" s="129" t="s">
        <v>307</v>
      </c>
      <c r="F57" s="125"/>
      <c r="G57" s="268"/>
      <c r="H57" s="99"/>
    </row>
    <row r="58" spans="2:8" ht="15.6" x14ac:dyDescent="0.3">
      <c r="B58" s="919"/>
      <c r="C58" s="922"/>
      <c r="D58" s="125" t="s">
        <v>429</v>
      </c>
      <c r="E58" s="286"/>
      <c r="F58" s="125"/>
      <c r="G58" s="268"/>
      <c r="H58" s="99"/>
    </row>
    <row r="59" spans="2:8" ht="15.6" x14ac:dyDescent="0.3">
      <c r="B59" s="919"/>
      <c r="C59" s="922"/>
      <c r="D59" s="125"/>
      <c r="E59" s="129" t="s">
        <v>422</v>
      </c>
      <c r="F59" s="125" t="s">
        <v>426</v>
      </c>
      <c r="G59" s="268"/>
      <c r="H59" s="99"/>
    </row>
    <row r="60" spans="2:8" ht="15.6" x14ac:dyDescent="0.3">
      <c r="B60" s="919"/>
      <c r="C60" s="922"/>
      <c r="D60" s="125"/>
      <c r="E60" s="129" t="s">
        <v>424</v>
      </c>
      <c r="F60" s="125" t="s">
        <v>200</v>
      </c>
      <c r="G60" s="268"/>
      <c r="H60" s="99"/>
    </row>
    <row r="61" spans="2:8" ht="15.6" x14ac:dyDescent="0.3">
      <c r="B61" s="919"/>
      <c r="C61" s="922"/>
      <c r="D61" s="125"/>
      <c r="E61" s="129" t="s">
        <v>423</v>
      </c>
      <c r="F61" s="125" t="s">
        <v>427</v>
      </c>
      <c r="G61" s="268"/>
      <c r="H61" s="99"/>
    </row>
    <row r="62" spans="2:8" ht="15.6" x14ac:dyDescent="0.3">
      <c r="B62" s="919"/>
      <c r="C62" s="922"/>
      <c r="D62" s="125" t="s">
        <v>630</v>
      </c>
      <c r="E62" s="129"/>
      <c r="F62" s="125"/>
      <c r="G62" s="268"/>
      <c r="H62" s="99"/>
    </row>
    <row r="63" spans="2:8" ht="15.6" x14ac:dyDescent="0.3">
      <c r="B63" s="920"/>
      <c r="C63" s="923"/>
      <c r="D63" s="127"/>
      <c r="E63" s="130"/>
      <c r="F63" s="127"/>
      <c r="G63" s="269"/>
      <c r="H63" s="170"/>
    </row>
    <row r="64" spans="2:8" ht="15.6" x14ac:dyDescent="0.3">
      <c r="B64" s="918">
        <v>5</v>
      </c>
      <c r="C64" s="915" t="s">
        <v>419</v>
      </c>
      <c r="D64" s="123" t="s">
        <v>328</v>
      </c>
      <c r="E64" s="123"/>
      <c r="F64" s="124"/>
      <c r="G64" s="271"/>
      <c r="H64" s="177"/>
    </row>
    <row r="65" spans="2:8" ht="15.6" x14ac:dyDescent="0.3">
      <c r="B65" s="919"/>
      <c r="C65" s="916"/>
      <c r="D65" s="125"/>
      <c r="E65" s="125" t="s">
        <v>308</v>
      </c>
      <c r="F65" s="126" t="s">
        <v>305</v>
      </c>
      <c r="G65" s="268"/>
      <c r="H65" s="99"/>
    </row>
    <row r="66" spans="2:8" ht="15.6" x14ac:dyDescent="0.3">
      <c r="B66" s="919"/>
      <c r="C66" s="916"/>
      <c r="D66" s="125"/>
      <c r="E66" s="125"/>
      <c r="F66" s="126" t="s">
        <v>310</v>
      </c>
      <c r="G66" s="268"/>
      <c r="H66" s="99"/>
    </row>
    <row r="67" spans="2:8" ht="15.6" x14ac:dyDescent="0.3">
      <c r="B67" s="919"/>
      <c r="C67" s="916"/>
      <c r="D67" s="125"/>
      <c r="E67" s="125" t="s">
        <v>309</v>
      </c>
      <c r="F67" s="131" t="s">
        <v>311</v>
      </c>
      <c r="G67" s="268"/>
      <c r="H67" s="99"/>
    </row>
    <row r="68" spans="2:8" ht="15.6" x14ac:dyDescent="0.3">
      <c r="B68" s="919"/>
      <c r="C68" s="916"/>
      <c r="D68" s="125"/>
      <c r="E68" s="125"/>
      <c r="F68" s="126" t="s">
        <v>260</v>
      </c>
      <c r="G68" s="268"/>
      <c r="H68" s="99"/>
    </row>
    <row r="69" spans="2:8" ht="15.6" x14ac:dyDescent="0.3">
      <c r="B69" s="919"/>
      <c r="C69" s="916"/>
      <c r="D69" s="125"/>
      <c r="E69" s="125" t="s">
        <v>334</v>
      </c>
      <c r="F69" s="126"/>
      <c r="G69" s="268"/>
      <c r="H69" s="99"/>
    </row>
    <row r="70" spans="2:8" ht="15.6" x14ac:dyDescent="0.3">
      <c r="B70" s="919"/>
      <c r="C70" s="916"/>
      <c r="D70" s="125" t="s">
        <v>417</v>
      </c>
      <c r="E70" s="125"/>
      <c r="F70" s="126"/>
      <c r="G70" s="268"/>
      <c r="H70" s="99"/>
    </row>
    <row r="71" spans="2:8" ht="15.6" x14ac:dyDescent="0.3">
      <c r="B71" s="919"/>
      <c r="C71" s="916"/>
      <c r="D71" s="125"/>
      <c r="E71" s="125" t="s">
        <v>291</v>
      </c>
      <c r="F71" s="126"/>
      <c r="G71" s="268"/>
      <c r="H71" s="99"/>
    </row>
    <row r="72" spans="2:8" ht="15.6" x14ac:dyDescent="0.3">
      <c r="B72" s="919"/>
      <c r="C72" s="916"/>
      <c r="D72" s="125" t="s">
        <v>392</v>
      </c>
      <c r="E72" s="125"/>
      <c r="F72" s="126"/>
      <c r="G72" s="268"/>
      <c r="H72" s="99"/>
    </row>
    <row r="73" spans="2:8" ht="15.6" x14ac:dyDescent="0.3">
      <c r="B73" s="919"/>
      <c r="C73" s="916"/>
      <c r="D73" s="125"/>
      <c r="E73" s="125" t="s">
        <v>393</v>
      </c>
      <c r="F73" s="126" t="s">
        <v>390</v>
      </c>
      <c r="G73" s="268"/>
      <c r="H73" s="99"/>
    </row>
    <row r="74" spans="2:8" ht="15.6" x14ac:dyDescent="0.3">
      <c r="B74" s="919"/>
      <c r="C74" s="916"/>
      <c r="D74" s="125"/>
      <c r="E74" s="125" t="s">
        <v>394</v>
      </c>
      <c r="F74" s="126" t="s">
        <v>395</v>
      </c>
      <c r="G74" s="268"/>
      <c r="H74" s="99"/>
    </row>
    <row r="75" spans="2:8" ht="15.6" x14ac:dyDescent="0.3">
      <c r="B75" s="919"/>
      <c r="C75" s="916"/>
      <c r="D75" s="125" t="s">
        <v>425</v>
      </c>
      <c r="E75" s="125"/>
      <c r="F75" s="126"/>
      <c r="G75" s="268"/>
      <c r="H75" s="99"/>
    </row>
    <row r="76" spans="2:8" ht="15.6" x14ac:dyDescent="0.3">
      <c r="B76" s="919"/>
      <c r="C76" s="916"/>
      <c r="D76" s="125"/>
      <c r="E76" s="125" t="s">
        <v>420</v>
      </c>
      <c r="F76" s="126"/>
      <c r="G76" s="268"/>
      <c r="H76" s="99"/>
    </row>
    <row r="77" spans="2:8" ht="15.6" x14ac:dyDescent="0.3">
      <c r="B77" s="919"/>
      <c r="C77" s="916"/>
      <c r="D77" s="125"/>
      <c r="E77" s="132"/>
      <c r="F77" s="126" t="s">
        <v>333</v>
      </c>
      <c r="G77" s="268"/>
      <c r="H77" s="99"/>
    </row>
    <row r="78" spans="2:8" ht="15.6" x14ac:dyDescent="0.3">
      <c r="B78" s="919"/>
      <c r="C78" s="916"/>
      <c r="D78" s="125"/>
      <c r="E78" s="132"/>
      <c r="F78" s="126" t="s">
        <v>432</v>
      </c>
      <c r="G78" s="268"/>
      <c r="H78" s="99"/>
    </row>
    <row r="79" spans="2:8" ht="15.6" x14ac:dyDescent="0.3">
      <c r="B79" s="919"/>
      <c r="C79" s="916"/>
      <c r="D79" s="125"/>
      <c r="E79" s="125" t="s">
        <v>421</v>
      </c>
      <c r="F79" s="126"/>
      <c r="G79" s="268"/>
      <c r="H79" s="99"/>
    </row>
    <row r="80" spans="2:8" ht="15.6" x14ac:dyDescent="0.3">
      <c r="B80" s="919"/>
      <c r="C80" s="916"/>
      <c r="D80" s="125"/>
      <c r="E80" s="125"/>
      <c r="F80" s="126"/>
      <c r="G80" s="268"/>
      <c r="H80" s="99"/>
    </row>
    <row r="81" spans="2:8" ht="15.6" x14ac:dyDescent="0.3">
      <c r="B81" s="919"/>
      <c r="C81" s="916"/>
      <c r="D81" s="125"/>
      <c r="E81" s="125"/>
      <c r="F81" s="126"/>
      <c r="G81" s="268"/>
      <c r="H81" s="99"/>
    </row>
    <row r="82" spans="2:8" ht="15.6" x14ac:dyDescent="0.3">
      <c r="B82" s="919"/>
      <c r="C82" s="916"/>
      <c r="D82" s="125"/>
      <c r="E82" s="125"/>
      <c r="F82" s="126"/>
      <c r="G82" s="268"/>
      <c r="H82" s="99"/>
    </row>
    <row r="83" spans="2:8" ht="15.6" x14ac:dyDescent="0.3">
      <c r="B83" s="920"/>
      <c r="C83" s="917"/>
      <c r="D83" s="127"/>
      <c r="E83" s="127"/>
      <c r="F83" s="133"/>
      <c r="G83" s="269"/>
      <c r="H83" s="170"/>
    </row>
    <row r="84" spans="2:8" ht="15.6" x14ac:dyDescent="0.3">
      <c r="B84" s="918">
        <v>6</v>
      </c>
      <c r="C84" s="676" t="s">
        <v>430</v>
      </c>
      <c r="D84" s="123" t="s">
        <v>326</v>
      </c>
      <c r="E84" s="123"/>
      <c r="F84" s="124"/>
      <c r="G84" s="271"/>
      <c r="H84" s="177"/>
    </row>
    <row r="85" spans="2:8" ht="15.6" x14ac:dyDescent="0.3">
      <c r="B85" s="919"/>
      <c r="C85" s="677"/>
      <c r="D85" s="125"/>
      <c r="E85" s="125" t="s">
        <v>320</v>
      </c>
      <c r="F85" s="126" t="s">
        <v>321</v>
      </c>
      <c r="G85" s="268"/>
      <c r="H85" s="99"/>
    </row>
    <row r="86" spans="2:8" ht="15.6" x14ac:dyDescent="0.3">
      <c r="B86" s="919"/>
      <c r="C86" s="677"/>
      <c r="D86" s="125"/>
      <c r="E86" s="125"/>
      <c r="F86" s="126" t="s">
        <v>325</v>
      </c>
      <c r="G86" s="268"/>
      <c r="H86" s="99"/>
    </row>
    <row r="87" spans="2:8" ht="15.6" x14ac:dyDescent="0.3">
      <c r="B87" s="919"/>
      <c r="C87" s="677"/>
      <c r="D87" s="125" t="s">
        <v>327</v>
      </c>
      <c r="E87" s="125"/>
      <c r="F87" s="126"/>
      <c r="G87" s="268"/>
      <c r="H87" s="99"/>
    </row>
    <row r="88" spans="2:8" ht="15.6" x14ac:dyDescent="0.3">
      <c r="B88" s="919"/>
      <c r="C88" s="677"/>
      <c r="D88" s="125"/>
      <c r="E88" s="125" t="s">
        <v>322</v>
      </c>
      <c r="F88" s="126"/>
      <c r="G88" s="268"/>
      <c r="H88" s="99"/>
    </row>
    <row r="89" spans="2:8" ht="15.6" x14ac:dyDescent="0.3">
      <c r="B89" s="919"/>
      <c r="C89" s="677"/>
      <c r="D89" s="125"/>
      <c r="E89" s="125" t="s">
        <v>329</v>
      </c>
      <c r="F89" s="126"/>
      <c r="G89" s="268"/>
      <c r="H89" s="99"/>
    </row>
    <row r="90" spans="2:8" ht="15.6" x14ac:dyDescent="0.3">
      <c r="B90" s="919"/>
      <c r="C90" s="677"/>
      <c r="D90" s="125"/>
      <c r="E90" s="125" t="s">
        <v>388</v>
      </c>
      <c r="F90" s="126"/>
      <c r="G90" s="268"/>
      <c r="H90" s="99"/>
    </row>
    <row r="91" spans="2:8" ht="15.6" x14ac:dyDescent="0.3">
      <c r="B91" s="919"/>
      <c r="C91" s="677"/>
      <c r="D91" s="125"/>
      <c r="E91" s="125"/>
      <c r="F91" s="126" t="s">
        <v>431</v>
      </c>
      <c r="G91" s="268"/>
      <c r="H91" s="99"/>
    </row>
    <row r="92" spans="2:8" ht="15.6" x14ac:dyDescent="0.3">
      <c r="B92" s="919"/>
      <c r="C92" s="677"/>
      <c r="D92" s="125" t="s">
        <v>360</v>
      </c>
      <c r="E92" s="125"/>
      <c r="F92" s="126"/>
      <c r="G92" s="268"/>
      <c r="H92" s="99"/>
    </row>
    <row r="93" spans="2:8" ht="15.6" x14ac:dyDescent="0.3">
      <c r="B93" s="919"/>
      <c r="C93" s="677"/>
      <c r="D93" s="125"/>
      <c r="E93" s="125" t="s">
        <v>361</v>
      </c>
      <c r="F93" s="126" t="s">
        <v>365</v>
      </c>
      <c r="G93" s="268"/>
      <c r="H93" s="99"/>
    </row>
    <row r="94" spans="2:8" ht="15.6" x14ac:dyDescent="0.3">
      <c r="B94" s="919"/>
      <c r="C94" s="677"/>
      <c r="D94" s="125"/>
      <c r="E94" s="125"/>
      <c r="F94" s="126" t="s">
        <v>366</v>
      </c>
      <c r="G94" s="268"/>
      <c r="H94" s="99"/>
    </row>
    <row r="95" spans="2:8" ht="15.6" x14ac:dyDescent="0.3">
      <c r="B95" s="919"/>
      <c r="C95" s="677"/>
      <c r="D95" s="125" t="s">
        <v>367</v>
      </c>
      <c r="E95" s="125"/>
      <c r="F95" s="126"/>
      <c r="G95" s="268"/>
      <c r="H95" s="99"/>
    </row>
    <row r="96" spans="2:8" ht="15.6" x14ac:dyDescent="0.3">
      <c r="B96" s="919"/>
      <c r="C96" s="677"/>
      <c r="D96" s="125"/>
      <c r="E96" s="125" t="s">
        <v>368</v>
      </c>
      <c r="F96" s="126" t="s">
        <v>370</v>
      </c>
      <c r="G96" s="268"/>
      <c r="H96" s="99"/>
    </row>
    <row r="97" spans="2:8" ht="15.6" x14ac:dyDescent="0.3">
      <c r="B97" s="919"/>
      <c r="C97" s="677"/>
      <c r="D97" s="125"/>
      <c r="E97" s="125" t="s">
        <v>369</v>
      </c>
      <c r="F97" s="126" t="s">
        <v>371</v>
      </c>
      <c r="G97" s="268"/>
      <c r="H97" s="99"/>
    </row>
    <row r="98" spans="2:8" ht="15.6" x14ac:dyDescent="0.3">
      <c r="B98" s="919"/>
      <c r="C98" s="677"/>
      <c r="D98" s="125"/>
      <c r="E98" s="125"/>
      <c r="F98" s="126" t="s">
        <v>372</v>
      </c>
      <c r="G98" s="268"/>
      <c r="H98" s="99"/>
    </row>
    <row r="99" spans="2:8" ht="15.6" x14ac:dyDescent="0.3">
      <c r="B99" s="920"/>
      <c r="C99" s="678"/>
      <c r="D99" s="127"/>
      <c r="E99" s="127" t="s">
        <v>373</v>
      </c>
      <c r="F99" s="133"/>
      <c r="G99" s="269"/>
      <c r="H99" s="170"/>
    </row>
    <row r="100" spans="2:8" ht="15.6" x14ac:dyDescent="0.3">
      <c r="B100" s="729">
        <v>7</v>
      </c>
      <c r="C100" s="677" t="s">
        <v>414</v>
      </c>
      <c r="D100" s="125"/>
      <c r="E100" s="125"/>
      <c r="F100" s="126"/>
      <c r="G100" s="268"/>
      <c r="H100" s="99"/>
    </row>
    <row r="101" spans="2:8" ht="15.6" x14ac:dyDescent="0.3">
      <c r="B101" s="891"/>
      <c r="C101" s="677"/>
      <c r="D101" s="125" t="s">
        <v>376</v>
      </c>
      <c r="E101" s="125" t="s">
        <v>377</v>
      </c>
      <c r="F101" s="126"/>
      <c r="G101" s="268"/>
      <c r="H101" s="99"/>
    </row>
    <row r="102" spans="2:8" ht="15.6" x14ac:dyDescent="0.3">
      <c r="B102" s="891"/>
      <c r="C102" s="677"/>
      <c r="D102" s="125"/>
      <c r="E102" s="125" t="s">
        <v>396</v>
      </c>
      <c r="F102" s="126" t="s">
        <v>380</v>
      </c>
      <c r="G102" s="268"/>
      <c r="H102" s="99"/>
    </row>
    <row r="103" spans="2:8" ht="15.6" x14ac:dyDescent="0.3">
      <c r="B103" s="891"/>
      <c r="C103" s="677"/>
      <c r="D103" s="125" t="s">
        <v>381</v>
      </c>
      <c r="E103" s="125"/>
      <c r="F103" s="126"/>
      <c r="G103" s="268"/>
      <c r="H103" s="99"/>
    </row>
    <row r="104" spans="2:8" ht="15.6" x14ac:dyDescent="0.3">
      <c r="B104" s="891"/>
      <c r="C104" s="677"/>
      <c r="D104" s="125"/>
      <c r="E104" s="125" t="s">
        <v>378</v>
      </c>
      <c r="F104" s="126" t="s">
        <v>415</v>
      </c>
      <c r="G104" s="268"/>
      <c r="H104" s="99"/>
    </row>
    <row r="105" spans="2:8" ht="15.6" x14ac:dyDescent="0.3">
      <c r="B105" s="891"/>
      <c r="C105" s="677"/>
      <c r="D105" s="125"/>
      <c r="E105" s="125" t="s">
        <v>382</v>
      </c>
      <c r="F105" s="126" t="s">
        <v>416</v>
      </c>
      <c r="G105" s="268"/>
      <c r="H105" s="99"/>
    </row>
    <row r="106" spans="2:8" ht="15.6" x14ac:dyDescent="0.3">
      <c r="B106" s="891"/>
      <c r="C106" s="677"/>
      <c r="D106" s="125"/>
      <c r="E106" s="125" t="s">
        <v>364</v>
      </c>
      <c r="F106" s="126"/>
      <c r="G106" s="268"/>
      <c r="H106" s="99"/>
    </row>
    <row r="107" spans="2:8" ht="15.6" x14ac:dyDescent="0.3">
      <c r="B107" s="891"/>
      <c r="C107" s="677"/>
      <c r="D107" s="125" t="s">
        <v>379</v>
      </c>
      <c r="E107" s="125"/>
      <c r="F107" s="126"/>
      <c r="G107" s="268"/>
      <c r="H107" s="99"/>
    </row>
    <row r="108" spans="2:8" ht="15.6" x14ac:dyDescent="0.3">
      <c r="B108" s="891"/>
      <c r="C108" s="677"/>
      <c r="D108" s="125"/>
      <c r="E108" s="125" t="s">
        <v>386</v>
      </c>
      <c r="F108" s="126"/>
      <c r="G108" s="268"/>
      <c r="H108" s="99"/>
    </row>
    <row r="109" spans="2:8" ht="15.6" x14ac:dyDescent="0.3">
      <c r="B109" s="891"/>
      <c r="C109" s="677"/>
      <c r="D109" s="125"/>
      <c r="E109" s="125" t="s">
        <v>398</v>
      </c>
      <c r="F109" s="126"/>
      <c r="G109" s="268"/>
      <c r="H109" s="99"/>
    </row>
    <row r="110" spans="2:8" ht="15.6" x14ac:dyDescent="0.3">
      <c r="B110" s="891"/>
      <c r="C110" s="677"/>
      <c r="D110" s="125" t="s">
        <v>384</v>
      </c>
      <c r="E110" s="132"/>
      <c r="F110" s="126"/>
      <c r="G110" s="268"/>
      <c r="H110" s="99"/>
    </row>
    <row r="111" spans="2:8" ht="15.6" x14ac:dyDescent="0.3">
      <c r="B111" s="891"/>
      <c r="C111" s="677"/>
      <c r="D111" s="125"/>
      <c r="E111" s="125" t="s">
        <v>383</v>
      </c>
      <c r="F111" s="126"/>
      <c r="G111" s="268"/>
      <c r="H111" s="99"/>
    </row>
    <row r="112" spans="2:8" ht="15.6" x14ac:dyDescent="0.3">
      <c r="B112" s="891"/>
      <c r="C112" s="677"/>
      <c r="D112" s="125"/>
      <c r="E112" s="125" t="s">
        <v>385</v>
      </c>
      <c r="F112" s="126"/>
      <c r="G112" s="268"/>
      <c r="H112" s="99"/>
    </row>
    <row r="113" spans="2:8" ht="15.6" x14ac:dyDescent="0.3">
      <c r="B113" s="732"/>
      <c r="C113" s="678"/>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79"/>
      <c r="D2" s="887"/>
      <c r="E2" s="887"/>
      <c r="F2" s="887"/>
      <c r="G2" s="887"/>
      <c r="H2" s="887"/>
      <c r="I2" s="887"/>
      <c r="J2" s="887"/>
      <c r="K2" s="887"/>
      <c r="L2" s="887"/>
      <c r="M2" s="887"/>
      <c r="N2" s="887"/>
      <c r="O2" s="887"/>
      <c r="P2" s="887"/>
      <c r="Q2" s="887"/>
      <c r="R2" s="887"/>
      <c r="S2" s="887"/>
      <c r="T2" s="887"/>
      <c r="U2" s="780"/>
    </row>
    <row r="3" spans="2:21" ht="18" x14ac:dyDescent="0.3">
      <c r="B3" s="776" t="s">
        <v>641</v>
      </c>
      <c r="C3" s="777"/>
      <c r="D3" s="777"/>
      <c r="E3" s="777"/>
      <c r="F3" s="777"/>
      <c r="G3" s="777"/>
      <c r="H3" s="777"/>
      <c r="I3" s="778"/>
      <c r="J3" s="776" t="s">
        <v>642</v>
      </c>
      <c r="K3" s="777"/>
      <c r="L3" s="777"/>
      <c r="M3" s="777"/>
      <c r="N3" s="777"/>
      <c r="O3" s="777"/>
      <c r="P3" s="777"/>
      <c r="Q3" s="777"/>
      <c r="R3" s="778"/>
      <c r="S3" s="776" t="s">
        <v>643</v>
      </c>
      <c r="T3" s="777"/>
      <c r="U3" s="778"/>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4" t="s">
        <v>644</v>
      </c>
      <c r="U4" s="925"/>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32" t="str">
        <f>TEXT(C2,0)</f>
        <v>0</v>
      </c>
      <c r="K14" s="833"/>
      <c r="L14" s="833"/>
      <c r="M14" s="833"/>
      <c r="N14" s="833"/>
      <c r="O14" s="833"/>
      <c r="P14" s="833"/>
      <c r="Q14" s="833"/>
      <c r="R14" s="833"/>
      <c r="S14" s="833"/>
      <c r="T14" s="834"/>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2022-09-15T07:14:38Z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