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58179093-8F28-4535-8653-2E2A2651DFDC}" xr6:coauthVersionLast="47" xr6:coauthVersionMax="47" xr10:uidLastSave="{00000000-0000-0000-0000-000000000000}"/>
  <bookViews>
    <workbookView xWindow="-120" yWindow="-120" windowWidth="30960" windowHeight="16920" tabRatio="825" activeTab="8"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84" l="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2" i="30" a="1"/>
  <c r="D22" i="30" a="1"/>
  <c r="H6" i="30" a="1"/>
  <c r="D32" i="30" a="1"/>
  <c r="D23" i="30" a="1"/>
  <c r="D24" i="30" a="1"/>
  <c r="D5" i="30" a="1"/>
  <c r="D29" i="30" a="1"/>
  <c r="D28" i="30" a="1"/>
  <c r="D21" i="30" a="1"/>
  <c r="D4" i="30" a="1"/>
  <c r="D26" i="30" a="1"/>
  <c r="D7" i="30" a="1"/>
  <c r="D44" i="30" a="1"/>
  <c r="D10" i="30" a="1"/>
  <c r="D27" i="30" a="1"/>
  <c r="D9" i="30" a="1"/>
  <c r="H16" i="30" a="1"/>
  <c r="H9" i="30" a="1"/>
  <c r="H3" i="30" a="1"/>
  <c r="D17" i="30" a="1"/>
  <c r="D43" i="30" a="1"/>
  <c r="D39" i="30" a="1"/>
  <c r="D6" i="30" a="1"/>
  <c r="H17" i="30" a="1"/>
  <c r="D25" i="30" a="1"/>
  <c r="D42" i="30" a="1"/>
  <c r="D45" i="30" a="1"/>
  <c r="D3" i="30" a="1"/>
  <c r="D13" i="30" a="1"/>
  <c r="H5" i="30" a="1"/>
  <c r="D33" i="30" a="1"/>
  <c r="H10" i="30" a="1"/>
  <c r="D11" i="30" a="1"/>
  <c r="D46" i="30" a="1"/>
  <c r="H20" i="30" a="1"/>
  <c r="D8" i="30" a="1"/>
  <c r="D40" i="30" a="1"/>
  <c r="H15" i="30" a="1"/>
  <c r="D12" i="30" a="1"/>
  <c r="D20" i="30" a="1"/>
  <c r="H8" i="30" a="1"/>
  <c r="D36" i="30" a="1"/>
  <c r="D47" i="30" a="1"/>
  <c r="D37" i="30" a="1"/>
  <c r="D15" i="30" a="1"/>
  <c r="H4" i="30" a="1"/>
  <c r="D34" i="30" a="1"/>
  <c r="D38" i="30" a="1"/>
  <c r="D30" i="30" a="1"/>
  <c r="H22" i="30" a="1"/>
  <c r="H14" i="30" a="1"/>
  <c r="D19" i="30" a="1"/>
  <c r="H11" i="30" a="1"/>
  <c r="D16" i="30" a="1"/>
  <c r="D18" i="30" a="1"/>
  <c r="H13" i="30" a="1"/>
  <c r="H7" i="30" a="1"/>
  <c r="D35" i="30" a="1"/>
  <c r="D48" i="30" a="1"/>
  <c r="D14" i="30" a="1"/>
  <c r="D41" i="30" a="1"/>
  <c r="H19" i="30" a="1"/>
  <c r="H18" i="30" a="1"/>
  <c r="H21" i="30" a="1"/>
  <c r="D31"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J35" i="84" l="1"/>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<sst xmlns="http://schemas.openxmlformats.org/spreadsheetml/2006/main" count="2307" uniqueCount="787">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</sst>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19050</xdr:rowOff>
        </xdr:from>
        <xdr:to>
          <xdr:col>23</xdr:col>
          <xdr:colOff>609600</xdr:colOff>
          <xdr:row>58</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57</xdr:row>
          <xdr:rowOff>28575</xdr:rowOff>
        </xdr:from>
        <xdr:to>
          <xdr:col>23</xdr:col>
          <xdr:colOff>1228725</xdr:colOff>
          <xdr:row>58</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19050</xdr:rowOff>
        </xdr:from>
        <xdr:to>
          <xdr:col>23</xdr:col>
          <xdr:colOff>609600</xdr:colOff>
          <xdr:row>62</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61</xdr:row>
          <xdr:rowOff>28575</xdr:rowOff>
        </xdr:from>
        <xdr:to>
          <xdr:col>23</xdr:col>
          <xdr:colOff>1228725</xdr:colOff>
          <xdr:row>62</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19050</xdr:rowOff>
        </xdr:from>
        <xdr:to>
          <xdr:col>23</xdr:col>
          <xdr:colOff>609600</xdr:colOff>
          <xdr:row>66</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65</xdr:row>
          <xdr:rowOff>28575</xdr:rowOff>
        </xdr:from>
        <xdr:to>
          <xdr:col>23</xdr:col>
          <xdr:colOff>1228725</xdr:colOff>
          <xdr:row>66</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57</xdr:row>
          <xdr:rowOff>9525</xdr:rowOff>
        </xdr:from>
        <xdr:to>
          <xdr:col>18</xdr:col>
          <xdr:colOff>1152525</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60</xdr:row>
          <xdr:rowOff>9525</xdr:rowOff>
        </xdr:from>
        <xdr:to>
          <xdr:col>18</xdr:col>
          <xdr:colOff>1152525</xdr:colOff>
          <xdr:row>61</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63</xdr:row>
          <xdr:rowOff>0</xdr:rowOff>
        </xdr:from>
        <xdr:to>
          <xdr:col>18</xdr:col>
          <xdr:colOff>1143000</xdr:colOff>
          <xdr:row>64</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66</xdr:row>
          <xdr:rowOff>9525</xdr:rowOff>
        </xdr:from>
        <xdr:to>
          <xdr:col>18</xdr:col>
          <xdr:colOff>1152525</xdr:colOff>
          <xdr:row>67</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69</xdr:row>
          <xdr:rowOff>9525</xdr:rowOff>
        </xdr:from>
        <xdr:to>
          <xdr:col>18</xdr:col>
          <xdr:colOff>1143000</xdr:colOff>
          <xdr:row>70</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37</xdr:row>
          <xdr:rowOff>28575</xdr:rowOff>
        </xdr:from>
        <xdr:to>
          <xdr:col>1</xdr:col>
          <xdr:colOff>3114675</xdr:colOff>
          <xdr:row>37</xdr:row>
          <xdr:rowOff>438150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0</xdr:row>
          <xdr:rowOff>47625</xdr:rowOff>
        </xdr:from>
        <xdr:to>
          <xdr:col>2</xdr:col>
          <xdr:colOff>3095625</xdr:colOff>
          <xdr:row>0</xdr:row>
          <xdr:rowOff>361950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28575</xdr:colOff>
          <xdr:row>41</xdr:row>
          <xdr:rowOff>28575</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41</xdr:row>
          <xdr:rowOff>28575</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44</xdr:row>
          <xdr:rowOff>28575</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11.xml"/><Relationship Id="rId4" Type="http://schemas.openxmlformats.org/officeDocument/2006/relationships/ctrlProp" Target="../ctrlProps/ctrlProp16.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4.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9.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70" zoomScaleNormal="70" workbookViewId="0">
      <selection activeCell="C3" sqref="C3:Y5"/>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82" t="s">
        <v>742</v>
      </c>
      <c r="AC2" s="883"/>
      <c r="AD2" s="884"/>
      <c r="AE2" s="718"/>
      <c r="AF2" s="718"/>
    </row>
    <row r="3" spans="2:32" ht="18" customHeight="1" x14ac:dyDescent="0.25">
      <c r="B3" s="91"/>
      <c r="C3" s="885" t="s">
        <v>703</v>
      </c>
      <c r="D3" s="886"/>
      <c r="E3" s="886"/>
      <c r="F3" s="886"/>
      <c r="G3" s="886"/>
      <c r="H3" s="886"/>
      <c r="I3" s="886"/>
      <c r="J3" s="886"/>
      <c r="K3" s="886"/>
      <c r="L3" s="886"/>
      <c r="M3" s="886"/>
      <c r="N3" s="886"/>
      <c r="O3" s="886"/>
      <c r="P3" s="886"/>
      <c r="Q3" s="886"/>
      <c r="R3" s="886"/>
      <c r="S3" s="886"/>
      <c r="T3" s="886"/>
      <c r="U3" s="886"/>
      <c r="V3" s="886"/>
      <c r="W3" s="886"/>
      <c r="X3" s="886"/>
      <c r="Y3" s="887"/>
      <c r="Z3" s="652"/>
      <c r="AA3" s="719"/>
      <c r="AB3" s="188" t="s">
        <v>359</v>
      </c>
      <c r="AC3" s="188" t="s">
        <v>743</v>
      </c>
      <c r="AD3" s="188" t="s">
        <v>744</v>
      </c>
      <c r="AE3" s="719"/>
      <c r="AF3" s="718"/>
    </row>
    <row r="4" spans="2:32" ht="18" customHeight="1" x14ac:dyDescent="0.25">
      <c r="B4" s="91"/>
      <c r="C4" s="888"/>
      <c r="D4" s="889"/>
      <c r="E4" s="889"/>
      <c r="F4" s="889"/>
      <c r="G4" s="889"/>
      <c r="H4" s="889"/>
      <c r="I4" s="889"/>
      <c r="J4" s="889"/>
      <c r="K4" s="889"/>
      <c r="L4" s="889"/>
      <c r="M4" s="889"/>
      <c r="N4" s="889"/>
      <c r="O4" s="889"/>
      <c r="P4" s="889"/>
      <c r="Q4" s="889"/>
      <c r="R4" s="889"/>
      <c r="S4" s="889"/>
      <c r="T4" s="889"/>
      <c r="U4" s="889"/>
      <c r="V4" s="889"/>
      <c r="W4" s="889"/>
      <c r="X4" s="889"/>
      <c r="Y4" s="890"/>
      <c r="Z4" s="643"/>
      <c r="AA4" s="718"/>
      <c r="AB4" s="754"/>
      <c r="AC4" s="757"/>
      <c r="AD4" s="716"/>
      <c r="AE4" s="718"/>
      <c r="AF4" s="718"/>
    </row>
    <row r="5" spans="2:32" ht="18" customHeight="1" x14ac:dyDescent="0.25">
      <c r="B5" s="91"/>
      <c r="C5" s="891"/>
      <c r="D5" s="892"/>
      <c r="E5" s="892"/>
      <c r="F5" s="892"/>
      <c r="G5" s="892"/>
      <c r="H5" s="892"/>
      <c r="I5" s="892"/>
      <c r="J5" s="892"/>
      <c r="K5" s="892"/>
      <c r="L5" s="892"/>
      <c r="M5" s="892"/>
      <c r="N5" s="892"/>
      <c r="O5" s="892"/>
      <c r="P5" s="892"/>
      <c r="Q5" s="892"/>
      <c r="R5" s="892"/>
      <c r="S5" s="892"/>
      <c r="T5" s="892"/>
      <c r="U5" s="892"/>
      <c r="V5" s="892"/>
      <c r="W5" s="892"/>
      <c r="X5" s="892"/>
      <c r="Y5" s="893"/>
      <c r="Z5" s="643"/>
      <c r="AA5" s="718"/>
      <c r="AB5" s="755"/>
      <c r="AC5" s="758"/>
      <c r="AD5" s="716"/>
      <c r="AE5" s="718"/>
      <c r="AF5" s="718"/>
    </row>
    <row r="6" spans="2:32" ht="18" customHeight="1" x14ac:dyDescent="0.25">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
      <c r="B7" s="91"/>
      <c r="C7" s="718"/>
      <c r="D7" s="718"/>
      <c r="E7" s="718"/>
      <c r="H7" s="721"/>
      <c r="I7" s="722"/>
      <c r="J7" s="656"/>
      <c r="K7" s="723"/>
      <c r="L7" s="724" t="s">
        <v>708</v>
      </c>
      <c r="M7" s="723"/>
      <c r="N7" s="723"/>
      <c r="O7" s="723"/>
      <c r="P7" s="656"/>
      <c r="R7" s="722"/>
      <c r="S7" s="722"/>
      <c r="T7" s="722"/>
      <c r="Y7" s="718"/>
      <c r="Z7" s="643"/>
      <c r="AA7" s="718"/>
      <c r="AB7" s="755"/>
      <c r="AC7" s="758"/>
      <c r="AD7" s="716"/>
      <c r="AE7" s="718"/>
      <c r="AF7" s="718"/>
    </row>
    <row r="8" spans="2:32" ht="18" customHeight="1" x14ac:dyDescent="0.3">
      <c r="B8" s="91"/>
      <c r="C8" s="718"/>
      <c r="J8" s="656"/>
      <c r="K8" s="723"/>
      <c r="L8" s="724" t="s">
        <v>700</v>
      </c>
      <c r="M8" s="723"/>
      <c r="N8" s="723"/>
      <c r="O8" s="723"/>
      <c r="P8" s="656"/>
      <c r="Z8" s="84"/>
      <c r="AB8" s="755"/>
      <c r="AC8" s="758"/>
      <c r="AD8" s="716"/>
      <c r="AF8" s="718"/>
    </row>
    <row r="9" spans="2:32" ht="18" customHeight="1" x14ac:dyDescent="0.3">
      <c r="B9" s="91"/>
      <c r="C9" s="718"/>
      <c r="J9" s="723"/>
      <c r="K9" s="723"/>
      <c r="L9" s="724" t="s">
        <v>701</v>
      </c>
      <c r="M9" s="656"/>
      <c r="N9" s="656"/>
      <c r="O9" s="656"/>
      <c r="P9" s="656"/>
      <c r="Z9" s="84"/>
      <c r="AB9" s="755"/>
      <c r="AC9" s="758"/>
      <c r="AD9" s="716"/>
      <c r="AF9" s="718"/>
    </row>
    <row r="10" spans="2:32" ht="18" customHeight="1" x14ac:dyDescent="0.25">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
      <c r="B11" s="91"/>
      <c r="C11" s="718"/>
      <c r="D11" s="718"/>
      <c r="E11" s="718"/>
      <c r="F11" s="718"/>
      <c r="G11" s="718"/>
      <c r="H11" s="718"/>
      <c r="I11" s="725"/>
      <c r="J11" s="655"/>
      <c r="K11" s="655"/>
      <c r="L11" s="726" t="s">
        <v>745</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
      <c r="B12" s="91"/>
      <c r="C12" s="718"/>
      <c r="I12" s="653"/>
      <c r="J12" s="727"/>
      <c r="K12" s="655"/>
      <c r="L12" s="726" t="s">
        <v>702</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25">
      <c r="B13" s="91"/>
      <c r="C13" s="718"/>
      <c r="I13" s="654"/>
      <c r="J13" s="730"/>
      <c r="K13" s="654"/>
      <c r="L13" s="731" t="s">
        <v>715</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25">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25">
      <c r="B15" s="91"/>
      <c r="C15" s="894" t="s">
        <v>718</v>
      </c>
      <c r="D15" s="895"/>
      <c r="E15" s="896"/>
      <c r="F15" s="897" t="s">
        <v>772</v>
      </c>
      <c r="G15" s="898"/>
      <c r="H15" s="898"/>
      <c r="I15" s="898"/>
      <c r="J15" s="898"/>
      <c r="K15" s="898"/>
      <c r="L15" s="898"/>
      <c r="M15" s="898"/>
      <c r="N15" s="898"/>
      <c r="O15" s="898"/>
      <c r="P15" s="898"/>
      <c r="Q15" s="898"/>
      <c r="R15" s="898"/>
      <c r="S15" s="898"/>
      <c r="T15" s="898"/>
      <c r="U15" s="898"/>
      <c r="V15" s="898"/>
      <c r="W15" s="898"/>
      <c r="X15" s="898"/>
      <c r="Y15" s="899"/>
      <c r="Z15" s="84"/>
      <c r="AB15" s="755"/>
      <c r="AC15" s="758"/>
      <c r="AD15" s="716"/>
      <c r="AF15" s="718"/>
    </row>
    <row r="16" spans="2:32" ht="18" customHeight="1" x14ac:dyDescent="0.25">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25">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25">
      <c r="B18" s="91"/>
      <c r="C18" s="395"/>
      <c r="D18" s="882" t="s">
        <v>706</v>
      </c>
      <c r="E18" s="883"/>
      <c r="F18" s="883"/>
      <c r="G18" s="883"/>
      <c r="H18" s="883"/>
      <c r="I18" s="883"/>
      <c r="J18" s="883"/>
      <c r="K18" s="884"/>
      <c r="L18" s="879" t="s">
        <v>704</v>
      </c>
      <c r="M18" s="880"/>
      <c r="N18" s="880"/>
      <c r="O18" s="880"/>
      <c r="P18" s="881"/>
      <c r="Q18" s="643"/>
      <c r="R18" s="718"/>
      <c r="S18" s="395"/>
      <c r="T18" s="871" t="s">
        <v>711</v>
      </c>
      <c r="U18" s="872"/>
      <c r="V18" s="873" t="s">
        <v>709</v>
      </c>
      <c r="W18" s="874"/>
      <c r="X18" s="875"/>
      <c r="Y18" s="643"/>
      <c r="Z18" s="643"/>
      <c r="AA18" s="718"/>
      <c r="AB18" s="755"/>
      <c r="AC18" s="758"/>
      <c r="AD18" s="716"/>
      <c r="AE18" s="718"/>
      <c r="AF18" s="718"/>
    </row>
    <row r="19" spans="2:32" ht="18" customHeight="1" x14ac:dyDescent="0.25">
      <c r="B19" s="91"/>
      <c r="C19" s="395"/>
      <c r="D19" s="718"/>
      <c r="E19" s="718"/>
      <c r="F19" s="718"/>
      <c r="G19" s="718"/>
      <c r="I19" s="722"/>
      <c r="J19" s="722"/>
      <c r="K19" s="722"/>
      <c r="L19" s="722"/>
      <c r="M19" s="722"/>
      <c r="N19" s="722"/>
      <c r="O19" s="722"/>
      <c r="P19" s="722"/>
      <c r="Q19" s="643"/>
      <c r="R19" s="718"/>
      <c r="S19" s="395"/>
      <c r="T19" s="871" t="s">
        <v>712</v>
      </c>
      <c r="U19" s="872"/>
      <c r="V19" s="873" t="s">
        <v>785</v>
      </c>
      <c r="W19" s="874"/>
      <c r="X19" s="875"/>
      <c r="Y19" s="643"/>
      <c r="Z19" s="643"/>
      <c r="AA19" s="718"/>
      <c r="AB19" s="755"/>
      <c r="AC19" s="758"/>
      <c r="AD19" s="716"/>
      <c r="AE19" s="718"/>
      <c r="AF19" s="718"/>
    </row>
    <row r="20" spans="2:32" ht="18" customHeight="1" x14ac:dyDescent="0.25">
      <c r="B20" s="91"/>
      <c r="C20" s="395"/>
      <c r="D20" s="730" t="s">
        <v>750</v>
      </c>
      <c r="E20" s="730"/>
      <c r="F20" s="730"/>
      <c r="G20" s="730"/>
      <c r="H20" s="654"/>
      <c r="I20" s="730"/>
      <c r="J20" s="730"/>
      <c r="K20" s="730"/>
      <c r="L20" s="730"/>
      <c r="M20" s="730"/>
      <c r="N20" s="730"/>
      <c r="O20" s="730"/>
      <c r="P20" s="730"/>
      <c r="Q20" s="643"/>
      <c r="R20" s="718"/>
      <c r="S20" s="395"/>
      <c r="T20" s="871" t="s">
        <v>713</v>
      </c>
      <c r="U20" s="872"/>
      <c r="V20" s="876" t="s">
        <v>760</v>
      </c>
      <c r="W20" s="877"/>
      <c r="X20" s="878"/>
      <c r="Y20" s="643"/>
      <c r="Z20" s="643"/>
      <c r="AA20" s="718"/>
      <c r="AB20" s="755"/>
      <c r="AC20" s="758"/>
      <c r="AD20" s="716"/>
      <c r="AE20" s="718"/>
      <c r="AF20" s="718"/>
    </row>
    <row r="21" spans="2:32" ht="18" customHeight="1" x14ac:dyDescent="0.25">
      <c r="B21" s="91"/>
      <c r="C21" s="395"/>
      <c r="D21" s="730" t="s">
        <v>751</v>
      </c>
      <c r="E21" s="730"/>
      <c r="F21" s="730"/>
      <c r="G21" s="730"/>
      <c r="H21" s="654"/>
      <c r="I21" s="730"/>
      <c r="J21" s="730"/>
      <c r="K21" s="730"/>
      <c r="L21" s="730"/>
      <c r="M21" s="730"/>
      <c r="N21" s="730"/>
      <c r="O21" s="730"/>
      <c r="P21" s="730"/>
      <c r="Q21" s="643"/>
      <c r="R21" s="718"/>
      <c r="S21" s="395"/>
      <c r="T21" s="871" t="s">
        <v>714</v>
      </c>
      <c r="U21" s="872"/>
      <c r="V21" s="879" t="s">
        <v>757</v>
      </c>
      <c r="W21" s="880"/>
      <c r="X21" s="881"/>
      <c r="Y21" s="643"/>
      <c r="Z21" s="643"/>
      <c r="AA21" s="718"/>
      <c r="AB21" s="755"/>
      <c r="AC21" s="758"/>
      <c r="AD21" s="716"/>
      <c r="AE21" s="718"/>
      <c r="AF21" s="718"/>
    </row>
    <row r="22" spans="2:32" ht="18" customHeight="1" x14ac:dyDescent="0.25">
      <c r="B22" s="91"/>
      <c r="C22" s="395"/>
      <c r="E22" s="732" t="s">
        <v>752</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25">
      <c r="B23" s="91"/>
      <c r="C23" s="395"/>
      <c r="E23" s="732" t="s">
        <v>753</v>
      </c>
      <c r="F23" s="732"/>
      <c r="G23" s="732"/>
      <c r="J23" s="730"/>
      <c r="K23" s="730"/>
      <c r="L23" s="730"/>
      <c r="M23" s="730"/>
      <c r="N23" s="730"/>
      <c r="O23" s="730"/>
      <c r="P23" s="730"/>
      <c r="Q23" s="643"/>
      <c r="R23" s="718"/>
      <c r="S23" s="395"/>
      <c r="T23" s="859" t="s">
        <v>710</v>
      </c>
      <c r="U23" s="860"/>
      <c r="V23" s="860"/>
      <c r="W23" s="860"/>
      <c r="X23" s="861"/>
      <c r="Y23" s="643"/>
      <c r="Z23" s="643"/>
      <c r="AA23" s="718"/>
      <c r="AB23" s="755"/>
      <c r="AC23" s="758"/>
      <c r="AD23" s="716"/>
      <c r="AE23" s="718"/>
      <c r="AF23" s="718"/>
    </row>
    <row r="24" spans="2:32" ht="18" customHeight="1" x14ac:dyDescent="0.25">
      <c r="B24" s="91"/>
      <c r="C24" s="395"/>
      <c r="D24" s="730" t="s">
        <v>754</v>
      </c>
      <c r="E24" s="730"/>
      <c r="F24" s="730"/>
      <c r="G24" s="730"/>
      <c r="H24" s="730"/>
      <c r="I24" s="730"/>
      <c r="J24" s="730"/>
      <c r="K24" s="730"/>
      <c r="L24" s="730"/>
      <c r="M24" s="730"/>
      <c r="N24" s="730"/>
      <c r="O24" s="730"/>
      <c r="P24" s="730"/>
      <c r="Q24" s="643"/>
      <c r="R24" s="718"/>
      <c r="S24" s="395"/>
      <c r="T24" s="862" t="s">
        <v>786</v>
      </c>
      <c r="U24" s="863"/>
      <c r="V24" s="863"/>
      <c r="W24" s="863"/>
      <c r="X24" s="864"/>
      <c r="Y24" s="643"/>
      <c r="Z24" s="643"/>
      <c r="AA24" s="718"/>
      <c r="AB24" s="755"/>
      <c r="AC24" s="758"/>
      <c r="AD24" s="716"/>
      <c r="AE24" s="718"/>
      <c r="AF24" s="718"/>
    </row>
    <row r="25" spans="2:32" ht="18" customHeight="1" x14ac:dyDescent="0.25">
      <c r="B25" s="91"/>
      <c r="C25" s="395"/>
      <c r="D25" s="730" t="s">
        <v>746</v>
      </c>
      <c r="E25" s="730"/>
      <c r="F25" s="730"/>
      <c r="G25" s="730"/>
      <c r="H25" s="730"/>
      <c r="I25" s="730"/>
      <c r="J25" s="730"/>
      <c r="K25" s="730"/>
      <c r="L25" s="730"/>
      <c r="M25" s="730"/>
      <c r="N25" s="730"/>
      <c r="O25" s="730"/>
      <c r="P25" s="730"/>
      <c r="Q25" s="643"/>
      <c r="R25" s="718"/>
      <c r="S25" s="395"/>
      <c r="T25" s="865"/>
      <c r="U25" s="866"/>
      <c r="V25" s="866"/>
      <c r="W25" s="866"/>
      <c r="X25" s="867"/>
      <c r="Y25" s="643"/>
      <c r="Z25" s="643"/>
      <c r="AA25" s="718"/>
      <c r="AB25" s="755"/>
      <c r="AC25" s="758"/>
      <c r="AD25" s="716"/>
      <c r="AE25" s="718"/>
      <c r="AF25" s="718"/>
    </row>
    <row r="26" spans="2:32" ht="18" customHeight="1" x14ac:dyDescent="0.25">
      <c r="B26" s="91"/>
      <c r="C26" s="395"/>
      <c r="D26" s="730" t="s">
        <v>755</v>
      </c>
      <c r="E26" s="730"/>
      <c r="F26" s="730"/>
      <c r="G26" s="730"/>
      <c r="H26" s="730"/>
      <c r="I26" s="730"/>
      <c r="J26" s="730"/>
      <c r="K26" s="730"/>
      <c r="L26" s="730"/>
      <c r="M26" s="730"/>
      <c r="N26" s="730"/>
      <c r="O26" s="730"/>
      <c r="P26" s="730"/>
      <c r="Q26" s="643"/>
      <c r="R26" s="718"/>
      <c r="S26" s="395"/>
      <c r="T26" s="865"/>
      <c r="U26" s="866"/>
      <c r="V26" s="866"/>
      <c r="W26" s="866"/>
      <c r="X26" s="867"/>
      <c r="Y26" s="643"/>
      <c r="Z26" s="643"/>
      <c r="AA26" s="718"/>
      <c r="AB26" s="755"/>
      <c r="AC26" s="758"/>
      <c r="AD26" s="716"/>
      <c r="AE26" s="718"/>
      <c r="AF26" s="718"/>
    </row>
    <row r="27" spans="2:32" ht="18" customHeight="1" x14ac:dyDescent="0.25">
      <c r="B27" s="91"/>
      <c r="C27" s="395"/>
      <c r="D27" s="730" t="s">
        <v>756</v>
      </c>
      <c r="E27" s="730"/>
      <c r="F27" s="730"/>
      <c r="G27" s="730"/>
      <c r="H27" s="730"/>
      <c r="I27" s="730"/>
      <c r="J27" s="730"/>
      <c r="K27" s="730"/>
      <c r="L27" s="730"/>
      <c r="M27" s="730"/>
      <c r="N27" s="730"/>
      <c r="O27" s="730"/>
      <c r="P27" s="730"/>
      <c r="Q27" s="643"/>
      <c r="R27" s="718"/>
      <c r="S27" s="395"/>
      <c r="T27" s="868"/>
      <c r="U27" s="869"/>
      <c r="V27" s="869"/>
      <c r="W27" s="869"/>
      <c r="X27" s="870"/>
      <c r="Y27" s="643"/>
      <c r="Z27" s="643"/>
      <c r="AA27" s="718"/>
      <c r="AB27" s="755"/>
      <c r="AC27" s="758"/>
      <c r="AD27" s="716"/>
      <c r="AE27" s="718"/>
      <c r="AF27" s="718"/>
    </row>
    <row r="28" spans="2:32" ht="18" customHeight="1" x14ac:dyDescent="0.25">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25">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25">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25">
      <c r="B31" s="760"/>
      <c r="C31" s="761"/>
      <c r="D31" s="762" t="s">
        <v>747</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25">
      <c r="B32" s="395"/>
      <c r="C32" s="220"/>
      <c r="D32" s="220" t="s">
        <v>748</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25">
      <c r="B33" s="395"/>
      <c r="C33" s="220"/>
      <c r="D33" s="220" t="s">
        <v>749</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25">
      <c r="B34" s="395"/>
      <c r="C34" s="220"/>
      <c r="D34" s="220" t="s">
        <v>759</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25">
      <c r="B35" s="644"/>
      <c r="C35" s="645"/>
      <c r="D35" s="645" t="s">
        <v>758</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25">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25">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25">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25">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25">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25">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G28" zoomScale="55" zoomScaleNormal="55" workbookViewId="0">
      <selection activeCell="O37" sqref="O37:T53"/>
    </sheetView>
  </sheetViews>
  <sheetFormatPr defaultColWidth="11.140625" defaultRowHeight="15" x14ac:dyDescent="0.25"/>
  <cols>
    <col min="1" max="2" width="3.42578125" customWidth="1"/>
    <col min="3" max="3" width="3.7109375" customWidth="1"/>
    <col min="4" max="10" width="22.28515625" customWidth="1"/>
    <col min="11" max="14" width="3" customWidth="1"/>
    <col min="15" max="20" width="16.85546875" customWidth="1"/>
    <col min="21" max="21" width="3.5703125" customWidth="1"/>
    <col min="22" max="27" width="16.85546875" customWidth="1"/>
    <col min="28" max="30" width="3" customWidth="1"/>
    <col min="31" max="47" width="20.42578125" customWidth="1"/>
    <col min="48" max="52" width="19.140625" customWidth="1"/>
  </cols>
  <sheetData>
    <row r="1" spans="1:62"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15" customHeight="1" x14ac:dyDescent="0.25">
      <c r="A3" s="83"/>
      <c r="B3" s="104"/>
      <c r="C3" s="918" t="s">
        <v>658</v>
      </c>
      <c r="D3" s="919"/>
      <c r="E3" s="919"/>
      <c r="F3" s="919"/>
      <c r="G3" s="919"/>
      <c r="H3" s="919"/>
      <c r="I3" s="919"/>
      <c r="J3" s="919"/>
      <c r="K3" s="920"/>
      <c r="L3" s="106"/>
      <c r="M3" s="105"/>
      <c r="N3" s="120"/>
      <c r="O3" s="915" t="str">
        <f>+E6&amp;" Diagram"</f>
        <v>Plant A Diagram</v>
      </c>
      <c r="P3" s="916"/>
      <c r="Q3" s="916"/>
      <c r="R3" s="916"/>
      <c r="S3" s="916"/>
      <c r="T3" s="916"/>
      <c r="U3" s="916"/>
      <c r="V3" s="916"/>
      <c r="W3" s="916"/>
      <c r="X3" s="916"/>
      <c r="Y3" s="916"/>
      <c r="Z3" s="916"/>
      <c r="AA3" s="917"/>
      <c r="AB3" s="113"/>
      <c r="AC3" s="105"/>
      <c r="AD3" s="105"/>
      <c r="AE3" s="914" t="str">
        <f>+E6&amp;" Stream Summary"</f>
        <v>Plant A Stream Summary</v>
      </c>
      <c r="AF3" s="914"/>
      <c r="AG3" s="914"/>
      <c r="AH3" s="705"/>
      <c r="AI3" s="705"/>
      <c r="AJ3" s="705"/>
      <c r="AK3" s="705"/>
      <c r="AL3" s="705"/>
      <c r="AM3" s="705"/>
      <c r="AN3" s="705"/>
      <c r="AO3" s="705"/>
      <c r="AP3" s="705"/>
      <c r="AQ3" s="705"/>
      <c r="AR3" s="705"/>
    </row>
    <row r="4" spans="1:62"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15" customHeight="1" x14ac:dyDescent="0.25">
      <c r="A5" s="83"/>
      <c r="B5" s="104"/>
      <c r="C5" s="105"/>
      <c r="D5" s="923" t="s">
        <v>593</v>
      </c>
      <c r="E5" s="923"/>
      <c r="F5" s="105"/>
      <c r="G5" s="92"/>
      <c r="H5" s="92"/>
      <c r="I5" s="921" t="s">
        <v>267</v>
      </c>
      <c r="J5" s="922"/>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15" customHeight="1" x14ac:dyDescent="0.25">
      <c r="A6" s="83"/>
      <c r="B6" s="104"/>
      <c r="C6" s="105"/>
      <c r="D6" s="539" t="s">
        <v>682</v>
      </c>
      <c r="E6" s="527" t="s">
        <v>683</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738</v>
      </c>
      <c r="AF6" s="707" t="s">
        <v>736</v>
      </c>
      <c r="AG6" s="709" t="s">
        <v>737</v>
      </c>
      <c r="AH6" s="105"/>
      <c r="AI6" s="83"/>
      <c r="AJ6" s="83"/>
    </row>
    <row r="7" spans="1:62" ht="22.15" customHeight="1" x14ac:dyDescent="0.25">
      <c r="A7" s="83"/>
      <c r="B7" s="104"/>
      <c r="C7" s="105"/>
      <c r="D7" s="545" t="s">
        <v>476</v>
      </c>
      <c r="E7" s="578" t="s">
        <v>487</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15" customHeight="1" x14ac:dyDescent="0.25">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15" customHeight="1" x14ac:dyDescent="0.25">
      <c r="A9" s="83"/>
      <c r="B9" s="104"/>
      <c r="C9" s="105"/>
      <c r="D9" s="545" t="s">
        <v>572</v>
      </c>
      <c r="E9" s="580" t="s">
        <v>455</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15" customHeight="1" x14ac:dyDescent="0.25">
      <c r="A12" s="83"/>
      <c r="B12" s="104"/>
      <c r="C12" s="915" t="str">
        <f>+E6&amp;": Mass &amp; Energy Balance"</f>
        <v>Plant A: Mass &amp; Energy Balance</v>
      </c>
      <c r="D12" s="916"/>
      <c r="E12" s="916"/>
      <c r="F12" s="916"/>
      <c r="G12" s="916"/>
      <c r="H12" s="916"/>
      <c r="I12" s="916"/>
      <c r="J12" s="916"/>
      <c r="K12" s="917"/>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15" customHeight="1" x14ac:dyDescent="0.25">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15" customHeight="1" x14ac:dyDescent="0.25">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15" customHeight="1" x14ac:dyDescent="0.25">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15" customHeight="1" x14ac:dyDescent="0.25">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15" customHeight="1" x14ac:dyDescent="0.25">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15" customHeight="1" x14ac:dyDescent="0.25">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15" customHeight="1" x14ac:dyDescent="0.25">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15" customHeight="1" x14ac:dyDescent="0.25">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15" customHeight="1" x14ac:dyDescent="0.25">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15" customHeight="1" x14ac:dyDescent="0.25">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15" customHeight="1" x14ac:dyDescent="0.25">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15" customHeight="1" x14ac:dyDescent="0.25">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15" customHeight="1" x14ac:dyDescent="0.25">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15" customHeight="1" x14ac:dyDescent="0.25">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15" customHeight="1" x14ac:dyDescent="0.25">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15" customHeight="1" x14ac:dyDescent="0.25">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15" customHeight="1" x14ac:dyDescent="0.25">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15" customHeight="1" x14ac:dyDescent="0.25">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15" customHeight="1" x14ac:dyDescent="0.25">
      <c r="A31" s="83"/>
      <c r="B31" s="104"/>
      <c r="C31" s="149"/>
      <c r="D31" s="474"/>
      <c r="E31" s="171"/>
      <c r="F31" s="474"/>
      <c r="G31" s="701"/>
      <c r="H31" s="539" t="s">
        <v>359</v>
      </c>
      <c r="I31" s="539" t="s">
        <v>666</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15" customHeight="1" x14ac:dyDescent="0.25">
      <c r="A32" s="83"/>
      <c r="B32" s="104"/>
      <c r="C32" s="149"/>
      <c r="D32" s="474"/>
      <c r="E32" s="171"/>
      <c r="F32" s="474"/>
      <c r="G32" s="701"/>
      <c r="H32" s="598" t="s">
        <v>670</v>
      </c>
      <c r="I32" s="527"/>
      <c r="J32" s="527" t="s">
        <v>689</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15" customHeight="1" x14ac:dyDescent="0.25">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15" customHeight="1" x14ac:dyDescent="0.25">
      <c r="A34" s="83"/>
      <c r="B34" s="104"/>
      <c r="C34" s="915" t="str">
        <f>+E6&amp;": Environmental Performance"</f>
        <v>Plant A: Environmental Performance</v>
      </c>
      <c r="D34" s="916"/>
      <c r="E34" s="916"/>
      <c r="F34" s="916"/>
      <c r="G34" s="916"/>
      <c r="H34" s="916"/>
      <c r="I34" s="916"/>
      <c r="J34" s="916"/>
      <c r="K34" s="917"/>
      <c r="L34" s="106"/>
      <c r="M34" s="105"/>
      <c r="N34" s="116"/>
      <c r="O34" s="915" t="str">
        <f>+E6</f>
        <v>Plant A</v>
      </c>
      <c r="P34" s="916"/>
      <c r="Q34" s="916"/>
      <c r="R34" s="916"/>
      <c r="S34" s="916"/>
      <c r="T34" s="917"/>
      <c r="U34" s="92"/>
      <c r="V34" s="915" t="s">
        <v>695</v>
      </c>
      <c r="W34" s="916"/>
      <c r="X34" s="916"/>
      <c r="Y34" s="916"/>
      <c r="Z34" s="916"/>
      <c r="AA34" s="917"/>
      <c r="AB34" s="113"/>
      <c r="AC34" s="105"/>
      <c r="AD34" s="704"/>
      <c r="AE34" s="83"/>
      <c r="AF34" s="83"/>
      <c r="AG34" s="83"/>
      <c r="AH34" s="83"/>
      <c r="AI34" s="83"/>
      <c r="AJ34" s="83"/>
      <c r="AK34" s="83"/>
      <c r="AL34" s="83"/>
      <c r="AM34" s="704"/>
      <c r="AN34" s="704"/>
      <c r="AO34" s="83"/>
      <c r="AP34" s="83"/>
    </row>
    <row r="35" spans="1:42" ht="22.15" customHeight="1" x14ac:dyDescent="0.25">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15" customHeight="1" x14ac:dyDescent="0.25">
      <c r="A36" s="83"/>
      <c r="B36" s="104"/>
      <c r="C36" s="116"/>
      <c r="D36" s="147"/>
      <c r="E36" s="147"/>
      <c r="F36" s="147"/>
      <c r="G36" s="105"/>
      <c r="H36" s="468"/>
      <c r="I36" s="468"/>
      <c r="J36" s="468"/>
      <c r="K36" s="151"/>
      <c r="L36" s="106"/>
      <c r="M36" s="105"/>
      <c r="N36" s="120"/>
      <c r="O36" s="859" t="s">
        <v>579</v>
      </c>
      <c r="P36" s="860"/>
      <c r="Q36" s="860"/>
      <c r="R36" s="860"/>
      <c r="S36" s="860"/>
      <c r="T36" s="861"/>
      <c r="U36" s="92"/>
      <c r="V36" s="577" t="s">
        <v>359</v>
      </c>
      <c r="W36" s="631" t="s">
        <v>588</v>
      </c>
      <c r="X36" s="935" t="s">
        <v>579</v>
      </c>
      <c r="Y36" s="935"/>
      <c r="Z36" s="935"/>
      <c r="AA36" s="936"/>
      <c r="AB36" s="113"/>
      <c r="AC36" s="105"/>
      <c r="AD36" s="704"/>
      <c r="AE36" s="83"/>
      <c r="AF36" s="83"/>
      <c r="AG36" s="83"/>
      <c r="AH36" s="83"/>
      <c r="AI36" s="83"/>
      <c r="AJ36" s="83"/>
      <c r="AK36" s="83"/>
      <c r="AL36" s="83"/>
      <c r="AM36" s="704"/>
      <c r="AN36" s="704"/>
      <c r="AO36" s="83"/>
      <c r="AP36" s="83"/>
    </row>
    <row r="37" spans="1:42" ht="22.15" customHeight="1" x14ac:dyDescent="0.25">
      <c r="A37" s="83"/>
      <c r="B37" s="104"/>
      <c r="C37" s="116"/>
      <c r="D37" s="129"/>
      <c r="E37" s="256"/>
      <c r="F37" s="256"/>
      <c r="G37" s="105"/>
      <c r="H37" s="147"/>
      <c r="I37" s="129"/>
      <c r="J37" s="147"/>
      <c r="K37" s="151"/>
      <c r="L37" s="106"/>
      <c r="M37" s="105"/>
      <c r="N37" s="120"/>
      <c r="O37" s="926"/>
      <c r="P37" s="927"/>
      <c r="Q37" s="927"/>
      <c r="R37" s="927"/>
      <c r="S37" s="927"/>
      <c r="T37" s="928"/>
      <c r="U37" s="112"/>
      <c r="V37" s="699" t="s">
        <v>678</v>
      </c>
      <c r="W37" s="527" t="s">
        <v>240</v>
      </c>
      <c r="X37" s="937"/>
      <c r="Y37" s="937"/>
      <c r="Z37" s="937"/>
      <c r="AA37" s="938"/>
      <c r="AB37" s="113"/>
      <c r="AC37" s="105"/>
      <c r="AD37" s="704"/>
      <c r="AF37" s="83"/>
      <c r="AG37" s="83"/>
      <c r="AH37" s="83"/>
      <c r="AI37" s="83"/>
      <c r="AJ37" s="83"/>
      <c r="AK37" s="83"/>
      <c r="AL37" s="83"/>
      <c r="AM37" s="704"/>
      <c r="AN37" s="704"/>
      <c r="AO37" s="83"/>
      <c r="AP37" s="83"/>
    </row>
    <row r="38" spans="1:42" ht="22.15" customHeight="1" x14ac:dyDescent="0.25">
      <c r="A38" s="83"/>
      <c r="B38" s="104"/>
      <c r="C38" s="116"/>
      <c r="D38" s="256"/>
      <c r="E38" s="175"/>
      <c r="F38" s="256"/>
      <c r="G38" s="105"/>
      <c r="H38" s="256"/>
      <c r="I38" s="200"/>
      <c r="J38" s="256"/>
      <c r="K38" s="151"/>
      <c r="L38" s="106"/>
      <c r="M38" s="105"/>
      <c r="N38" s="120"/>
      <c r="O38" s="929"/>
      <c r="P38" s="930"/>
      <c r="Q38" s="930"/>
      <c r="R38" s="930"/>
      <c r="S38" s="930"/>
      <c r="T38" s="931"/>
      <c r="U38" s="112"/>
      <c r="V38" s="699" t="s">
        <v>679</v>
      </c>
      <c r="W38" s="527" t="s">
        <v>452</v>
      </c>
      <c r="X38" s="937"/>
      <c r="Y38" s="937"/>
      <c r="Z38" s="937"/>
      <c r="AA38" s="938"/>
      <c r="AB38" s="113"/>
      <c r="AC38" s="105"/>
      <c r="AD38" s="704"/>
      <c r="AG38" s="83"/>
      <c r="AH38" s="83"/>
      <c r="AI38" s="83"/>
      <c r="AJ38" s="83"/>
      <c r="AK38" s="83"/>
      <c r="AL38" s="83"/>
      <c r="AM38" s="704"/>
      <c r="AN38" s="704"/>
      <c r="AO38" s="83"/>
      <c r="AP38" s="83"/>
    </row>
    <row r="39" spans="1:42" ht="22.15" customHeight="1" x14ac:dyDescent="0.25">
      <c r="A39" s="83"/>
      <c r="B39" s="104"/>
      <c r="C39" s="116"/>
      <c r="D39" s="256"/>
      <c r="E39" s="175"/>
      <c r="F39" s="256"/>
      <c r="G39" s="105"/>
      <c r="H39" s="147"/>
      <c r="I39" s="147"/>
      <c r="J39" s="147"/>
      <c r="K39" s="151"/>
      <c r="L39" s="106"/>
      <c r="M39" s="105"/>
      <c r="N39" s="120"/>
      <c r="O39" s="929"/>
      <c r="P39" s="930"/>
      <c r="Q39" s="930"/>
      <c r="R39" s="930"/>
      <c r="S39" s="930"/>
      <c r="T39" s="931"/>
      <c r="U39" s="112"/>
      <c r="V39" s="699" t="s">
        <v>680</v>
      </c>
      <c r="W39" s="527" t="s">
        <v>453</v>
      </c>
      <c r="X39" s="924"/>
      <c r="Y39" s="924"/>
      <c r="Z39" s="924"/>
      <c r="AA39" s="925"/>
      <c r="AB39" s="113"/>
      <c r="AC39" s="105"/>
      <c r="AD39" s="704"/>
      <c r="AG39" s="83"/>
      <c r="AH39" s="83"/>
      <c r="AI39" s="83"/>
      <c r="AJ39" s="83"/>
      <c r="AK39" s="83"/>
      <c r="AL39" s="83"/>
      <c r="AM39" s="704"/>
      <c r="AN39" s="704"/>
      <c r="AO39" s="83"/>
      <c r="AP39" s="83"/>
    </row>
    <row r="40" spans="1:42" ht="22.15" customHeight="1" x14ac:dyDescent="0.25">
      <c r="A40" s="83"/>
      <c r="B40" s="104"/>
      <c r="C40" s="116"/>
      <c r="D40" s="256"/>
      <c r="E40" s="175"/>
      <c r="F40" s="256"/>
      <c r="G40" s="105"/>
      <c r="H40" s="147"/>
      <c r="I40" s="147"/>
      <c r="J40" s="147"/>
      <c r="K40" s="151"/>
      <c r="L40" s="106"/>
      <c r="M40" s="105"/>
      <c r="N40" s="120"/>
      <c r="O40" s="929"/>
      <c r="P40" s="930"/>
      <c r="Q40" s="930"/>
      <c r="R40" s="930"/>
      <c r="S40" s="930"/>
      <c r="T40" s="931"/>
      <c r="U40" s="112"/>
      <c r="V40" s="699" t="s">
        <v>681</v>
      </c>
      <c r="W40" s="527" t="s">
        <v>454</v>
      </c>
      <c r="X40" s="937"/>
      <c r="Y40" s="937"/>
      <c r="Z40" s="937"/>
      <c r="AA40" s="938"/>
      <c r="AB40" s="113"/>
      <c r="AC40" s="105"/>
      <c r="AD40" s="704"/>
      <c r="AG40" s="83"/>
      <c r="AH40" s="83"/>
      <c r="AI40" s="83"/>
      <c r="AJ40" s="83"/>
      <c r="AK40" s="83"/>
      <c r="AL40" s="83"/>
      <c r="AM40" s="704"/>
      <c r="AN40" s="704"/>
      <c r="AO40" s="83"/>
      <c r="AP40" s="83"/>
    </row>
    <row r="41" spans="1:42" ht="22.15" customHeight="1" x14ac:dyDescent="0.25">
      <c r="A41" s="83"/>
      <c r="B41" s="104"/>
      <c r="C41" s="116"/>
      <c r="D41" s="256"/>
      <c r="E41" s="175"/>
      <c r="F41" s="256"/>
      <c r="G41" s="105"/>
      <c r="H41" s="147"/>
      <c r="I41" s="147"/>
      <c r="J41" s="147"/>
      <c r="K41" s="151"/>
      <c r="L41" s="106"/>
      <c r="M41" s="105"/>
      <c r="N41" s="120"/>
      <c r="O41" s="929"/>
      <c r="P41" s="930"/>
      <c r="Q41" s="930"/>
      <c r="R41" s="930"/>
      <c r="S41" s="930"/>
      <c r="T41" s="931"/>
      <c r="U41" s="112"/>
      <c r="V41" s="696"/>
      <c r="W41" s="192"/>
      <c r="X41" s="924"/>
      <c r="Y41" s="924"/>
      <c r="Z41" s="924"/>
      <c r="AA41" s="925"/>
      <c r="AB41" s="698"/>
      <c r="AC41" s="105"/>
      <c r="AD41" s="704"/>
      <c r="AG41" s="83"/>
      <c r="AH41" s="83"/>
      <c r="AI41" s="83"/>
      <c r="AK41" s="83"/>
      <c r="AL41" s="83"/>
      <c r="AM41" s="704"/>
      <c r="AN41" s="704"/>
      <c r="AO41" s="83"/>
      <c r="AP41" s="83"/>
    </row>
    <row r="42" spans="1:42" ht="22.15" customHeight="1" x14ac:dyDescent="0.25">
      <c r="A42" s="83"/>
      <c r="B42" s="104"/>
      <c r="C42" s="149"/>
      <c r="D42" s="256"/>
      <c r="E42" s="175"/>
      <c r="F42" s="256"/>
      <c r="G42" s="105"/>
      <c r="H42" s="147"/>
      <c r="I42" s="147"/>
      <c r="J42" s="147"/>
      <c r="K42" s="151"/>
      <c r="L42" s="106"/>
      <c r="M42" s="105"/>
      <c r="N42" s="120"/>
      <c r="O42" s="929"/>
      <c r="P42" s="930"/>
      <c r="Q42" s="930"/>
      <c r="R42" s="930"/>
      <c r="S42" s="930"/>
      <c r="T42" s="931"/>
      <c r="U42" s="112"/>
      <c r="V42" s="696"/>
      <c r="W42" s="192"/>
      <c r="X42" s="924"/>
      <c r="Y42" s="924"/>
      <c r="Z42" s="924"/>
      <c r="AA42" s="925"/>
      <c r="AB42" s="113"/>
      <c r="AC42" s="105"/>
      <c r="AD42" s="704"/>
      <c r="AG42" s="83"/>
      <c r="AH42" s="83"/>
      <c r="AI42" s="83"/>
      <c r="AK42" s="83"/>
      <c r="AL42" s="83"/>
      <c r="AM42" s="83"/>
      <c r="AN42" s="704"/>
      <c r="AO42" s="83"/>
      <c r="AP42" s="83"/>
    </row>
    <row r="43" spans="1:42" ht="22.15" customHeight="1" x14ac:dyDescent="0.25">
      <c r="A43" s="83"/>
      <c r="B43" s="104"/>
      <c r="C43" s="149"/>
      <c r="D43" s="464"/>
      <c r="E43" s="175"/>
      <c r="F43" s="256"/>
      <c r="G43" s="701"/>
      <c r="H43" s="701"/>
      <c r="I43" s="701"/>
      <c r="J43" s="701"/>
      <c r="K43" s="151"/>
      <c r="L43" s="106"/>
      <c r="M43" s="105"/>
      <c r="N43" s="120"/>
      <c r="O43" s="929"/>
      <c r="P43" s="930"/>
      <c r="Q43" s="930"/>
      <c r="R43" s="930"/>
      <c r="S43" s="930"/>
      <c r="T43" s="931"/>
      <c r="U43" s="112"/>
      <c r="V43" s="696"/>
      <c r="W43" s="192"/>
      <c r="X43" s="924"/>
      <c r="Y43" s="924"/>
      <c r="Z43" s="924"/>
      <c r="AA43" s="925"/>
      <c r="AB43" s="113"/>
      <c r="AC43" s="105"/>
      <c r="AD43" s="704"/>
      <c r="AG43" s="83"/>
      <c r="AH43" s="83"/>
      <c r="AI43" s="83"/>
      <c r="AK43" s="83"/>
      <c r="AL43" s="83"/>
      <c r="AM43" s="83"/>
      <c r="AN43" s="83"/>
      <c r="AO43" s="83"/>
      <c r="AP43" s="83"/>
    </row>
    <row r="44" spans="1:42" ht="22.15" customHeight="1" x14ac:dyDescent="0.25">
      <c r="A44" s="83"/>
      <c r="B44" s="104"/>
      <c r="C44" s="149"/>
      <c r="D44" s="701"/>
      <c r="E44" s="701"/>
      <c r="F44" s="474"/>
      <c r="G44" s="701"/>
      <c r="H44" s="701"/>
      <c r="I44" s="701"/>
      <c r="J44" s="701"/>
      <c r="K44" s="151"/>
      <c r="L44" s="106"/>
      <c r="M44" s="105"/>
      <c r="N44" s="120"/>
      <c r="O44" s="929"/>
      <c r="P44" s="930"/>
      <c r="Q44" s="930"/>
      <c r="R44" s="930"/>
      <c r="S44" s="930"/>
      <c r="T44" s="931"/>
      <c r="U44" s="112"/>
      <c r="V44" s="696"/>
      <c r="W44" s="192"/>
      <c r="X44" s="924"/>
      <c r="Y44" s="924"/>
      <c r="Z44" s="924"/>
      <c r="AA44" s="925"/>
      <c r="AB44" s="113"/>
      <c r="AC44" s="105"/>
      <c r="AD44" s="704"/>
      <c r="AG44" s="83"/>
      <c r="AI44" s="83"/>
      <c r="AK44" s="83"/>
      <c r="AM44" s="83"/>
      <c r="AN44" s="83"/>
      <c r="AO44" s="83"/>
      <c r="AP44" s="83"/>
    </row>
    <row r="45" spans="1:42" ht="22.15" customHeight="1" x14ac:dyDescent="0.25">
      <c r="A45" s="83"/>
      <c r="B45" s="104"/>
      <c r="C45" s="149"/>
      <c r="D45" s="209"/>
      <c r="E45" s="209"/>
      <c r="F45" s="209"/>
      <c r="G45" s="701"/>
      <c r="H45" s="701"/>
      <c r="I45" s="701"/>
      <c r="J45" s="701"/>
      <c r="K45" s="151"/>
      <c r="L45" s="106"/>
      <c r="M45" s="105"/>
      <c r="N45" s="120"/>
      <c r="O45" s="929"/>
      <c r="P45" s="930"/>
      <c r="Q45" s="930"/>
      <c r="R45" s="930"/>
      <c r="S45" s="930"/>
      <c r="T45" s="931"/>
      <c r="U45" s="112"/>
      <c r="V45" s="696"/>
      <c r="W45" s="192"/>
      <c r="X45" s="924"/>
      <c r="Y45" s="924"/>
      <c r="Z45" s="924"/>
      <c r="AA45" s="925"/>
      <c r="AB45" s="113"/>
      <c r="AC45" s="105"/>
      <c r="AD45" s="704"/>
      <c r="AG45" s="83"/>
      <c r="AM45" s="83"/>
      <c r="AN45" s="83"/>
      <c r="AO45" s="83"/>
      <c r="AP45" s="83"/>
    </row>
    <row r="46" spans="1:42" ht="22.15" customHeight="1" x14ac:dyDescent="0.25">
      <c r="A46" s="83"/>
      <c r="B46" s="104"/>
      <c r="C46" s="149"/>
      <c r="D46" s="464"/>
      <c r="E46" s="199"/>
      <c r="F46" s="464"/>
      <c r="G46" s="701"/>
      <c r="H46" s="701"/>
      <c r="I46" s="701"/>
      <c r="J46" s="701"/>
      <c r="K46" s="151"/>
      <c r="L46" s="106"/>
      <c r="M46" s="105"/>
      <c r="N46" s="120"/>
      <c r="O46" s="929"/>
      <c r="P46" s="930"/>
      <c r="Q46" s="930"/>
      <c r="R46" s="930"/>
      <c r="S46" s="930"/>
      <c r="T46" s="931"/>
      <c r="U46" s="112"/>
      <c r="V46" s="696"/>
      <c r="W46" s="192"/>
      <c r="X46" s="697"/>
      <c r="Y46" s="697"/>
      <c r="Z46" s="715"/>
      <c r="AA46" s="113"/>
      <c r="AB46" s="113"/>
      <c r="AC46" s="105"/>
      <c r="AD46" s="704"/>
      <c r="AG46" s="83"/>
      <c r="AM46" s="83"/>
      <c r="AN46" s="83"/>
      <c r="AO46" s="83"/>
      <c r="AP46" s="83"/>
    </row>
    <row r="47" spans="1:42" ht="22.15" customHeight="1" x14ac:dyDescent="0.25">
      <c r="A47" s="83"/>
      <c r="B47" s="104"/>
      <c r="C47" s="149"/>
      <c r="D47" s="464"/>
      <c r="E47" s="199"/>
      <c r="F47" s="464"/>
      <c r="G47" s="701"/>
      <c r="H47" s="92"/>
      <c r="I47" s="92"/>
      <c r="J47" s="92"/>
      <c r="K47" s="151"/>
      <c r="L47" s="106"/>
      <c r="M47" s="105"/>
      <c r="N47" s="120"/>
      <c r="O47" s="929"/>
      <c r="P47" s="930"/>
      <c r="Q47" s="930"/>
      <c r="R47" s="930"/>
      <c r="S47" s="930"/>
      <c r="T47" s="931"/>
      <c r="U47" s="112"/>
      <c r="V47" s="696"/>
      <c r="W47" s="192"/>
      <c r="X47" s="697"/>
      <c r="Y47" s="697"/>
      <c r="Z47" s="715"/>
      <c r="AA47" s="113"/>
      <c r="AB47" s="113"/>
      <c r="AC47" s="105"/>
      <c r="AD47" s="704"/>
      <c r="AG47" s="83"/>
      <c r="AM47" s="83"/>
      <c r="AN47" s="83"/>
      <c r="AO47" s="83"/>
      <c r="AP47" s="83"/>
    </row>
    <row r="48" spans="1:42" ht="22.15" customHeight="1" x14ac:dyDescent="0.25">
      <c r="A48" s="83"/>
      <c r="B48" s="104"/>
      <c r="C48" s="149"/>
      <c r="D48" s="464"/>
      <c r="E48" s="175"/>
      <c r="F48" s="464"/>
      <c r="G48" s="701"/>
      <c r="H48" s="92"/>
      <c r="I48" s="92"/>
      <c r="J48" s="92"/>
      <c r="K48" s="151"/>
      <c r="L48" s="106"/>
      <c r="M48" s="105"/>
      <c r="N48" s="120"/>
      <c r="O48" s="929"/>
      <c r="P48" s="930"/>
      <c r="Q48" s="930"/>
      <c r="R48" s="930"/>
      <c r="S48" s="930"/>
      <c r="T48" s="931"/>
      <c r="U48" s="112"/>
      <c r="V48" s="696"/>
      <c r="W48" s="192"/>
      <c r="X48" s="697"/>
      <c r="Y48" s="697"/>
      <c r="Z48" s="715"/>
      <c r="AA48" s="113"/>
      <c r="AB48" s="113"/>
      <c r="AC48" s="105"/>
      <c r="AD48" s="704"/>
      <c r="AG48" s="83"/>
      <c r="AM48" s="83"/>
      <c r="AN48" s="83"/>
      <c r="AO48" s="83"/>
      <c r="AP48" s="83"/>
    </row>
    <row r="49" spans="1:42" ht="22.15" customHeight="1" x14ac:dyDescent="0.25">
      <c r="A49" s="83"/>
      <c r="B49" s="104"/>
      <c r="C49" s="149"/>
      <c r="D49" s="464"/>
      <c r="E49" s="175"/>
      <c r="F49" s="464"/>
      <c r="G49" s="701"/>
      <c r="H49" s="92"/>
      <c r="I49" s="92"/>
      <c r="J49" s="92"/>
      <c r="K49" s="151"/>
      <c r="L49" s="106"/>
      <c r="M49" s="105"/>
      <c r="N49" s="120"/>
      <c r="O49" s="929"/>
      <c r="P49" s="930"/>
      <c r="Q49" s="930"/>
      <c r="R49" s="930"/>
      <c r="S49" s="930"/>
      <c r="T49" s="931"/>
      <c r="U49" s="112"/>
      <c r="V49" s="696"/>
      <c r="W49" s="192"/>
      <c r="X49" s="697"/>
      <c r="Y49" s="697"/>
      <c r="Z49" s="715"/>
      <c r="AA49" s="113"/>
      <c r="AB49" s="113"/>
      <c r="AC49" s="105"/>
      <c r="AD49" s="704"/>
      <c r="AG49" s="83"/>
      <c r="AM49" s="83"/>
      <c r="AN49" s="83"/>
      <c r="AO49" s="83"/>
      <c r="AP49" s="83"/>
    </row>
    <row r="50" spans="1:42" ht="22.15" customHeight="1" x14ac:dyDescent="0.25">
      <c r="A50" s="83"/>
      <c r="B50" s="104"/>
      <c r="C50" s="149"/>
      <c r="D50" s="701"/>
      <c r="E50" s="701"/>
      <c r="F50" s="701"/>
      <c r="G50" s="701"/>
      <c r="H50" s="92"/>
      <c r="I50" s="92"/>
      <c r="J50" s="92"/>
      <c r="K50" s="151"/>
      <c r="L50" s="106"/>
      <c r="M50" s="105"/>
      <c r="N50" s="120"/>
      <c r="O50" s="929"/>
      <c r="P50" s="930"/>
      <c r="Q50" s="930"/>
      <c r="R50" s="930"/>
      <c r="S50" s="930"/>
      <c r="T50" s="931"/>
      <c r="U50" s="112"/>
      <c r="V50" s="696"/>
      <c r="W50" s="192"/>
      <c r="X50" s="697"/>
      <c r="Y50" s="697"/>
      <c r="Z50" s="715"/>
      <c r="AA50" s="113"/>
      <c r="AB50" s="113"/>
      <c r="AC50" s="105"/>
      <c r="AD50" s="704"/>
      <c r="AG50" s="83"/>
      <c r="AM50" s="83"/>
      <c r="AN50" s="83"/>
      <c r="AO50" s="83"/>
      <c r="AP50" s="83"/>
    </row>
    <row r="51" spans="1:42" ht="22.15" customHeight="1" x14ac:dyDescent="0.25">
      <c r="A51" s="83"/>
      <c r="B51" s="104"/>
      <c r="C51" s="149"/>
      <c r="D51" s="701"/>
      <c r="E51" s="701"/>
      <c r="F51" s="701"/>
      <c r="G51" s="701"/>
      <c r="H51" s="539" t="s">
        <v>359</v>
      </c>
      <c r="I51" s="539" t="s">
        <v>666</v>
      </c>
      <c r="J51" s="516" t="s">
        <v>235</v>
      </c>
      <c r="K51" s="151"/>
      <c r="L51" s="106"/>
      <c r="M51" s="105"/>
      <c r="N51" s="120"/>
      <c r="O51" s="929"/>
      <c r="P51" s="930"/>
      <c r="Q51" s="930"/>
      <c r="R51" s="930"/>
      <c r="S51" s="930"/>
      <c r="T51" s="931"/>
      <c r="U51" s="112"/>
      <c r="V51" s="696"/>
      <c r="W51" s="192"/>
      <c r="X51" s="697"/>
      <c r="Y51" s="697"/>
      <c r="Z51" s="715"/>
      <c r="AA51" s="113"/>
      <c r="AB51" s="113"/>
      <c r="AC51" s="105"/>
      <c r="AD51" s="704"/>
      <c r="AG51" s="83"/>
      <c r="AM51" s="83"/>
      <c r="AN51" s="83"/>
      <c r="AO51" s="83"/>
      <c r="AP51" s="83"/>
    </row>
    <row r="52" spans="1:42" ht="22.15" customHeight="1" x14ac:dyDescent="0.25">
      <c r="A52" s="83"/>
      <c r="B52" s="104"/>
      <c r="C52" s="149"/>
      <c r="D52" s="701"/>
      <c r="E52" s="701"/>
      <c r="F52" s="701"/>
      <c r="G52" s="701"/>
      <c r="H52" s="598" t="s">
        <v>669</v>
      </c>
      <c r="I52" s="527"/>
      <c r="J52" s="527" t="s">
        <v>762</v>
      </c>
      <c r="K52" s="151"/>
      <c r="L52" s="106"/>
      <c r="M52" s="105"/>
      <c r="N52" s="120"/>
      <c r="O52" s="929"/>
      <c r="P52" s="930"/>
      <c r="Q52" s="930"/>
      <c r="R52" s="930"/>
      <c r="S52" s="930"/>
      <c r="T52" s="931"/>
      <c r="U52" s="112"/>
      <c r="V52" s="696"/>
      <c r="W52" s="192"/>
      <c r="X52" s="697"/>
      <c r="Y52" s="697"/>
      <c r="Z52" s="715"/>
      <c r="AA52" s="113"/>
      <c r="AB52" s="113"/>
      <c r="AC52" s="105"/>
      <c r="AD52" s="704"/>
      <c r="AG52" s="83"/>
      <c r="AM52" s="83"/>
      <c r="AN52" s="83"/>
      <c r="AO52" s="83"/>
      <c r="AP52" s="83"/>
    </row>
    <row r="53" spans="1:42" ht="22.15" customHeight="1" x14ac:dyDescent="0.25">
      <c r="A53" s="83"/>
      <c r="B53" s="104"/>
      <c r="C53" s="150"/>
      <c r="D53" s="152"/>
      <c r="E53" s="152"/>
      <c r="F53" s="152"/>
      <c r="G53" s="152"/>
      <c r="H53" s="152"/>
      <c r="I53" s="152"/>
      <c r="J53" s="152"/>
      <c r="K53" s="153"/>
      <c r="L53" s="106"/>
      <c r="M53" s="105"/>
      <c r="N53" s="120"/>
      <c r="O53" s="932"/>
      <c r="P53" s="933"/>
      <c r="Q53" s="933"/>
      <c r="R53" s="933"/>
      <c r="S53" s="933"/>
      <c r="T53" s="934"/>
      <c r="U53" s="112"/>
      <c r="V53" s="121"/>
      <c r="W53" s="702"/>
      <c r="X53" s="122"/>
      <c r="Y53" s="122"/>
      <c r="Z53" s="122"/>
      <c r="AA53" s="123"/>
      <c r="AB53" s="113"/>
      <c r="AC53" s="105"/>
      <c r="AD53" s="704"/>
      <c r="AG53" s="83"/>
      <c r="AM53" s="83"/>
      <c r="AN53" s="83"/>
      <c r="AO53" s="83"/>
      <c r="AP53" s="83"/>
    </row>
    <row r="54" spans="1:42" ht="22.15" customHeight="1" x14ac:dyDescent="0.25">
      <c r="A54" s="83"/>
      <c r="B54" s="104"/>
      <c r="C54" s="915" t="str">
        <f>+E6&amp;" Fuel / Raw Materials"</f>
        <v>Plant A Fuel / Raw Materials</v>
      </c>
      <c r="D54" s="916"/>
      <c r="E54" s="916"/>
      <c r="F54" s="916"/>
      <c r="G54" s="916"/>
      <c r="H54" s="916"/>
      <c r="I54" s="916"/>
      <c r="J54" s="916"/>
      <c r="K54" s="917"/>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15" customHeight="1" x14ac:dyDescent="0.25">
      <c r="A55" s="83"/>
      <c r="B55" s="104"/>
      <c r="C55" s="156"/>
      <c r="D55" s="157"/>
      <c r="E55" s="157"/>
      <c r="F55" s="157"/>
      <c r="G55" s="157"/>
      <c r="H55" s="157"/>
      <c r="I55" s="157"/>
      <c r="J55" s="157"/>
      <c r="K55" s="369"/>
      <c r="L55" s="106"/>
      <c r="M55" s="83"/>
      <c r="N55" s="104"/>
      <c r="O55" s="915" t="s">
        <v>732</v>
      </c>
      <c r="P55" s="916"/>
      <c r="Q55" s="916"/>
      <c r="R55" s="916"/>
      <c r="S55" s="916"/>
      <c r="T55" s="917"/>
      <c r="U55" s="105"/>
      <c r="V55" s="918" t="s">
        <v>740</v>
      </c>
      <c r="W55" s="919"/>
      <c r="X55" s="919"/>
      <c r="Y55" s="919"/>
      <c r="Z55" s="919"/>
      <c r="AA55" s="920"/>
      <c r="AB55" s="106"/>
      <c r="AC55" s="105"/>
      <c r="AD55" s="83"/>
      <c r="AE55" s="83"/>
      <c r="AF55" s="83"/>
      <c r="AG55" s="83"/>
      <c r="AM55" s="83"/>
      <c r="AN55" s="83"/>
      <c r="AO55" s="83"/>
      <c r="AP55" s="83"/>
    </row>
    <row r="56" spans="1:42" ht="22.15" customHeight="1" x14ac:dyDescent="0.25">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15" customHeight="1" x14ac:dyDescent="0.25">
      <c r="A57" s="83"/>
      <c r="B57" s="91"/>
      <c r="C57" s="116"/>
      <c r="D57" s="129"/>
      <c r="E57" s="256"/>
      <c r="F57" s="256"/>
      <c r="G57" s="105"/>
      <c r="H57" s="147"/>
      <c r="I57" s="129"/>
      <c r="J57" s="147"/>
      <c r="K57" s="151"/>
      <c r="L57" s="106"/>
      <c r="M57" s="83"/>
      <c r="N57" s="104"/>
      <c r="O57" s="91"/>
      <c r="T57" s="84"/>
      <c r="U57" s="105"/>
      <c r="V57" s="104"/>
      <c r="W57" s="907" t="s">
        <v>733</v>
      </c>
      <c r="X57" s="907"/>
      <c r="Y57" s="907"/>
      <c r="Z57" s="542" t="s">
        <v>342</v>
      </c>
      <c r="AA57" s="106"/>
      <c r="AB57" s="106"/>
      <c r="AC57" s="83"/>
      <c r="AD57" s="83"/>
      <c r="AE57" s="83"/>
      <c r="AF57" s="83"/>
      <c r="AG57" s="83"/>
      <c r="AM57" s="83"/>
      <c r="AN57" s="83"/>
      <c r="AO57" s="83"/>
      <c r="AP57" s="83"/>
    </row>
    <row r="58" spans="1:42" ht="22.15" customHeight="1" x14ac:dyDescent="0.25">
      <c r="A58" s="83"/>
      <c r="B58" s="91"/>
      <c r="C58" s="116"/>
      <c r="D58" s="256"/>
      <c r="E58" s="175"/>
      <c r="F58" s="256"/>
      <c r="G58" s="105"/>
      <c r="H58" s="256"/>
      <c r="I58" s="200"/>
      <c r="J58" s="256"/>
      <c r="K58" s="151"/>
      <c r="L58" s="106"/>
      <c r="M58" s="83"/>
      <c r="N58" s="104"/>
      <c r="O58" s="91"/>
      <c r="P58" s="939" t="s">
        <v>765</v>
      </c>
      <c r="Q58" s="940"/>
      <c r="R58" s="941"/>
      <c r="S58" s="945"/>
      <c r="T58" s="84"/>
      <c r="U58" s="105"/>
      <c r="V58" s="104"/>
      <c r="W58" s="908" t="s">
        <v>577</v>
      </c>
      <c r="X58" s="713"/>
      <c r="Y58" s="910" t="s">
        <v>578</v>
      </c>
      <c r="Z58" s="912">
        <v>1</v>
      </c>
      <c r="AA58" s="106"/>
      <c r="AB58" s="106"/>
      <c r="AC58" s="83"/>
      <c r="AD58" s="83"/>
      <c r="AE58" s="83"/>
      <c r="AF58" s="83"/>
      <c r="AG58" s="83"/>
      <c r="AM58" s="83"/>
      <c r="AN58" s="83"/>
      <c r="AO58" s="83"/>
      <c r="AP58" s="83"/>
    </row>
    <row r="59" spans="1:42" ht="22.15" customHeight="1" x14ac:dyDescent="0.25">
      <c r="A59" s="83"/>
      <c r="B59" s="91"/>
      <c r="C59" s="116"/>
      <c r="D59" s="256"/>
      <c r="E59" s="175"/>
      <c r="F59" s="256"/>
      <c r="G59" s="105"/>
      <c r="H59" s="147"/>
      <c r="I59" s="147"/>
      <c r="J59" s="147"/>
      <c r="K59" s="151"/>
      <c r="L59" s="106"/>
      <c r="M59" s="83"/>
      <c r="N59" s="104"/>
      <c r="O59" s="91"/>
      <c r="P59" s="942"/>
      <c r="Q59" s="943"/>
      <c r="R59" s="944"/>
      <c r="S59" s="946"/>
      <c r="T59" s="84"/>
      <c r="U59" s="105"/>
      <c r="V59" s="104"/>
      <c r="W59" s="909"/>
      <c r="X59" s="714"/>
      <c r="Y59" s="911"/>
      <c r="Z59" s="913"/>
      <c r="AA59" s="106"/>
      <c r="AB59" s="106"/>
      <c r="AC59" s="83"/>
      <c r="AD59" s="83"/>
      <c r="AE59" s="83"/>
      <c r="AF59" s="83"/>
      <c r="AG59" s="83"/>
      <c r="AM59" s="83"/>
      <c r="AN59" s="83"/>
      <c r="AO59" s="83"/>
      <c r="AP59" s="83"/>
    </row>
    <row r="60" spans="1:42" ht="22.15" customHeight="1" x14ac:dyDescent="0.3">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15" customHeight="1" x14ac:dyDescent="0.25">
      <c r="A61" s="83"/>
      <c r="B61" s="91"/>
      <c r="C61" s="116"/>
      <c r="D61" s="256"/>
      <c r="E61" s="175"/>
      <c r="F61" s="256"/>
      <c r="G61" s="105"/>
      <c r="H61" s="147"/>
      <c r="I61" s="147"/>
      <c r="J61" s="147"/>
      <c r="K61" s="151"/>
      <c r="L61" s="106"/>
      <c r="M61" s="83"/>
      <c r="N61" s="104"/>
      <c r="O61" s="91"/>
      <c r="P61" s="939" t="s">
        <v>766</v>
      </c>
      <c r="Q61" s="940"/>
      <c r="R61" s="941"/>
      <c r="S61" s="945"/>
      <c r="T61" s="84"/>
      <c r="U61" s="105"/>
      <c r="V61" s="104"/>
      <c r="W61" s="904" t="s">
        <v>735</v>
      </c>
      <c r="X61" s="905"/>
      <c r="Y61" s="906"/>
      <c r="Z61" s="595" t="s">
        <v>342</v>
      </c>
      <c r="AA61" s="106"/>
      <c r="AB61" s="106"/>
      <c r="AC61" s="83"/>
      <c r="AD61" s="83"/>
      <c r="AF61" s="83"/>
      <c r="AM61" s="83"/>
      <c r="AN61" s="83"/>
      <c r="AO61" s="83"/>
      <c r="AP61" s="83"/>
    </row>
    <row r="62" spans="1:42" ht="22.15" customHeight="1" x14ac:dyDescent="0.25">
      <c r="A62" s="83"/>
      <c r="B62" s="91"/>
      <c r="C62" s="149"/>
      <c r="D62" s="256"/>
      <c r="E62" s="175"/>
      <c r="F62" s="256"/>
      <c r="G62" s="105"/>
      <c r="H62" s="147"/>
      <c r="I62" s="147"/>
      <c r="J62" s="147"/>
      <c r="K62" s="151"/>
      <c r="L62" s="106"/>
      <c r="M62" s="83"/>
      <c r="N62" s="104"/>
      <c r="O62" s="91"/>
      <c r="P62" s="942"/>
      <c r="Q62" s="943"/>
      <c r="R62" s="944"/>
      <c r="S62" s="946"/>
      <c r="T62" s="84"/>
      <c r="U62" s="105"/>
      <c r="V62" s="104"/>
      <c r="W62" s="908" t="str">
        <f>+W58</f>
        <v>ADD</v>
      </c>
      <c r="X62" s="900"/>
      <c r="Y62" s="910" t="str">
        <f>+Y58</f>
        <v>REMOVE</v>
      </c>
      <c r="Z62" s="912">
        <v>1</v>
      </c>
      <c r="AA62" s="106"/>
      <c r="AB62" s="106"/>
      <c r="AC62" s="83"/>
      <c r="AD62" s="83"/>
      <c r="AM62" s="83"/>
      <c r="AN62" s="83"/>
      <c r="AO62" s="83"/>
      <c r="AP62" s="83"/>
    </row>
    <row r="63" spans="1:42" ht="22.15" customHeight="1" x14ac:dyDescent="0.3">
      <c r="A63" s="83"/>
      <c r="B63" s="91"/>
      <c r="C63" s="149"/>
      <c r="D63" s="464"/>
      <c r="E63" s="175"/>
      <c r="F63" s="256"/>
      <c r="G63" s="701"/>
      <c r="H63" s="701"/>
      <c r="I63" s="701"/>
      <c r="J63" s="701"/>
      <c r="K63" s="151"/>
      <c r="L63" s="106"/>
      <c r="M63" s="83"/>
      <c r="N63" s="104"/>
      <c r="O63" s="91"/>
      <c r="P63" s="653"/>
      <c r="Q63" s="653"/>
      <c r="R63" s="653"/>
      <c r="T63" s="84"/>
      <c r="U63" s="105"/>
      <c r="V63" s="104"/>
      <c r="W63" s="909"/>
      <c r="X63" s="901"/>
      <c r="Y63" s="911"/>
      <c r="Z63" s="913"/>
      <c r="AA63" s="106"/>
      <c r="AB63" s="106"/>
      <c r="AC63" s="83"/>
      <c r="AD63" s="83"/>
      <c r="AM63" s="83"/>
      <c r="AN63" s="83"/>
      <c r="AO63" s="83"/>
      <c r="AP63" s="83"/>
    </row>
    <row r="64" spans="1:42" ht="22.15" customHeight="1" x14ac:dyDescent="0.25">
      <c r="A64" s="83"/>
      <c r="B64" s="91"/>
      <c r="C64" s="149"/>
      <c r="D64" s="701"/>
      <c r="E64" s="701"/>
      <c r="F64" s="474"/>
      <c r="G64" s="701"/>
      <c r="H64" s="701"/>
      <c r="I64" s="701"/>
      <c r="J64" s="701"/>
      <c r="K64" s="151"/>
      <c r="L64" s="106"/>
      <c r="M64" s="83"/>
      <c r="N64" s="104"/>
      <c r="O64" s="91"/>
      <c r="P64" s="948" t="s">
        <v>767</v>
      </c>
      <c r="Q64" s="948"/>
      <c r="R64" s="948"/>
      <c r="S64" s="945"/>
      <c r="T64" s="84"/>
      <c r="U64" s="105"/>
      <c r="V64" s="104"/>
      <c r="W64" s="105"/>
      <c r="X64" s="105"/>
      <c r="Y64" s="105"/>
      <c r="Z64" s="105"/>
      <c r="AA64" s="106"/>
      <c r="AB64" s="106"/>
      <c r="AC64" s="83"/>
      <c r="AD64" s="83"/>
      <c r="AM64" s="83"/>
      <c r="AN64" s="83"/>
      <c r="AO64" s="83"/>
      <c r="AP64" s="83"/>
    </row>
    <row r="65" spans="1:42" ht="22.15" customHeight="1" x14ac:dyDescent="0.25">
      <c r="A65" s="83"/>
      <c r="B65" s="91"/>
      <c r="C65" s="149"/>
      <c r="D65" s="209"/>
      <c r="E65" s="209"/>
      <c r="F65" s="209"/>
      <c r="G65" s="701"/>
      <c r="H65" s="701"/>
      <c r="I65" s="701"/>
      <c r="J65" s="701"/>
      <c r="K65" s="151"/>
      <c r="L65" s="106"/>
      <c r="M65" s="83"/>
      <c r="N65" s="104"/>
      <c r="O65" s="91"/>
      <c r="P65" s="948"/>
      <c r="Q65" s="948"/>
      <c r="R65" s="948"/>
      <c r="S65" s="946"/>
      <c r="T65" s="84"/>
      <c r="U65" s="105"/>
      <c r="V65" s="104"/>
      <c r="W65" s="904" t="s">
        <v>734</v>
      </c>
      <c r="X65" s="905"/>
      <c r="Y65" s="906"/>
      <c r="Z65" s="595" t="s">
        <v>342</v>
      </c>
      <c r="AA65" s="106"/>
      <c r="AB65" s="106"/>
      <c r="AC65" s="83"/>
      <c r="AD65" s="83"/>
      <c r="AM65" s="83"/>
      <c r="AN65" s="83"/>
      <c r="AO65" s="83"/>
      <c r="AP65" s="83"/>
    </row>
    <row r="66" spans="1:42" ht="22.15" customHeight="1" x14ac:dyDescent="0.3">
      <c r="A66" s="83"/>
      <c r="B66" s="91"/>
      <c r="C66" s="149"/>
      <c r="D66" s="464"/>
      <c r="E66" s="199"/>
      <c r="F66" s="464"/>
      <c r="G66" s="701"/>
      <c r="H66" s="701"/>
      <c r="I66" s="701"/>
      <c r="J66" s="701"/>
      <c r="K66" s="151"/>
      <c r="L66" s="106"/>
      <c r="M66" s="83"/>
      <c r="N66" s="104"/>
      <c r="O66" s="91"/>
      <c r="P66" s="780"/>
      <c r="Q66" s="780"/>
      <c r="R66" s="653"/>
      <c r="T66" s="84"/>
      <c r="U66" s="105"/>
      <c r="V66" s="104"/>
      <c r="W66" s="908" t="str">
        <f>+W62</f>
        <v>ADD</v>
      </c>
      <c r="X66" s="900"/>
      <c r="Y66" s="910" t="str">
        <f>+Y62</f>
        <v>REMOVE</v>
      </c>
      <c r="Z66" s="912">
        <v>1</v>
      </c>
      <c r="AA66" s="106"/>
      <c r="AB66" s="106"/>
      <c r="AC66" s="83"/>
      <c r="AD66" s="83"/>
      <c r="AM66" s="83"/>
      <c r="AN66" s="83"/>
      <c r="AO66" s="83"/>
      <c r="AP66" s="83"/>
    </row>
    <row r="67" spans="1:42" ht="22.15" customHeight="1" x14ac:dyDescent="0.25">
      <c r="A67" s="83"/>
      <c r="B67" s="91"/>
      <c r="C67" s="149"/>
      <c r="D67" s="464"/>
      <c r="E67" s="199"/>
      <c r="F67" s="464"/>
      <c r="G67" s="701"/>
      <c r="H67" s="92"/>
      <c r="I67" s="92"/>
      <c r="J67" s="92"/>
      <c r="K67" s="151"/>
      <c r="L67" s="106"/>
      <c r="M67" s="83"/>
      <c r="N67" s="104"/>
      <c r="O67" s="781"/>
      <c r="P67" s="939" t="s">
        <v>768</v>
      </c>
      <c r="Q67" s="940"/>
      <c r="R67" s="941"/>
      <c r="S67" s="945"/>
      <c r="T67" s="84"/>
      <c r="U67" s="105"/>
      <c r="V67" s="104"/>
      <c r="W67" s="909"/>
      <c r="X67" s="901"/>
      <c r="Y67" s="911"/>
      <c r="Z67" s="913"/>
      <c r="AA67" s="106"/>
      <c r="AB67" s="106"/>
      <c r="AC67" s="83"/>
      <c r="AD67" s="83"/>
      <c r="AM67" s="83"/>
      <c r="AN67" s="83"/>
      <c r="AO67" s="83"/>
      <c r="AP67" s="83"/>
    </row>
    <row r="68" spans="1:42" ht="22.15" customHeight="1" x14ac:dyDescent="0.25">
      <c r="A68" s="83"/>
      <c r="B68" s="91"/>
      <c r="C68" s="149"/>
      <c r="D68" s="464"/>
      <c r="E68" s="175"/>
      <c r="F68" s="464"/>
      <c r="G68" s="701"/>
      <c r="H68" s="92"/>
      <c r="I68" s="92"/>
      <c r="J68" s="92"/>
      <c r="K68" s="151"/>
      <c r="L68" s="106"/>
      <c r="M68" s="83"/>
      <c r="N68" s="104"/>
      <c r="O68" s="781"/>
      <c r="P68" s="942"/>
      <c r="Q68" s="943"/>
      <c r="R68" s="944"/>
      <c r="S68" s="946"/>
      <c r="T68" s="84"/>
      <c r="U68" s="105"/>
      <c r="V68" s="104"/>
      <c r="AA68" s="106"/>
      <c r="AB68" s="106"/>
      <c r="AC68" s="83"/>
      <c r="AD68" s="83"/>
      <c r="AM68" s="83"/>
      <c r="AN68" s="83"/>
      <c r="AO68" s="83"/>
      <c r="AP68" s="83"/>
    </row>
    <row r="69" spans="1:42" ht="22.15" customHeight="1" x14ac:dyDescent="0.3">
      <c r="A69" s="83"/>
      <c r="B69" s="91"/>
      <c r="C69" s="149"/>
      <c r="D69" s="464"/>
      <c r="E69" s="175"/>
      <c r="F69" s="464"/>
      <c r="G69" s="701"/>
      <c r="H69" s="92"/>
      <c r="I69" s="92"/>
      <c r="J69" s="92"/>
      <c r="K69" s="151"/>
      <c r="L69" s="106"/>
      <c r="M69" s="83"/>
      <c r="N69" s="104"/>
      <c r="O69" s="781"/>
      <c r="P69" s="653"/>
      <c r="Q69" s="653"/>
      <c r="R69" s="653"/>
      <c r="T69" s="84"/>
      <c r="U69" s="105"/>
      <c r="V69" s="104"/>
      <c r="W69" s="903" t="s">
        <v>268</v>
      </c>
      <c r="X69" s="903"/>
      <c r="Y69" s="903"/>
      <c r="Z69" s="903"/>
      <c r="AA69" s="106"/>
      <c r="AB69" s="106"/>
      <c r="AC69" s="83"/>
      <c r="AD69" s="83"/>
      <c r="AM69" s="83"/>
      <c r="AN69" s="83"/>
      <c r="AO69" s="83"/>
      <c r="AP69" s="83"/>
    </row>
    <row r="70" spans="1:42" ht="22.15" customHeight="1" x14ac:dyDescent="0.25">
      <c r="A70" s="83"/>
      <c r="B70" s="91"/>
      <c r="C70" s="149"/>
      <c r="D70" s="701"/>
      <c r="E70" s="701"/>
      <c r="F70" s="701"/>
      <c r="G70" s="701"/>
      <c r="H70" s="539" t="s">
        <v>359</v>
      </c>
      <c r="I70" s="539" t="s">
        <v>666</v>
      </c>
      <c r="J70" s="516" t="s">
        <v>235</v>
      </c>
      <c r="K70" s="151"/>
      <c r="L70" s="106"/>
      <c r="M70" s="83"/>
      <c r="N70" s="104"/>
      <c r="O70" s="91"/>
      <c r="P70" s="939" t="s">
        <v>769</v>
      </c>
      <c r="Q70" s="940"/>
      <c r="R70" s="941"/>
      <c r="S70" s="947"/>
      <c r="T70" s="84"/>
      <c r="U70" s="105"/>
      <c r="V70" s="104"/>
      <c r="W70" s="902" t="s">
        <v>739</v>
      </c>
      <c r="X70" s="902"/>
      <c r="Y70" s="902"/>
      <c r="Z70" s="902"/>
      <c r="AA70" s="106"/>
      <c r="AB70" s="106"/>
      <c r="AC70" s="83"/>
      <c r="AD70" s="83"/>
      <c r="AM70" s="83"/>
      <c r="AN70" s="83"/>
      <c r="AO70" s="83"/>
      <c r="AP70" s="83"/>
    </row>
    <row r="71" spans="1:42" ht="22.15" customHeight="1" x14ac:dyDescent="0.25">
      <c r="A71" s="83"/>
      <c r="B71" s="91"/>
      <c r="C71" s="149"/>
      <c r="D71" s="701"/>
      <c r="E71" s="701"/>
      <c r="F71" s="701"/>
      <c r="G71" s="701"/>
      <c r="H71" s="598" t="s">
        <v>660</v>
      </c>
      <c r="I71" s="527"/>
      <c r="J71" s="527" t="s">
        <v>688</v>
      </c>
      <c r="K71" s="151"/>
      <c r="L71" s="106"/>
      <c r="M71" s="83"/>
      <c r="N71" s="104"/>
      <c r="O71" s="91"/>
      <c r="P71" s="942"/>
      <c r="Q71" s="943"/>
      <c r="R71" s="944"/>
      <c r="S71" s="947"/>
      <c r="T71" s="84"/>
      <c r="U71" s="105"/>
      <c r="V71" s="104"/>
      <c r="W71" s="902"/>
      <c r="X71" s="902"/>
      <c r="Y71" s="902"/>
      <c r="Z71" s="902"/>
      <c r="AA71" s="106"/>
      <c r="AB71" s="106"/>
      <c r="AC71" s="83"/>
      <c r="AD71" s="83"/>
      <c r="AN71" s="83"/>
      <c r="AO71" s="83"/>
      <c r="AP71" s="83"/>
    </row>
    <row r="72" spans="1:42" ht="22.15" customHeight="1" x14ac:dyDescent="0.25">
      <c r="A72" s="83"/>
      <c r="B72" s="91"/>
      <c r="C72" s="149"/>
      <c r="D72" s="701"/>
      <c r="E72" s="701"/>
      <c r="F72" s="701"/>
      <c r="G72" s="701"/>
      <c r="H72" s="598" t="s">
        <v>661</v>
      </c>
      <c r="I72" s="527"/>
      <c r="J72" s="527"/>
      <c r="K72" s="151"/>
      <c r="L72" s="106"/>
      <c r="M72" s="83"/>
      <c r="N72" s="104"/>
      <c r="O72" s="91"/>
      <c r="P72" s="783"/>
      <c r="Q72" s="783"/>
      <c r="T72" s="84"/>
      <c r="U72" s="105"/>
      <c r="V72" s="104"/>
      <c r="W72" s="902"/>
      <c r="X72" s="902"/>
      <c r="Y72" s="902"/>
      <c r="Z72" s="902"/>
      <c r="AA72" s="106"/>
      <c r="AB72" s="106"/>
      <c r="AC72" s="83"/>
      <c r="AD72" s="83"/>
      <c r="AO72" s="83"/>
      <c r="AP72" s="83"/>
    </row>
    <row r="73" spans="1:42" ht="22.15" customHeight="1" x14ac:dyDescent="0.25">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25">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25">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25">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25">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25">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25">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O86" s="83"/>
    </row>
    <row r="87" spans="1:42" x14ac:dyDescent="0.25">
      <c r="AO87" s="83"/>
    </row>
    <row r="88" spans="1:42" x14ac:dyDescent="0.25">
      <c r="AO88" s="83"/>
    </row>
    <row r="89" spans="1:42" x14ac:dyDescent="0.25">
      <c r="AO89" s="83"/>
    </row>
    <row r="90" spans="1:42" x14ac:dyDescent="0.25">
      <c r="AO90" s="83"/>
    </row>
    <row r="91" spans="1:42" x14ac:dyDescent="0.25">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19050</xdr:rowOff>
                  </from>
                  <to>
                    <xdr:col>23</xdr:col>
                    <xdr:colOff>609600</xdr:colOff>
                    <xdr:row>58</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57</xdr:row>
                    <xdr:rowOff>28575</xdr:rowOff>
                  </from>
                  <to>
                    <xdr:col>23</xdr:col>
                    <xdr:colOff>1228725</xdr:colOff>
                    <xdr:row>58</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19050</xdr:rowOff>
                  </from>
                  <to>
                    <xdr:col>23</xdr:col>
                    <xdr:colOff>609600</xdr:colOff>
                    <xdr:row>62</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61</xdr:row>
                    <xdr:rowOff>28575</xdr:rowOff>
                  </from>
                  <to>
                    <xdr:col>23</xdr:col>
                    <xdr:colOff>1228725</xdr:colOff>
                    <xdr:row>62</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19050</xdr:rowOff>
                  </from>
                  <to>
                    <xdr:col>23</xdr:col>
                    <xdr:colOff>609600</xdr:colOff>
                    <xdr:row>66</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65</xdr:row>
                    <xdr:rowOff>28575</xdr:rowOff>
                  </from>
                  <to>
                    <xdr:col>23</xdr:col>
                    <xdr:colOff>1228725</xdr:colOff>
                    <xdr:row>66</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57</xdr:row>
                    <xdr:rowOff>9525</xdr:rowOff>
                  </from>
                  <to>
                    <xdr:col>18</xdr:col>
                    <xdr:colOff>1152525</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60</xdr:row>
                    <xdr:rowOff>9525</xdr:rowOff>
                  </from>
                  <to>
                    <xdr:col>18</xdr:col>
                    <xdr:colOff>1152525</xdr:colOff>
                    <xdr:row>61</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63</xdr:row>
                    <xdr:rowOff>0</xdr:rowOff>
                  </from>
                  <to>
                    <xdr:col>18</xdr:col>
                    <xdr:colOff>1143000</xdr:colOff>
                    <xdr:row>64</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66</xdr:row>
                    <xdr:rowOff>9525</xdr:rowOff>
                  </from>
                  <to>
                    <xdr:col>18</xdr:col>
                    <xdr:colOff>1152525</xdr:colOff>
                    <xdr:row>67</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69</xdr:row>
                    <xdr:rowOff>9525</xdr:rowOff>
                  </from>
                  <to>
                    <xdr:col>18</xdr:col>
                    <xdr:colOff>1143000</xdr:colOff>
                    <xdr:row>70</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E24" zoomScale="55" zoomScaleNormal="55" workbookViewId="0">
      <selection activeCell="S53" sqref="S53"/>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47"/>
    <col min="44" max="44" width="11.140625" style="447"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149999999999999" customHeight="1" x14ac:dyDescent="0.25">
      <c r="A3" s="83"/>
      <c r="B3" s="104"/>
      <c r="C3" s="918" t="s">
        <v>270</v>
      </c>
      <c r="D3" s="919"/>
      <c r="E3" s="919"/>
      <c r="F3" s="919"/>
      <c r="G3" s="918" t="s">
        <v>229</v>
      </c>
      <c r="H3" s="920"/>
      <c r="I3" s="92"/>
      <c r="J3" s="918" t="s">
        <v>671</v>
      </c>
      <c r="K3" s="919"/>
      <c r="L3" s="919"/>
      <c r="M3" s="920"/>
      <c r="N3" s="210"/>
      <c r="O3" s="918" t="str">
        <f>+E6</f>
        <v>Unit 1</v>
      </c>
      <c r="P3" s="919"/>
      <c r="Q3" s="919"/>
      <c r="R3" s="919"/>
      <c r="S3" s="920"/>
      <c r="T3" s="106"/>
      <c r="U3" s="106"/>
      <c r="V3" s="112"/>
      <c r="W3" s="949" t="str">
        <f>+E6&amp;" Diagram"</f>
        <v>Unit 1 Diagram</v>
      </c>
      <c r="X3" s="950"/>
      <c r="Y3" s="950"/>
      <c r="Z3" s="950"/>
      <c r="AA3" s="950"/>
      <c r="AB3" s="950"/>
      <c r="AC3" s="950"/>
      <c r="AD3" s="950"/>
      <c r="AE3" s="950"/>
      <c r="AF3" s="950"/>
      <c r="AG3" s="950"/>
      <c r="AH3" s="950"/>
      <c r="AI3" s="950"/>
      <c r="AJ3" s="950"/>
      <c r="AK3" s="950"/>
      <c r="AL3" s="950"/>
      <c r="AM3" s="950"/>
      <c r="AN3" s="951"/>
      <c r="AO3" s="113"/>
      <c r="AP3" s="83"/>
      <c r="AQ3" s="241"/>
      <c r="AR3" s="446"/>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149999999999999" customHeight="1" x14ac:dyDescent="0.25">
      <c r="A5" s="83"/>
      <c r="B5" s="104"/>
      <c r="C5" s="105"/>
      <c r="D5" s="921" t="s">
        <v>265</v>
      </c>
      <c r="E5" s="922"/>
      <c r="F5" s="105"/>
      <c r="G5" s="921" t="s">
        <v>267</v>
      </c>
      <c r="H5" s="922"/>
      <c r="I5" s="92"/>
      <c r="J5" s="956"/>
      <c r="K5" s="957"/>
      <c r="L5" s="214" t="s">
        <v>469</v>
      </c>
      <c r="M5" s="500" t="s">
        <v>503</v>
      </c>
      <c r="N5" s="501"/>
      <c r="O5" s="859" t="s">
        <v>579</v>
      </c>
      <c r="P5" s="860"/>
      <c r="Q5" s="860"/>
      <c r="R5" s="860"/>
      <c r="S5" s="86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149999999999999" customHeight="1" x14ac:dyDescent="0.25">
      <c r="A6" s="83"/>
      <c r="B6" s="104"/>
      <c r="C6" s="967" t="s">
        <v>495</v>
      </c>
      <c r="D6" s="276" t="s">
        <v>686</v>
      </c>
      <c r="E6" s="540" t="str">
        <f>+'Plant Overview'!V37</f>
        <v>Unit 1</v>
      </c>
      <c r="F6" s="105"/>
      <c r="G6" s="85"/>
      <c r="H6" s="390" t="s">
        <v>262</v>
      </c>
      <c r="I6" s="92"/>
      <c r="J6" s="958"/>
      <c r="K6" s="959"/>
      <c r="L6" s="188" t="s">
        <v>470</v>
      </c>
      <c r="M6" s="86" t="s">
        <v>504</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149999999999999" customHeight="1" x14ac:dyDescent="0.25">
      <c r="A7" s="83"/>
      <c r="B7" s="104"/>
      <c r="C7" s="968"/>
      <c r="D7" s="276" t="s">
        <v>685</v>
      </c>
      <c r="E7" s="540" t="str">
        <f>+'Plant Overview'!W37</f>
        <v>U-100</v>
      </c>
      <c r="F7" s="105"/>
      <c r="G7" s="96"/>
      <c r="H7" s="390" t="s">
        <v>263</v>
      </c>
      <c r="I7" s="92"/>
      <c r="J7" s="958"/>
      <c r="K7" s="959"/>
      <c r="L7" s="214" t="s">
        <v>464</v>
      </c>
      <c r="M7" s="500" t="s">
        <v>502</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149999999999999" customHeight="1" x14ac:dyDescent="0.25">
      <c r="A8" s="83"/>
      <c r="B8" s="104"/>
      <c r="C8" s="900"/>
      <c r="D8" s="972" t="s">
        <v>312</v>
      </c>
      <c r="E8" s="974"/>
      <c r="F8" s="105"/>
      <c r="G8" s="95"/>
      <c r="H8" s="738" t="s">
        <v>264</v>
      </c>
      <c r="I8" s="92"/>
      <c r="J8" s="958"/>
      <c r="K8" s="959"/>
      <c r="L8" s="214" t="s">
        <v>465</v>
      </c>
      <c r="M8" s="500" t="s">
        <v>500</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149999999999999" customHeight="1" x14ac:dyDescent="0.25">
      <c r="A9" s="83"/>
      <c r="B9" s="104"/>
      <c r="C9" s="901"/>
      <c r="D9" s="973"/>
      <c r="E9" s="975"/>
      <c r="F9" s="105"/>
      <c r="G9" s="110"/>
      <c r="H9" s="739" t="s">
        <v>268</v>
      </c>
      <c r="I9" s="92"/>
      <c r="J9" s="960"/>
      <c r="K9" s="961"/>
      <c r="L9" s="214" t="s">
        <v>466</v>
      </c>
      <c r="M9" s="500" t="s">
        <v>501</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149999999999999" customHeight="1" x14ac:dyDescent="0.25">
      <c r="A11" s="83"/>
      <c r="B11" s="104"/>
      <c r="C11" s="105"/>
      <c r="D11" s="918" t="s">
        <v>571</v>
      </c>
      <c r="E11" s="919"/>
      <c r="F11" s="919"/>
      <c r="G11" s="919"/>
      <c r="H11" s="919"/>
      <c r="I11" s="919"/>
      <c r="J11" s="919"/>
      <c r="K11" s="919"/>
      <c r="L11" s="920"/>
      <c r="M11" s="918" t="s">
        <v>580</v>
      </c>
      <c r="N11" s="919"/>
      <c r="O11" s="919"/>
      <c r="P11" s="919"/>
      <c r="Q11" s="919"/>
      <c r="R11" s="92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149999999999999" customHeight="1" x14ac:dyDescent="0.25">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149999999999999" customHeight="1" x14ac:dyDescent="0.25">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149999999999999" customHeight="1" x14ac:dyDescent="0.25">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149999999999999" customHeight="1" x14ac:dyDescent="0.25">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149999999999999" customHeight="1" x14ac:dyDescent="0.25">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149999999999999" customHeight="1" x14ac:dyDescent="0.25">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149999999999999" customHeight="1" x14ac:dyDescent="0.25">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149999999999999" customHeight="1" x14ac:dyDescent="0.25">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149999999999999" customHeight="1" x14ac:dyDescent="0.25">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149999999999999" customHeight="1" x14ac:dyDescent="0.25">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149999999999999" customHeight="1" x14ac:dyDescent="0.25">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149999999999999" customHeight="1" x14ac:dyDescent="0.25">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149999999999999" customHeight="1" x14ac:dyDescent="0.25">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149999999999999" customHeight="1" x14ac:dyDescent="0.25">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149999999999999" customHeight="1" x14ac:dyDescent="0.25">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149999999999999" customHeight="1" x14ac:dyDescent="0.25">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149999999999999" customHeight="1" x14ac:dyDescent="0.25">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149999999999999" customHeight="1" x14ac:dyDescent="0.25">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149999999999999" customHeight="1" x14ac:dyDescent="0.25">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149999999999999" customHeight="1" x14ac:dyDescent="0.25">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149999999999999" customHeight="1" x14ac:dyDescent="0.25">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149999999999999" customHeight="1" x14ac:dyDescent="0.25">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149999999999999" customHeight="1" x14ac:dyDescent="0.25">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15" t="str">
        <f>+E6&amp;" Calculations"</f>
        <v>Unit 1 Calculations</v>
      </c>
      <c r="X34" s="916"/>
      <c r="Y34" s="916"/>
      <c r="Z34" s="916"/>
      <c r="AA34" s="916"/>
      <c r="AB34" s="916"/>
      <c r="AC34" s="916"/>
      <c r="AD34" s="916"/>
      <c r="AE34" s="916"/>
      <c r="AF34" s="916"/>
      <c r="AG34" s="916"/>
      <c r="AH34" s="916"/>
      <c r="AI34" s="916"/>
      <c r="AJ34" s="916"/>
      <c r="AK34" s="916"/>
      <c r="AL34" s="916"/>
      <c r="AM34" s="916"/>
      <c r="AN34" s="917"/>
      <c r="AO34" s="113"/>
      <c r="AP34" s="105"/>
      <c r="AQ34" s="241"/>
      <c r="AR34" s="446"/>
    </row>
    <row r="35" spans="1:44" ht="16.149999999999999" customHeight="1" x14ac:dyDescent="0.25">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149999999999999" customHeight="1" x14ac:dyDescent="0.25">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149999999999999" customHeight="1" x14ac:dyDescent="0.25">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149999999999999" customHeight="1" x14ac:dyDescent="0.25">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149999999999999" customHeight="1" x14ac:dyDescent="0.25">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149999999999999" customHeight="1" x14ac:dyDescent="0.25">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149999999999999" customHeight="1" x14ac:dyDescent="0.25">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149999999999999" customHeight="1" x14ac:dyDescent="0.25">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149999999999999" customHeight="1" x14ac:dyDescent="0.25">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149999999999999" customHeight="1" x14ac:dyDescent="0.25">
      <c r="A44" s="83"/>
      <c r="B44" s="104"/>
      <c r="C44" s="436"/>
      <c r="D44" s="919" t="s">
        <v>536</v>
      </c>
      <c r="E44" s="919"/>
      <c r="F44" s="919"/>
      <c r="G44" s="919"/>
      <c r="H44" s="919"/>
      <c r="I44" s="919"/>
      <c r="J44" s="919"/>
      <c r="K44" s="919"/>
      <c r="L44" s="919"/>
      <c r="M44" s="955"/>
      <c r="N44" s="955"/>
      <c r="O44" s="955"/>
      <c r="P44" s="955"/>
      <c r="Q44" s="955"/>
      <c r="R44" s="955"/>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149999999999999" customHeight="1" x14ac:dyDescent="0.25">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149999999999999" customHeight="1" x14ac:dyDescent="0.25">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149999999999999" customHeight="1" x14ac:dyDescent="0.25">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149999999999999" customHeight="1" x14ac:dyDescent="0.25">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698</v>
      </c>
      <c r="AH48" s="817" t="s">
        <v>359</v>
      </c>
      <c r="AI48" s="952" t="s">
        <v>579</v>
      </c>
      <c r="AJ48" s="953"/>
      <c r="AK48" s="953"/>
      <c r="AL48" s="953"/>
      <c r="AM48" s="953"/>
      <c r="AN48" s="954"/>
      <c r="AO48" s="113"/>
      <c r="AP48" s="105"/>
      <c r="AQ48" s="241"/>
      <c r="AR48" s="446"/>
    </row>
    <row r="49" spans="1:57" ht="16.149999999999999" customHeight="1" x14ac:dyDescent="0.25">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149999999999999" customHeight="1" x14ac:dyDescent="0.25">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149999999999999" customHeight="1" x14ac:dyDescent="0.25">
      <c r="A51" s="83"/>
      <c r="B51" s="104"/>
      <c r="C51" s="224"/>
      <c r="D51" s="736"/>
      <c r="E51" s="737"/>
      <c r="F51" s="737"/>
      <c r="G51" s="737"/>
      <c r="H51" s="737"/>
      <c r="I51" s="737"/>
      <c r="J51" s="737"/>
      <c r="K51" s="737"/>
      <c r="L51" s="738"/>
      <c r="M51" s="541" t="s">
        <v>584</v>
      </c>
      <c r="N51" s="533" t="s">
        <v>463</v>
      </c>
      <c r="O51" s="743" t="s">
        <v>315</v>
      </c>
      <c r="P51" s="965" t="s">
        <v>476</v>
      </c>
      <c r="Q51" s="966"/>
      <c r="R51" s="595" t="s">
        <v>639</v>
      </c>
      <c r="S51" s="542" t="s">
        <v>638</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149999999999999" customHeight="1" x14ac:dyDescent="0.25">
      <c r="A52" s="83"/>
      <c r="B52" s="104"/>
      <c r="C52" s="753"/>
      <c r="D52" s="748"/>
      <c r="E52" s="748"/>
      <c r="F52" s="748"/>
      <c r="G52" s="748"/>
      <c r="H52" s="748"/>
      <c r="I52" s="748"/>
      <c r="J52" s="748"/>
      <c r="K52" s="748"/>
      <c r="L52" s="749"/>
      <c r="M52" s="744" t="s">
        <v>488</v>
      </c>
      <c r="N52" s="523" t="s">
        <v>486</v>
      </c>
      <c r="O52" s="745">
        <v>2001</v>
      </c>
      <c r="P52" s="897" t="s">
        <v>477</v>
      </c>
      <c r="Q52" s="899"/>
      <c r="R52" s="543" t="str">
        <f>+IF(SUM(S13:S43)&gt;0,IF(G3="Equipment",SUM(S13:S43),"NaN"),"")</f>
        <v/>
      </c>
      <c r="S52" s="544" cm="1">
        <f t="array" aca="1" ref="S52" ca="1">+IF(R52="",0,R52*INDIRECT(ADDRESS(MATCH(O52,'Cost Conversion'!$B$3:$B$48,0)+2,4,1,1,"Cost conversion"))*INDIRECT(ADDRESS(MATCH(P52,'Cost Conversion'!$F$3:$F$22,0)+2,8,1,1,"Cost conversion"))/IF(N52="$",'Cost Conversion'!$L$2,1))</f>
        <v>0</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149999999999999" customHeight="1" x14ac:dyDescent="0.25">
      <c r="A53" s="83"/>
      <c r="B53" s="104"/>
      <c r="C53" s="750"/>
      <c r="D53" s="751"/>
      <c r="E53" s="751"/>
      <c r="F53" s="751"/>
      <c r="G53" s="751"/>
      <c r="H53" s="751"/>
      <c r="I53" s="751"/>
      <c r="J53" s="751"/>
      <c r="K53" s="751"/>
      <c r="L53" s="752"/>
      <c r="M53" s="523" t="s">
        <v>640</v>
      </c>
      <c r="N53" s="139"/>
      <c r="O53" s="145"/>
      <c r="P53" s="897"/>
      <c r="Q53" s="899"/>
      <c r="R53" s="543" t="s">
        <v>354</v>
      </c>
      <c r="S53" s="544">
        <f ca="1">+IF(SUM(S46:S50)&gt;=0,SUM(S46:S50),"")</f>
        <v>0</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149999999999999" customHeight="1" x14ac:dyDescent="0.25">
      <c r="A56" s="83"/>
      <c r="B56" s="918" t="str">
        <f>+"BEC Distribution: "&amp;E6</f>
        <v>BEC Distribution: Unit 1</v>
      </c>
      <c r="C56" s="919"/>
      <c r="D56" s="919"/>
      <c r="E56" s="919"/>
      <c r="F56" s="919"/>
      <c r="G56" s="920"/>
      <c r="H56" s="918" t="str">
        <f>"Estimate Benchmark: "&amp;E6</f>
        <v>Estimate Benchmark: Unit 1</v>
      </c>
      <c r="I56" s="919"/>
      <c r="J56" s="919"/>
      <c r="K56" s="919"/>
      <c r="L56" s="919"/>
      <c r="M56" s="919"/>
      <c r="N56" s="92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149999999999999" customHeight="1" x14ac:dyDescent="0.25">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149999999999999" customHeight="1" x14ac:dyDescent="0.25">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149999999999999" customHeight="1" x14ac:dyDescent="0.25">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149999999999999" customHeight="1" x14ac:dyDescent="0.25">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149999999999999" customHeight="1" x14ac:dyDescent="0.25">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149999999999999" customHeight="1" x14ac:dyDescent="0.25">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149999999999999" customHeight="1" x14ac:dyDescent="0.25">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149999999999999" customHeight="1" x14ac:dyDescent="0.25">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149999999999999" customHeight="1" x14ac:dyDescent="0.25">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149999999999999" customHeight="1" x14ac:dyDescent="0.25">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149999999999999" customHeight="1" x14ac:dyDescent="0.25">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149999999999999" customHeight="1" x14ac:dyDescent="0.25">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149999999999999" customHeight="1" x14ac:dyDescent="0.25">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149999999999999" customHeight="1" x14ac:dyDescent="0.25">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149999999999999" customHeight="1" x14ac:dyDescent="0.25">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149999999999999" customHeight="1" x14ac:dyDescent="0.25">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149999999999999" customHeight="1" x14ac:dyDescent="0.25">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149999999999999" customHeight="1" x14ac:dyDescent="0.25">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149999999999999" customHeight="1" x14ac:dyDescent="0.25">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149999999999999" customHeight="1" x14ac:dyDescent="0.25">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149999999999999" customHeight="1" x14ac:dyDescent="0.25">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149999999999999" customHeight="1" x14ac:dyDescent="0.25">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149999999999999" customHeight="1" x14ac:dyDescent="0.25">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149999999999999" customHeight="1" x14ac:dyDescent="0.25">
      <c r="A80" s="83"/>
      <c r="B80" s="976" t="s">
        <v>761</v>
      </c>
      <c r="C80" s="977"/>
      <c r="D80" s="977"/>
      <c r="E80" s="977"/>
      <c r="F80" s="977"/>
      <c r="G80" s="978"/>
      <c r="H80" s="127" t="s">
        <v>698</v>
      </c>
      <c r="I80" s="128" t="s">
        <v>359</v>
      </c>
      <c r="J80" s="969" t="s">
        <v>579</v>
      </c>
      <c r="K80" s="970"/>
      <c r="L80" s="970"/>
      <c r="M80" s="970"/>
      <c r="N80" s="971"/>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149999999999999" customHeight="1" x14ac:dyDescent="0.25">
      <c r="A81" s="83"/>
      <c r="B81" s="979"/>
      <c r="C81" s="980"/>
      <c r="D81" s="980"/>
      <c r="E81" s="980"/>
      <c r="F81" s="980"/>
      <c r="G81" s="981"/>
      <c r="H81" s="628"/>
      <c r="I81" s="629"/>
      <c r="J81" s="962"/>
      <c r="K81" s="963"/>
      <c r="L81" s="963"/>
      <c r="M81" s="963"/>
      <c r="N81" s="96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25">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25">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25">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25">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25">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25">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25">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25">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25">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25">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25">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25">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25">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25">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25">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25">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25">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S54" sqref="S54"/>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47"/>
    <col min="44" max="44" width="11.140625" style="447"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149999999999999" customHeight="1" x14ac:dyDescent="0.25">
      <c r="A3" s="83"/>
      <c r="B3" s="104"/>
      <c r="C3" s="918" t="s">
        <v>270</v>
      </c>
      <c r="D3" s="919"/>
      <c r="E3" s="919"/>
      <c r="F3" s="919"/>
      <c r="G3" s="918" t="s">
        <v>229</v>
      </c>
      <c r="H3" s="920"/>
      <c r="I3" s="92"/>
      <c r="J3" s="918" t="s">
        <v>671</v>
      </c>
      <c r="K3" s="919"/>
      <c r="L3" s="919"/>
      <c r="M3" s="920"/>
      <c r="N3" s="210"/>
      <c r="O3" s="918" t="str">
        <f>+E6</f>
        <v>Unit 2</v>
      </c>
      <c r="P3" s="919"/>
      <c r="Q3" s="919"/>
      <c r="R3" s="919"/>
      <c r="S3" s="920"/>
      <c r="T3" s="106"/>
      <c r="U3" s="106"/>
      <c r="V3" s="112"/>
      <c r="W3" s="949" t="str">
        <f>+E6&amp;" Diagram"</f>
        <v>Unit 2 Diagram</v>
      </c>
      <c r="X3" s="950"/>
      <c r="Y3" s="950"/>
      <c r="Z3" s="950"/>
      <c r="AA3" s="950"/>
      <c r="AB3" s="950"/>
      <c r="AC3" s="950"/>
      <c r="AD3" s="950"/>
      <c r="AE3" s="950"/>
      <c r="AF3" s="950"/>
      <c r="AG3" s="950"/>
      <c r="AH3" s="950"/>
      <c r="AI3" s="950"/>
      <c r="AJ3" s="950"/>
      <c r="AK3" s="950"/>
      <c r="AL3" s="950"/>
      <c r="AM3" s="950"/>
      <c r="AN3" s="951"/>
      <c r="AO3" s="113"/>
      <c r="AP3" s="83"/>
      <c r="AQ3" s="241"/>
      <c r="AR3" s="446"/>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149999999999999" customHeight="1" x14ac:dyDescent="0.25">
      <c r="A5" s="83"/>
      <c r="B5" s="104"/>
      <c r="C5" s="105"/>
      <c r="D5" s="921" t="s">
        <v>265</v>
      </c>
      <c r="E5" s="922"/>
      <c r="F5" s="105"/>
      <c r="G5" s="921" t="s">
        <v>267</v>
      </c>
      <c r="H5" s="922"/>
      <c r="I5" s="92"/>
      <c r="J5" s="956"/>
      <c r="K5" s="957"/>
      <c r="L5" s="214" t="s">
        <v>469</v>
      </c>
      <c r="M5" s="500" t="s">
        <v>503</v>
      </c>
      <c r="N5" s="501"/>
      <c r="O5" s="859" t="s">
        <v>579</v>
      </c>
      <c r="P5" s="860"/>
      <c r="Q5" s="860"/>
      <c r="R5" s="860"/>
      <c r="S5" s="86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149999999999999" customHeight="1" x14ac:dyDescent="0.25">
      <c r="A6" s="83"/>
      <c r="B6" s="104"/>
      <c r="C6" s="967" t="s">
        <v>495</v>
      </c>
      <c r="D6" s="276" t="s">
        <v>686</v>
      </c>
      <c r="E6" s="540" t="str">
        <f>+'Plant Overview'!V38</f>
        <v>Unit 2</v>
      </c>
      <c r="F6" s="105"/>
      <c r="G6" s="85"/>
      <c r="H6" s="390" t="s">
        <v>262</v>
      </c>
      <c r="I6" s="92"/>
      <c r="J6" s="958"/>
      <c r="K6" s="959"/>
      <c r="L6" s="188" t="s">
        <v>470</v>
      </c>
      <c r="M6" s="86" t="s">
        <v>504</v>
      </c>
      <c r="N6" s="501"/>
      <c r="O6" s="926"/>
      <c r="P6" s="927"/>
      <c r="Q6" s="927"/>
      <c r="R6" s="927"/>
      <c r="S6" s="928"/>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149999999999999" customHeight="1" x14ac:dyDescent="0.25">
      <c r="A7" s="83"/>
      <c r="B7" s="104"/>
      <c r="C7" s="968"/>
      <c r="D7" s="276" t="s">
        <v>685</v>
      </c>
      <c r="E7" s="540" t="str">
        <f>+'Plant Overview'!W38</f>
        <v>U-200</v>
      </c>
      <c r="F7" s="105"/>
      <c r="G7" s="96"/>
      <c r="H7" s="390" t="s">
        <v>263</v>
      </c>
      <c r="I7" s="92"/>
      <c r="J7" s="958"/>
      <c r="K7" s="959"/>
      <c r="L7" s="214" t="s">
        <v>464</v>
      </c>
      <c r="M7" s="500" t="s">
        <v>502</v>
      </c>
      <c r="N7" s="501"/>
      <c r="O7" s="929"/>
      <c r="P7" s="930"/>
      <c r="Q7" s="930"/>
      <c r="R7" s="930"/>
      <c r="S7" s="931"/>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149999999999999" customHeight="1" x14ac:dyDescent="0.25">
      <c r="A8" s="83"/>
      <c r="B8" s="104"/>
      <c r="C8" s="900"/>
      <c r="D8" s="972" t="s">
        <v>312</v>
      </c>
      <c r="E8" s="974"/>
      <c r="F8" s="105"/>
      <c r="G8" s="95"/>
      <c r="H8" s="738" t="s">
        <v>264</v>
      </c>
      <c r="I8" s="92"/>
      <c r="J8" s="958"/>
      <c r="K8" s="959"/>
      <c r="L8" s="214" t="s">
        <v>465</v>
      </c>
      <c r="M8" s="500" t="s">
        <v>500</v>
      </c>
      <c r="N8" s="501"/>
      <c r="O8" s="929"/>
      <c r="P8" s="930"/>
      <c r="Q8" s="930"/>
      <c r="R8" s="930"/>
      <c r="S8" s="931"/>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149999999999999" customHeight="1" x14ac:dyDescent="0.25">
      <c r="A9" s="83"/>
      <c r="B9" s="104"/>
      <c r="C9" s="901"/>
      <c r="D9" s="973"/>
      <c r="E9" s="975"/>
      <c r="F9" s="105"/>
      <c r="G9" s="110"/>
      <c r="H9" s="739" t="s">
        <v>268</v>
      </c>
      <c r="I9" s="92"/>
      <c r="J9" s="960"/>
      <c r="K9" s="961"/>
      <c r="L9" s="214" t="s">
        <v>466</v>
      </c>
      <c r="M9" s="500" t="s">
        <v>501</v>
      </c>
      <c r="N9" s="501"/>
      <c r="O9" s="932"/>
      <c r="P9" s="933"/>
      <c r="Q9" s="933"/>
      <c r="R9" s="933"/>
      <c r="S9" s="934"/>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149999999999999" customHeight="1" x14ac:dyDescent="0.25">
      <c r="A11" s="83"/>
      <c r="B11" s="104"/>
      <c r="C11" s="105"/>
      <c r="D11" s="918" t="s">
        <v>571</v>
      </c>
      <c r="E11" s="919"/>
      <c r="F11" s="919"/>
      <c r="G11" s="919"/>
      <c r="H11" s="919"/>
      <c r="I11" s="919"/>
      <c r="J11" s="919"/>
      <c r="K11" s="919"/>
      <c r="L11" s="920"/>
      <c r="M11" s="918" t="s">
        <v>580</v>
      </c>
      <c r="N11" s="919"/>
      <c r="O11" s="919"/>
      <c r="P11" s="919"/>
      <c r="Q11" s="919"/>
      <c r="R11" s="92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149999999999999" customHeight="1" x14ac:dyDescent="0.25">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149999999999999" customHeight="1" x14ac:dyDescent="0.25">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149999999999999" customHeight="1" x14ac:dyDescent="0.25">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149999999999999" customHeight="1" x14ac:dyDescent="0.25">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149999999999999" customHeight="1" x14ac:dyDescent="0.25">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149999999999999" customHeight="1" x14ac:dyDescent="0.25">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149999999999999" customHeight="1" x14ac:dyDescent="0.25">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149999999999999" customHeight="1" x14ac:dyDescent="0.25">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149999999999999" customHeight="1" x14ac:dyDescent="0.25">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149999999999999" customHeight="1" x14ac:dyDescent="0.25">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149999999999999" customHeight="1" x14ac:dyDescent="0.25">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149999999999999" customHeight="1" x14ac:dyDescent="0.25">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149999999999999" customHeight="1" x14ac:dyDescent="0.25">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149999999999999" customHeight="1" x14ac:dyDescent="0.25">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149999999999999" customHeight="1" x14ac:dyDescent="0.25">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149999999999999" customHeight="1" x14ac:dyDescent="0.25">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149999999999999" customHeight="1" x14ac:dyDescent="0.25">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149999999999999" customHeight="1" x14ac:dyDescent="0.25">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149999999999999" customHeight="1" x14ac:dyDescent="0.25">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149999999999999" customHeight="1" x14ac:dyDescent="0.25">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149999999999999" customHeight="1" x14ac:dyDescent="0.25">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149999999999999" customHeight="1" x14ac:dyDescent="0.25">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149999999999999" customHeight="1" x14ac:dyDescent="0.25">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15" t="str">
        <f>+E6&amp;" Calculations"</f>
        <v>Unit 2 Calculations</v>
      </c>
      <c r="X34" s="916"/>
      <c r="Y34" s="916"/>
      <c r="Z34" s="916"/>
      <c r="AA34" s="916"/>
      <c r="AB34" s="916"/>
      <c r="AC34" s="916"/>
      <c r="AD34" s="916"/>
      <c r="AE34" s="916"/>
      <c r="AF34" s="916"/>
      <c r="AG34" s="916"/>
      <c r="AH34" s="916"/>
      <c r="AI34" s="916"/>
      <c r="AJ34" s="916"/>
      <c r="AK34" s="916"/>
      <c r="AL34" s="916"/>
      <c r="AM34" s="916"/>
      <c r="AN34" s="917"/>
      <c r="AO34" s="113"/>
      <c r="AP34" s="105"/>
      <c r="AQ34" s="241"/>
      <c r="AR34" s="446"/>
    </row>
    <row r="35" spans="1:44" ht="16.149999999999999" customHeight="1" x14ac:dyDescent="0.25">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149999999999999" customHeight="1" x14ac:dyDescent="0.25">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149999999999999" customHeight="1" x14ac:dyDescent="0.25">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149999999999999" customHeight="1" x14ac:dyDescent="0.25">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149999999999999" customHeight="1" x14ac:dyDescent="0.25">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149999999999999" customHeight="1" x14ac:dyDescent="0.25">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149999999999999" customHeight="1" x14ac:dyDescent="0.25">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149999999999999" customHeight="1" x14ac:dyDescent="0.25">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149999999999999" customHeight="1" x14ac:dyDescent="0.25">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149999999999999" customHeight="1" x14ac:dyDescent="0.25">
      <c r="A44" s="83"/>
      <c r="B44" s="104"/>
      <c r="C44" s="436"/>
      <c r="D44" s="919" t="s">
        <v>536</v>
      </c>
      <c r="E44" s="919"/>
      <c r="F44" s="919"/>
      <c r="G44" s="919"/>
      <c r="H44" s="919"/>
      <c r="I44" s="919"/>
      <c r="J44" s="919"/>
      <c r="K44" s="919"/>
      <c r="L44" s="919"/>
      <c r="M44" s="955"/>
      <c r="N44" s="955"/>
      <c r="O44" s="955"/>
      <c r="P44" s="955"/>
      <c r="Q44" s="955"/>
      <c r="R44" s="955"/>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149999999999999" customHeight="1" x14ac:dyDescent="0.25">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149999999999999" customHeight="1" x14ac:dyDescent="0.25">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149999999999999" customHeight="1" x14ac:dyDescent="0.25">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149999999999999" customHeight="1" x14ac:dyDescent="0.25">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698</v>
      </c>
      <c r="AH48" s="791" t="s">
        <v>359</v>
      </c>
      <c r="AI48" s="982" t="s">
        <v>579</v>
      </c>
      <c r="AJ48" s="983"/>
      <c r="AK48" s="983"/>
      <c r="AL48" s="983"/>
      <c r="AM48" s="983"/>
      <c r="AN48" s="984"/>
      <c r="AO48" s="113"/>
      <c r="AP48" s="105"/>
      <c r="AQ48" s="241"/>
      <c r="AR48" s="446"/>
    </row>
    <row r="49" spans="1:57" ht="16.149999999999999" customHeight="1" x14ac:dyDescent="0.25">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149999999999999" customHeight="1" x14ac:dyDescent="0.25">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149999999999999" customHeight="1" x14ac:dyDescent="0.25">
      <c r="A51" s="83"/>
      <c r="B51" s="104"/>
      <c r="C51" s="224"/>
      <c r="D51" s="736"/>
      <c r="E51" s="737"/>
      <c r="F51" s="737"/>
      <c r="G51" s="737"/>
      <c r="H51" s="737"/>
      <c r="I51" s="737"/>
      <c r="J51" s="737"/>
      <c r="K51" s="737"/>
      <c r="L51" s="738"/>
      <c r="M51" s="541" t="s">
        <v>584</v>
      </c>
      <c r="N51" s="533" t="s">
        <v>463</v>
      </c>
      <c r="O51" s="743" t="s">
        <v>315</v>
      </c>
      <c r="P51" s="965" t="s">
        <v>476</v>
      </c>
      <c r="Q51" s="966"/>
      <c r="R51" s="595" t="s">
        <v>639</v>
      </c>
      <c r="S51" s="542" t="s">
        <v>638</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149999999999999" customHeight="1" x14ac:dyDescent="0.25">
      <c r="A52" s="83"/>
      <c r="B52" s="104"/>
      <c r="C52" s="753"/>
      <c r="D52" s="748"/>
      <c r="E52" s="748"/>
      <c r="F52" s="748"/>
      <c r="G52" s="748"/>
      <c r="H52" s="748"/>
      <c r="I52" s="748"/>
      <c r="J52" s="748"/>
      <c r="K52" s="748"/>
      <c r="L52" s="749"/>
      <c r="M52" s="744" t="s">
        <v>488</v>
      </c>
      <c r="N52" s="523" t="s">
        <v>486</v>
      </c>
      <c r="O52" s="745">
        <v>2001</v>
      </c>
      <c r="P52" s="897" t="s">
        <v>477</v>
      </c>
      <c r="Q52" s="899"/>
      <c r="R52" s="543" t="str">
        <f>+IF(SUM(S13:S43)&gt;0,IF(G3="Equipment",SUM(S13:S43),"NaN"),"")</f>
        <v/>
      </c>
      <c r="S52" s="544" cm="1">
        <f t="array" aca="1" ref="S52" ca="1">+IF(R52="",0,R52*INDIRECT(ADDRESS(MATCH(O52,'Cost Conversion'!$B$3:$B$48,0)+2,4,1,1,"Cost conversion"))*INDIRECT(ADDRESS(MATCH(P52,'Cost Conversion'!$F$3:$F$22,0)+2,8,1,1,"Cost conversion"))/IF(N52="$",'Cost Conversion'!$L$2,1))</f>
        <v>0</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149999999999999" customHeight="1" x14ac:dyDescent="0.25">
      <c r="A53" s="83"/>
      <c r="B53" s="104"/>
      <c r="C53" s="750"/>
      <c r="D53" s="751"/>
      <c r="E53" s="751"/>
      <c r="F53" s="751"/>
      <c r="G53" s="751"/>
      <c r="H53" s="751"/>
      <c r="I53" s="751"/>
      <c r="J53" s="751"/>
      <c r="K53" s="751"/>
      <c r="L53" s="752"/>
      <c r="M53" s="523" t="s">
        <v>640</v>
      </c>
      <c r="N53" s="139"/>
      <c r="O53" s="145"/>
      <c r="P53" s="897"/>
      <c r="Q53" s="899"/>
      <c r="R53" s="543" t="s">
        <v>354</v>
      </c>
      <c r="S53" s="544">
        <f ca="1">+IF(SUM(S46:S50)&gt;=0,SUM(S46:S50),"")</f>
        <v>0</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149999999999999" customHeight="1" x14ac:dyDescent="0.25">
      <c r="A56" s="83"/>
      <c r="B56" s="918" t="str">
        <f>+"BEC Distribution: "&amp;E6</f>
        <v>BEC Distribution: Unit 2</v>
      </c>
      <c r="C56" s="919"/>
      <c r="D56" s="919"/>
      <c r="E56" s="919"/>
      <c r="F56" s="919"/>
      <c r="G56" s="920"/>
      <c r="H56" s="918" t="str">
        <f>+"Estimate Benchmark : "&amp;E6</f>
        <v>Estimate Benchmark : Unit 2</v>
      </c>
      <c r="I56" s="919"/>
      <c r="J56" s="919"/>
      <c r="K56" s="919"/>
      <c r="L56" s="919"/>
      <c r="M56" s="919"/>
      <c r="N56" s="92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149999999999999" customHeight="1" x14ac:dyDescent="0.25">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149999999999999" customHeight="1" x14ac:dyDescent="0.25">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149999999999999" customHeight="1" x14ac:dyDescent="0.25">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149999999999999" customHeight="1" x14ac:dyDescent="0.25">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149999999999999" customHeight="1" x14ac:dyDescent="0.25">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149999999999999" customHeight="1" x14ac:dyDescent="0.25">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149999999999999" customHeight="1" x14ac:dyDescent="0.25">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149999999999999" customHeight="1" x14ac:dyDescent="0.25">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149999999999999" customHeight="1" x14ac:dyDescent="0.25">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149999999999999" customHeight="1" x14ac:dyDescent="0.25">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149999999999999" customHeight="1" x14ac:dyDescent="0.25">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149999999999999" customHeight="1" x14ac:dyDescent="0.25">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149999999999999" customHeight="1" x14ac:dyDescent="0.25">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149999999999999" customHeight="1" x14ac:dyDescent="0.25">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149999999999999" customHeight="1" x14ac:dyDescent="0.25">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149999999999999" customHeight="1" x14ac:dyDescent="0.25">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149999999999999" customHeight="1" x14ac:dyDescent="0.25">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149999999999999" customHeight="1" x14ac:dyDescent="0.25">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149999999999999" customHeight="1" x14ac:dyDescent="0.25">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149999999999999" customHeight="1" x14ac:dyDescent="0.25">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149999999999999" customHeight="1" x14ac:dyDescent="0.25">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149999999999999" customHeight="1" x14ac:dyDescent="0.25">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149999999999999" customHeight="1" x14ac:dyDescent="0.25">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149999999999999" customHeight="1" x14ac:dyDescent="0.25">
      <c r="A80" s="83"/>
      <c r="B80" s="976" t="s">
        <v>761</v>
      </c>
      <c r="C80" s="977"/>
      <c r="D80" s="977"/>
      <c r="E80" s="977"/>
      <c r="F80" s="977"/>
      <c r="G80" s="978"/>
      <c r="H80" s="127" t="s">
        <v>698</v>
      </c>
      <c r="I80" s="128" t="s">
        <v>359</v>
      </c>
      <c r="J80" s="969" t="s">
        <v>579</v>
      </c>
      <c r="K80" s="970"/>
      <c r="L80" s="970"/>
      <c r="M80" s="970"/>
      <c r="N80" s="971"/>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149999999999999" customHeight="1" x14ac:dyDescent="0.25">
      <c r="A81" s="83"/>
      <c r="B81" s="979"/>
      <c r="C81" s="980"/>
      <c r="D81" s="980"/>
      <c r="E81" s="980"/>
      <c r="F81" s="980"/>
      <c r="G81" s="981"/>
      <c r="H81" s="628"/>
      <c r="I81" s="629"/>
      <c r="J81" s="962"/>
      <c r="K81" s="963"/>
      <c r="L81" s="963"/>
      <c r="M81" s="963"/>
      <c r="N81" s="96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25">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25">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25">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25">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25">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25">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25">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25">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25">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25">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25">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25">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25">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25">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25">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25">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25">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S37" sqref="S37"/>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918" t="s">
        <v>270</v>
      </c>
      <c r="D3" s="919"/>
      <c r="E3" s="919"/>
      <c r="F3" s="920"/>
      <c r="G3" s="918" t="s">
        <v>341</v>
      </c>
      <c r="H3" s="920"/>
      <c r="J3" s="918" t="s">
        <v>499</v>
      </c>
      <c r="K3" s="919"/>
      <c r="L3" s="919"/>
      <c r="M3" s="920"/>
      <c r="O3" s="918" t="str">
        <f>+E6</f>
        <v>Unit 3</v>
      </c>
      <c r="P3" s="919"/>
      <c r="Q3" s="919"/>
      <c r="R3" s="919"/>
      <c r="S3" s="920"/>
      <c r="T3" s="106"/>
      <c r="U3" s="104"/>
      <c r="V3" s="120"/>
      <c r="W3" s="949" t="str">
        <f>+E6&amp;" Diagram"</f>
        <v>Unit 3 Diagram</v>
      </c>
      <c r="X3" s="950"/>
      <c r="Y3" s="950"/>
      <c r="Z3" s="950"/>
      <c r="AA3" s="950"/>
      <c r="AB3" s="950"/>
      <c r="AC3" s="950"/>
      <c r="AD3" s="950"/>
      <c r="AE3" s="950"/>
      <c r="AF3" s="950"/>
      <c r="AG3" s="950"/>
      <c r="AH3" s="951"/>
      <c r="AI3" s="113"/>
      <c r="AJ3" s="429"/>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
      <c r="A5" s="83"/>
      <c r="B5" s="104"/>
      <c r="C5" s="105"/>
      <c r="D5" s="921" t="s">
        <v>265</v>
      </c>
      <c r="E5" s="922"/>
      <c r="F5" s="211"/>
      <c r="G5" s="921" t="s">
        <v>267</v>
      </c>
      <c r="H5" s="922"/>
      <c r="J5" s="494"/>
      <c r="K5" s="495"/>
      <c r="L5" s="214" t="s">
        <v>469</v>
      </c>
      <c r="M5" s="500" t="s">
        <v>503</v>
      </c>
      <c r="O5" s="859" t="s">
        <v>579</v>
      </c>
      <c r="P5" s="860"/>
      <c r="Q5" s="860"/>
      <c r="R5" s="860"/>
      <c r="S5" s="861"/>
      <c r="T5" s="106"/>
      <c r="U5" s="104"/>
      <c r="V5" s="120"/>
      <c r="W5" s="120"/>
      <c r="X5" s="112"/>
      <c r="Y5" s="112"/>
      <c r="Z5" s="112"/>
      <c r="AA5" s="112"/>
      <c r="AB5" s="112"/>
      <c r="AC5" s="112"/>
      <c r="AD5" s="112"/>
      <c r="AE5" s="112"/>
      <c r="AF5" s="112"/>
      <c r="AG5" s="112"/>
      <c r="AH5" s="113"/>
      <c r="AI5" s="113"/>
      <c r="AJ5" s="429"/>
    </row>
    <row r="6" spans="1:36" ht="18.600000000000001" customHeight="1" x14ac:dyDescent="0.25">
      <c r="A6" s="83"/>
      <c r="B6" s="104"/>
      <c r="C6" s="967" t="s">
        <v>495</v>
      </c>
      <c r="D6" s="595" t="s">
        <v>686</v>
      </c>
      <c r="E6" s="610" t="str">
        <f>+'Plant Overview'!V39</f>
        <v>Unit 3</v>
      </c>
      <c r="F6" s="212"/>
      <c r="G6" s="85"/>
      <c r="H6" s="390" t="s">
        <v>262</v>
      </c>
      <c r="J6" s="496"/>
      <c r="K6" s="497"/>
      <c r="L6" s="94" t="s">
        <v>470</v>
      </c>
      <c r="M6" s="86" t="s">
        <v>504</v>
      </c>
      <c r="O6" s="926"/>
      <c r="P6" s="927"/>
      <c r="Q6" s="927"/>
      <c r="R6" s="927"/>
      <c r="S6" s="928"/>
      <c r="T6" s="106"/>
      <c r="U6" s="104"/>
      <c r="V6" s="120"/>
      <c r="W6" s="120"/>
      <c r="X6" s="112"/>
      <c r="Y6" s="112"/>
      <c r="Z6" s="112"/>
      <c r="AA6" s="112"/>
      <c r="AB6" s="112"/>
      <c r="AC6" s="112"/>
      <c r="AD6" s="112"/>
      <c r="AE6" s="112"/>
      <c r="AF6" s="112"/>
      <c r="AG6" s="112"/>
      <c r="AH6" s="113"/>
      <c r="AI6" s="113"/>
      <c r="AJ6" s="429"/>
    </row>
    <row r="7" spans="1:36" ht="18.600000000000001" customHeight="1" x14ac:dyDescent="0.25">
      <c r="A7" s="83"/>
      <c r="B7" s="104"/>
      <c r="C7" s="968"/>
      <c r="D7" s="595" t="s">
        <v>685</v>
      </c>
      <c r="E7" s="540" t="str">
        <f>+'Plant Overview'!W39</f>
        <v>U-300</v>
      </c>
      <c r="F7" s="212"/>
      <c r="G7" s="208"/>
      <c r="H7" s="390" t="s">
        <v>263</v>
      </c>
      <c r="J7" s="496"/>
      <c r="K7" s="497"/>
      <c r="L7" s="214" t="s">
        <v>464</v>
      </c>
      <c r="M7" s="500" t="s">
        <v>502</v>
      </c>
      <c r="O7" s="929"/>
      <c r="P7" s="930"/>
      <c r="Q7" s="930"/>
      <c r="R7" s="930"/>
      <c r="S7" s="931"/>
      <c r="T7" s="106"/>
      <c r="U7" s="104"/>
      <c r="V7" s="120"/>
      <c r="W7" s="120"/>
      <c r="X7" s="112"/>
      <c r="Y7" s="112"/>
      <c r="Z7" s="112"/>
      <c r="AA7" s="112"/>
      <c r="AB7" s="112"/>
      <c r="AC7" s="112"/>
      <c r="AD7" s="112"/>
      <c r="AE7" s="112"/>
      <c r="AF7" s="112"/>
      <c r="AG7" s="112"/>
      <c r="AH7" s="113"/>
      <c r="AI7" s="113"/>
      <c r="AJ7" s="429"/>
    </row>
    <row r="8" spans="1:36" ht="18.600000000000001" customHeight="1" x14ac:dyDescent="0.25">
      <c r="A8" s="83"/>
      <c r="B8" s="104"/>
      <c r="C8" s="990"/>
      <c r="D8" s="987" t="s">
        <v>312</v>
      </c>
      <c r="E8" s="974"/>
      <c r="F8" s="213"/>
      <c r="G8" s="95"/>
      <c r="H8" s="467" t="s">
        <v>264</v>
      </c>
      <c r="J8" s="496"/>
      <c r="K8" s="497"/>
      <c r="L8" s="214" t="s">
        <v>465</v>
      </c>
      <c r="M8" s="500" t="s">
        <v>500</v>
      </c>
      <c r="O8" s="929"/>
      <c r="P8" s="930"/>
      <c r="Q8" s="930"/>
      <c r="R8" s="930"/>
      <c r="S8" s="931"/>
      <c r="T8" s="106"/>
      <c r="U8" s="104"/>
      <c r="V8" s="120"/>
      <c r="W8" s="120"/>
      <c r="X8" s="112"/>
      <c r="Y8" s="112"/>
      <c r="Z8" s="112"/>
      <c r="AA8" s="112"/>
      <c r="AB8" s="112"/>
      <c r="AC8" s="112"/>
      <c r="AD8" s="112"/>
      <c r="AE8" s="112"/>
      <c r="AF8" s="112"/>
      <c r="AG8" s="112"/>
      <c r="AH8" s="113"/>
      <c r="AI8" s="113"/>
      <c r="AJ8" s="429"/>
    </row>
    <row r="9" spans="1:36" ht="18.600000000000001" customHeight="1" x14ac:dyDescent="0.25">
      <c r="A9" s="83"/>
      <c r="B9" s="104"/>
      <c r="C9" s="901"/>
      <c r="D9" s="988"/>
      <c r="E9" s="975"/>
      <c r="F9" s="213"/>
      <c r="G9" s="110"/>
      <c r="H9" s="584" t="s">
        <v>268</v>
      </c>
      <c r="J9" s="498"/>
      <c r="K9" s="499"/>
      <c r="L9" s="214" t="s">
        <v>466</v>
      </c>
      <c r="M9" s="500" t="s">
        <v>501</v>
      </c>
      <c r="O9" s="932"/>
      <c r="P9" s="933"/>
      <c r="Q9" s="933"/>
      <c r="R9" s="933"/>
      <c r="S9" s="934"/>
      <c r="T9" s="106"/>
      <c r="U9" s="104"/>
      <c r="V9" s="120"/>
      <c r="W9" s="120"/>
      <c r="X9" s="112"/>
      <c r="Y9" s="112"/>
      <c r="Z9" s="112"/>
      <c r="AA9" s="112"/>
      <c r="AB9" s="112"/>
      <c r="AC9" s="112"/>
      <c r="AD9" s="112"/>
      <c r="AE9" s="112"/>
      <c r="AF9" s="112"/>
      <c r="AG9" s="112"/>
      <c r="AH9" s="113"/>
      <c r="AI9" s="113"/>
      <c r="AJ9" s="429"/>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25">
      <c r="A11" s="83"/>
      <c r="B11" s="104"/>
      <c r="C11" s="105"/>
      <c r="D11" s="918" t="s">
        <v>507</v>
      </c>
      <c r="E11" s="919"/>
      <c r="F11" s="919"/>
      <c r="G11" s="919"/>
      <c r="H11" s="919"/>
      <c r="I11" s="919"/>
      <c r="J11" s="919"/>
      <c r="K11" s="918" t="s">
        <v>506</v>
      </c>
      <c r="L11" s="919"/>
      <c r="M11" s="919"/>
      <c r="N11" s="919"/>
      <c r="O11" s="920"/>
      <c r="P11" s="918" t="s">
        <v>509</v>
      </c>
      <c r="Q11" s="919"/>
      <c r="R11" s="92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25">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25">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25">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25">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25">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25">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25">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25">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25">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25">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25">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25">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25">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25">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25">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25">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25">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25">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25">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25">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25">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25">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25">
      <c r="A34" s="83"/>
      <c r="B34" s="104"/>
      <c r="C34" s="436"/>
      <c r="D34" s="395"/>
      <c r="E34" s="220"/>
      <c r="F34" s="220"/>
      <c r="G34" s="471"/>
      <c r="H34" s="471"/>
      <c r="I34" s="471"/>
      <c r="J34" s="386"/>
      <c r="K34" s="471"/>
      <c r="L34" s="92"/>
      <c r="M34" s="437"/>
      <c r="N34" s="437"/>
      <c r="O34" s="437"/>
      <c r="P34" s="985"/>
      <c r="Q34" s="98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25">
      <c r="A35" s="83"/>
      <c r="B35" s="104"/>
      <c r="C35" s="399"/>
      <c r="D35" s="400"/>
      <c r="E35" s="400"/>
      <c r="F35" s="400"/>
      <c r="G35" s="400"/>
      <c r="H35" s="400"/>
      <c r="I35" s="400"/>
      <c r="J35" s="400"/>
      <c r="K35" s="400"/>
      <c r="L35" s="400"/>
      <c r="M35" s="400"/>
      <c r="N35" s="400"/>
      <c r="O35" s="400"/>
      <c r="P35" s="400"/>
      <c r="Q35" s="400"/>
      <c r="R35" s="401"/>
      <c r="S35" s="53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25">
      <c r="A36" s="83"/>
      <c r="B36" s="104"/>
      <c r="C36" s="402"/>
      <c r="D36" s="403"/>
      <c r="E36" s="403"/>
      <c r="F36" s="403"/>
      <c r="G36" s="403"/>
      <c r="H36" s="403"/>
      <c r="I36" s="403"/>
      <c r="J36" s="403"/>
      <c r="K36" s="403"/>
      <c r="L36" s="403"/>
      <c r="M36" s="403"/>
      <c r="N36" s="403"/>
      <c r="O36" s="403"/>
      <c r="P36" s="403"/>
      <c r="Q36" s="403"/>
      <c r="R36" s="404"/>
      <c r="S36" s="284">
        <f ca="1">IF(SUM(S13:S34)&gt;=0,SUM(S13:S34),"")</f>
        <v>0</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25">
      <c r="A39" s="83"/>
      <c r="B39" s="918" t="str">
        <f>+"BEC Distribution: "&amp;E6</f>
        <v>BEC Distribution: Unit 3</v>
      </c>
      <c r="C39" s="919"/>
      <c r="D39" s="919"/>
      <c r="E39" s="919"/>
      <c r="F39" s="919"/>
      <c r="G39" s="918" t="str">
        <f>+"Estimate Benchmark: "&amp;E6</f>
        <v>Estimate Benchmark: Unit 3</v>
      </c>
      <c r="H39" s="919"/>
      <c r="I39" s="919"/>
      <c r="J39" s="920"/>
      <c r="K39" s="918" t="s">
        <v>633</v>
      </c>
      <c r="L39" s="919"/>
      <c r="M39" s="92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25">
      <c r="A40" s="83"/>
      <c r="B40" s="101"/>
      <c r="C40" s="345"/>
      <c r="D40" s="328"/>
      <c r="E40" s="328"/>
      <c r="F40" s="124"/>
      <c r="G40" s="348"/>
      <c r="H40" s="345"/>
      <c r="I40" s="345"/>
      <c r="J40" s="349"/>
      <c r="K40" s="741" t="s">
        <v>588</v>
      </c>
      <c r="L40" s="903" t="s">
        <v>632</v>
      </c>
      <c r="M40" s="90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25">
      <c r="A41" s="83"/>
      <c r="B41" s="104"/>
      <c r="C41" s="177"/>
      <c r="D41" s="92"/>
      <c r="E41" s="92"/>
      <c r="F41" s="84"/>
      <c r="G41" s="350"/>
      <c r="H41" s="177"/>
      <c r="I41" s="177"/>
      <c r="J41" s="177"/>
      <c r="K41" s="605" t="str">
        <f>+IF(C13="","",TEXT(C13,0))</f>
        <v/>
      </c>
      <c r="L41" s="995"/>
      <c r="M41" s="996"/>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25">
      <c r="A42" s="83"/>
      <c r="B42" s="104"/>
      <c r="C42" s="177"/>
      <c r="D42" s="92"/>
      <c r="E42" s="92"/>
      <c r="F42" s="84"/>
      <c r="G42" s="350"/>
      <c r="H42" s="177"/>
      <c r="I42" s="177"/>
      <c r="J42" s="177"/>
      <c r="K42" s="606"/>
      <c r="L42" s="993"/>
      <c r="M42" s="99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25">
      <c r="A43" s="83"/>
      <c r="B43" s="104"/>
      <c r="C43" s="177"/>
      <c r="D43" s="92"/>
      <c r="E43" s="92"/>
      <c r="F43" s="84"/>
      <c r="G43" s="350"/>
      <c r="H43" s="177"/>
      <c r="I43" s="177"/>
      <c r="J43" s="177"/>
      <c r="K43" s="606"/>
      <c r="L43" s="993"/>
      <c r="M43" s="994"/>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25">
      <c r="A44" s="83"/>
      <c r="B44" s="104"/>
      <c r="C44" s="177"/>
      <c r="D44" s="92"/>
      <c r="E44" s="92"/>
      <c r="F44" s="84"/>
      <c r="G44" s="350"/>
      <c r="H44" s="177"/>
      <c r="I44" s="177"/>
      <c r="J44" s="177"/>
      <c r="K44" s="606"/>
      <c r="L44" s="993"/>
      <c r="M44" s="99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76" t="s">
        <v>763</v>
      </c>
      <c r="C64" s="977"/>
      <c r="D64" s="977"/>
      <c r="E64" s="977"/>
      <c r="F64" s="978"/>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79"/>
      <c r="C65" s="980"/>
      <c r="D65" s="980"/>
      <c r="E65" s="980"/>
      <c r="F65" s="981"/>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S37" sqref="S37"/>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918" t="s">
        <v>270</v>
      </c>
      <c r="D3" s="919"/>
      <c r="E3" s="919"/>
      <c r="F3" s="920"/>
      <c r="G3" s="918" t="s">
        <v>341</v>
      </c>
      <c r="H3" s="920"/>
      <c r="J3" s="918" t="s">
        <v>499</v>
      </c>
      <c r="K3" s="919"/>
      <c r="L3" s="919"/>
      <c r="M3" s="920"/>
      <c r="O3" s="918" t="str">
        <f>+E6</f>
        <v>Unit 4</v>
      </c>
      <c r="P3" s="919"/>
      <c r="Q3" s="919"/>
      <c r="R3" s="919"/>
      <c r="S3" s="920"/>
      <c r="T3" s="106"/>
      <c r="U3" s="104"/>
      <c r="V3" s="120"/>
      <c r="W3" s="949" t="str">
        <f>+E6&amp;" Diagram"</f>
        <v>Unit 4 Diagram</v>
      </c>
      <c r="X3" s="950"/>
      <c r="Y3" s="950"/>
      <c r="Z3" s="950"/>
      <c r="AA3" s="950"/>
      <c r="AB3" s="950"/>
      <c r="AC3" s="950"/>
      <c r="AD3" s="950"/>
      <c r="AE3" s="950"/>
      <c r="AF3" s="950"/>
      <c r="AG3" s="950"/>
      <c r="AH3" s="951"/>
      <c r="AI3" s="113"/>
      <c r="AJ3" s="429"/>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
      <c r="A5" s="83"/>
      <c r="B5" s="104"/>
      <c r="C5" s="105"/>
      <c r="D5" s="921" t="s">
        <v>265</v>
      </c>
      <c r="E5" s="922"/>
      <c r="F5" s="211"/>
      <c r="G5" s="921" t="s">
        <v>267</v>
      </c>
      <c r="H5" s="922"/>
      <c r="J5" s="585"/>
      <c r="K5" s="586"/>
      <c r="L5" s="214" t="s">
        <v>469</v>
      </c>
      <c r="M5" s="500" t="s">
        <v>503</v>
      </c>
      <c r="O5" s="859" t="s">
        <v>579</v>
      </c>
      <c r="P5" s="860"/>
      <c r="Q5" s="860"/>
      <c r="R5" s="860"/>
      <c r="S5" s="861"/>
      <c r="T5" s="106"/>
      <c r="U5" s="104"/>
      <c r="V5" s="120"/>
      <c r="W5" s="120"/>
      <c r="X5" s="112"/>
      <c r="Y5" s="112"/>
      <c r="Z5" s="112"/>
      <c r="AA5" s="112"/>
      <c r="AB5" s="112"/>
      <c r="AC5" s="112"/>
      <c r="AD5" s="112"/>
      <c r="AE5" s="112"/>
      <c r="AF5" s="112"/>
      <c r="AG5" s="112"/>
      <c r="AH5" s="113"/>
      <c r="AI5" s="113"/>
      <c r="AJ5" s="429"/>
    </row>
    <row r="6" spans="1:36" ht="18.600000000000001" customHeight="1" x14ac:dyDescent="0.25">
      <c r="A6" s="83"/>
      <c r="B6" s="104"/>
      <c r="C6" s="967" t="s">
        <v>495</v>
      </c>
      <c r="D6" s="595" t="s">
        <v>686</v>
      </c>
      <c r="E6" s="610" t="str">
        <f>+'Plant Overview'!V40</f>
        <v>Unit 4</v>
      </c>
      <c r="F6" s="212"/>
      <c r="G6" s="85"/>
      <c r="H6" s="390" t="s">
        <v>262</v>
      </c>
      <c r="J6" s="587"/>
      <c r="K6" s="588"/>
      <c r="L6" s="94" t="s">
        <v>470</v>
      </c>
      <c r="M6" s="86" t="s">
        <v>504</v>
      </c>
      <c r="O6" s="926"/>
      <c r="P6" s="927"/>
      <c r="Q6" s="927"/>
      <c r="R6" s="927"/>
      <c r="S6" s="928"/>
      <c r="T6" s="106"/>
      <c r="U6" s="104"/>
      <c r="V6" s="120"/>
      <c r="W6" s="120"/>
      <c r="X6" s="112"/>
      <c r="Y6" s="112"/>
      <c r="Z6" s="112"/>
      <c r="AA6" s="112"/>
      <c r="AB6" s="112"/>
      <c r="AC6" s="112"/>
      <c r="AD6" s="112"/>
      <c r="AE6" s="112"/>
      <c r="AF6" s="112"/>
      <c r="AG6" s="112"/>
      <c r="AH6" s="113"/>
      <c r="AI6" s="113"/>
      <c r="AJ6" s="429"/>
    </row>
    <row r="7" spans="1:36" ht="18.600000000000001" customHeight="1" x14ac:dyDescent="0.25">
      <c r="A7" s="83"/>
      <c r="B7" s="104"/>
      <c r="C7" s="968"/>
      <c r="D7" s="595" t="s">
        <v>685</v>
      </c>
      <c r="E7" s="540" t="str">
        <f>+'Plant Overview'!W40</f>
        <v>U-400</v>
      </c>
      <c r="F7" s="212"/>
      <c r="G7" s="208"/>
      <c r="H7" s="390" t="s">
        <v>263</v>
      </c>
      <c r="J7" s="587"/>
      <c r="K7" s="588"/>
      <c r="L7" s="214" t="s">
        <v>464</v>
      </c>
      <c r="M7" s="500" t="s">
        <v>502</v>
      </c>
      <c r="O7" s="929"/>
      <c r="P7" s="930"/>
      <c r="Q7" s="930"/>
      <c r="R7" s="930"/>
      <c r="S7" s="931"/>
      <c r="T7" s="106"/>
      <c r="U7" s="104"/>
      <c r="V7" s="120"/>
      <c r="W7" s="120"/>
      <c r="X7" s="112"/>
      <c r="Y7" s="112"/>
      <c r="Z7" s="112"/>
      <c r="AA7" s="112"/>
      <c r="AB7" s="112"/>
      <c r="AC7" s="112"/>
      <c r="AD7" s="112"/>
      <c r="AE7" s="112"/>
      <c r="AF7" s="112"/>
      <c r="AG7" s="112"/>
      <c r="AH7" s="113"/>
      <c r="AI7" s="113"/>
      <c r="AJ7" s="429"/>
    </row>
    <row r="8" spans="1:36" ht="18.600000000000001" customHeight="1" x14ac:dyDescent="0.25">
      <c r="A8" s="83"/>
      <c r="B8" s="104"/>
      <c r="C8" s="990"/>
      <c r="D8" s="987" t="s">
        <v>312</v>
      </c>
      <c r="E8" s="974"/>
      <c r="F8" s="213"/>
      <c r="G8" s="95"/>
      <c r="H8" s="467" t="s">
        <v>264</v>
      </c>
      <c r="J8" s="587"/>
      <c r="K8" s="588"/>
      <c r="L8" s="214" t="s">
        <v>465</v>
      </c>
      <c r="M8" s="500" t="s">
        <v>500</v>
      </c>
      <c r="O8" s="929"/>
      <c r="P8" s="930"/>
      <c r="Q8" s="930"/>
      <c r="R8" s="930"/>
      <c r="S8" s="931"/>
      <c r="T8" s="106"/>
      <c r="U8" s="104"/>
      <c r="V8" s="120"/>
      <c r="W8" s="120"/>
      <c r="X8" s="112"/>
      <c r="Y8" s="112"/>
      <c r="Z8" s="112"/>
      <c r="AA8" s="112"/>
      <c r="AB8" s="112"/>
      <c r="AC8" s="112"/>
      <c r="AD8" s="112"/>
      <c r="AE8" s="112"/>
      <c r="AF8" s="112"/>
      <c r="AG8" s="112"/>
      <c r="AH8" s="113"/>
      <c r="AI8" s="113"/>
      <c r="AJ8" s="429"/>
    </row>
    <row r="9" spans="1:36" ht="18.600000000000001" customHeight="1" x14ac:dyDescent="0.25">
      <c r="A9" s="83"/>
      <c r="B9" s="104"/>
      <c r="C9" s="901"/>
      <c r="D9" s="988"/>
      <c r="E9" s="975"/>
      <c r="F9" s="213"/>
      <c r="G9" s="110"/>
      <c r="H9" s="584" t="s">
        <v>268</v>
      </c>
      <c r="J9" s="589"/>
      <c r="K9" s="590"/>
      <c r="L9" s="214" t="s">
        <v>466</v>
      </c>
      <c r="M9" s="500" t="s">
        <v>501</v>
      </c>
      <c r="O9" s="932"/>
      <c r="P9" s="933"/>
      <c r="Q9" s="933"/>
      <c r="R9" s="933"/>
      <c r="S9" s="934"/>
      <c r="T9" s="106"/>
      <c r="U9" s="104"/>
      <c r="V9" s="120"/>
      <c r="W9" s="120"/>
      <c r="X9" s="112"/>
      <c r="Y9" s="112"/>
      <c r="Z9" s="112"/>
      <c r="AA9" s="112"/>
      <c r="AB9" s="112"/>
      <c r="AC9" s="112"/>
      <c r="AD9" s="112"/>
      <c r="AE9" s="112"/>
      <c r="AF9" s="112"/>
      <c r="AG9" s="112"/>
      <c r="AH9" s="113"/>
      <c r="AI9" s="113"/>
      <c r="AJ9" s="429"/>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25">
      <c r="A11" s="83"/>
      <c r="B11" s="104"/>
      <c r="C11" s="105"/>
      <c r="D11" s="918" t="s">
        <v>507</v>
      </c>
      <c r="E11" s="919"/>
      <c r="F11" s="919"/>
      <c r="G11" s="919"/>
      <c r="H11" s="919"/>
      <c r="I11" s="919"/>
      <c r="J11" s="919"/>
      <c r="K11" s="918" t="s">
        <v>506</v>
      </c>
      <c r="L11" s="919"/>
      <c r="M11" s="919"/>
      <c r="N11" s="919"/>
      <c r="O11" s="920"/>
      <c r="P11" s="918" t="s">
        <v>509</v>
      </c>
      <c r="Q11" s="919"/>
      <c r="R11" s="92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25">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25">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25">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25">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25">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25">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25">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25">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25">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25">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25">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25">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25">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25">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25">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25">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25">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25">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25">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25">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25">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25">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25">
      <c r="A34" s="83"/>
      <c r="B34" s="104"/>
      <c r="C34" s="436"/>
      <c r="D34" s="395"/>
      <c r="E34" s="220"/>
      <c r="F34" s="220"/>
      <c r="G34" s="583"/>
      <c r="H34" s="583"/>
      <c r="I34" s="583"/>
      <c r="J34" s="386"/>
      <c r="K34" s="583"/>
      <c r="L34" s="92"/>
      <c r="M34" s="437"/>
      <c r="N34" s="437"/>
      <c r="O34" s="437"/>
      <c r="P34" s="985"/>
      <c r="Q34" s="98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25">
      <c r="A35" s="83"/>
      <c r="B35" s="104"/>
      <c r="C35" s="399"/>
      <c r="D35" s="400"/>
      <c r="E35" s="400"/>
      <c r="F35" s="400"/>
      <c r="G35" s="400"/>
      <c r="H35" s="400"/>
      <c r="I35" s="400"/>
      <c r="J35" s="400"/>
      <c r="K35" s="400"/>
      <c r="L35" s="400"/>
      <c r="M35" s="400"/>
      <c r="N35" s="400"/>
      <c r="O35" s="400"/>
      <c r="P35" s="400"/>
      <c r="Q35" s="400"/>
      <c r="R35" s="401"/>
      <c r="S35" s="59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25">
      <c r="A36" s="83"/>
      <c r="B36" s="104"/>
      <c r="C36" s="402"/>
      <c r="D36" s="403"/>
      <c r="E36" s="403"/>
      <c r="F36" s="403"/>
      <c r="G36" s="403"/>
      <c r="H36" s="403"/>
      <c r="I36" s="403"/>
      <c r="J36" s="403"/>
      <c r="K36" s="403"/>
      <c r="L36" s="403"/>
      <c r="M36" s="403"/>
      <c r="N36" s="403"/>
      <c r="O36" s="403"/>
      <c r="P36" s="403"/>
      <c r="Q36" s="403"/>
      <c r="R36" s="404"/>
      <c r="S36" s="284">
        <f ca="1">IF(SUM(S13:S34)&gt;=0,SUM(S13:S34),"")</f>
        <v>0</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25">
      <c r="A39" s="83"/>
      <c r="B39" s="918" t="str">
        <f>+"BEC Distribution: "&amp;E6</f>
        <v>BEC Distribution: Unit 4</v>
      </c>
      <c r="C39" s="919"/>
      <c r="D39" s="919"/>
      <c r="E39" s="919"/>
      <c r="F39" s="919"/>
      <c r="G39" s="918" t="str">
        <f>+"Estimate Benchmark: "&amp;E6</f>
        <v>Estimate Benchmark: Unit 4</v>
      </c>
      <c r="H39" s="919"/>
      <c r="I39" s="919"/>
      <c r="J39" s="920"/>
      <c r="K39" s="918" t="s">
        <v>633</v>
      </c>
      <c r="L39" s="919"/>
      <c r="M39" s="92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25">
      <c r="A40" s="83"/>
      <c r="B40" s="101"/>
      <c r="C40" s="345"/>
      <c r="D40" s="328"/>
      <c r="E40" s="328"/>
      <c r="F40" s="124"/>
      <c r="G40" s="348"/>
      <c r="H40" s="345"/>
      <c r="I40" s="345"/>
      <c r="J40" s="349"/>
      <c r="K40" s="766" t="s">
        <v>588</v>
      </c>
      <c r="L40" s="997" t="s">
        <v>632</v>
      </c>
      <c r="M40" s="99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25">
      <c r="A41" s="83"/>
      <c r="B41" s="104"/>
      <c r="C41" s="177"/>
      <c r="D41" s="92"/>
      <c r="E41" s="92"/>
      <c r="F41" s="84"/>
      <c r="G41" s="350"/>
      <c r="H41" s="177"/>
      <c r="I41" s="177"/>
      <c r="J41" s="177"/>
      <c r="K41" s="605" t="str">
        <f>+IF(C13="","",TEXT(C13,0))</f>
        <v/>
      </c>
      <c r="L41" s="995"/>
      <c r="M41" s="996"/>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25">
      <c r="A42" s="83"/>
      <c r="B42" s="104"/>
      <c r="C42" s="177"/>
      <c r="D42" s="92"/>
      <c r="E42" s="92"/>
      <c r="F42" s="84"/>
      <c r="G42" s="350"/>
      <c r="H42" s="177"/>
      <c r="I42" s="177"/>
      <c r="J42" s="177"/>
      <c r="K42" s="606"/>
      <c r="L42" s="993"/>
      <c r="M42" s="99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25">
      <c r="A43" s="83"/>
      <c r="B43" s="104"/>
      <c r="C43" s="177"/>
      <c r="D43" s="92"/>
      <c r="E43" s="92"/>
      <c r="F43" s="84"/>
      <c r="G43" s="350"/>
      <c r="H43" s="177"/>
      <c r="I43" s="177"/>
      <c r="J43" s="177"/>
      <c r="K43" s="606"/>
      <c r="L43" s="993"/>
      <c r="M43" s="994"/>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25">
      <c r="A44" s="83"/>
      <c r="B44" s="104"/>
      <c r="C44" s="177"/>
      <c r="D44" s="92"/>
      <c r="E44" s="92"/>
      <c r="F44" s="84"/>
      <c r="G44" s="350"/>
      <c r="H44" s="177"/>
      <c r="I44" s="177"/>
      <c r="J44" s="177"/>
      <c r="K44" s="606"/>
      <c r="L44" s="993"/>
      <c r="M44" s="99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76" t="s">
        <v>763</v>
      </c>
      <c r="C64" s="977"/>
      <c r="D64" s="977"/>
      <c r="E64" s="977"/>
      <c r="F64" s="978"/>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79"/>
      <c r="C65" s="980"/>
      <c r="D65" s="980"/>
      <c r="E65" s="980"/>
      <c r="F65" s="981"/>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85" zoomScaleNormal="85" workbookViewId="0">
      <selection activeCell="D6" sqref="D6"/>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57" t="s">
        <v>573</v>
      </c>
      <c r="C1" s="257"/>
      <c r="D1" s="83"/>
      <c r="E1" s="83"/>
      <c r="F1" s="83"/>
      <c r="G1" s="83"/>
      <c r="H1" s="83"/>
      <c r="I1" s="105"/>
      <c r="J1" s="105"/>
      <c r="K1" s="105"/>
      <c r="L1" s="83"/>
      <c r="M1" s="83"/>
      <c r="N1" s="83"/>
      <c r="O1" s="83"/>
    </row>
    <row r="2" spans="1:15" ht="24" customHeight="1" x14ac:dyDescent="0.25">
      <c r="B2" s="287"/>
      <c r="C2" s="287"/>
      <c r="D2" s="287"/>
      <c r="E2" s="287"/>
      <c r="F2" s="287"/>
      <c r="G2" s="287"/>
      <c r="H2" s="287"/>
      <c r="I2" s="444"/>
      <c r="J2" s="444"/>
      <c r="K2" s="444"/>
      <c r="L2" s="83"/>
      <c r="M2" s="83"/>
      <c r="N2" s="172"/>
      <c r="O2" s="172"/>
    </row>
    <row r="3" spans="1:15" ht="38.450000000000003" customHeight="1" x14ac:dyDescent="0.25">
      <c r="A3" s="83"/>
      <c r="B3" s="547" t="s">
        <v>461</v>
      </c>
      <c r="C3" s="548" t="s">
        <v>462</v>
      </c>
      <c r="D3" s="546" t="s">
        <v>662</v>
      </c>
      <c r="E3" s="546" t="s">
        <v>663</v>
      </c>
      <c r="F3" s="546" t="s">
        <v>691</v>
      </c>
      <c r="G3" s="546" t="s">
        <v>692</v>
      </c>
      <c r="H3" s="546" t="s">
        <v>440</v>
      </c>
      <c r="I3" s="172"/>
      <c r="J3" s="92"/>
      <c r="K3" s="92"/>
    </row>
    <row r="4" spans="1:15" ht="38.450000000000003" customHeight="1" x14ac:dyDescent="0.25">
      <c r="A4" s="83"/>
      <c r="B4" s="87" t="s">
        <v>674</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50000000000003" customHeight="1" x14ac:dyDescent="0.25">
      <c r="A5" s="83"/>
      <c r="B5" s="520" t="s">
        <v>239</v>
      </c>
      <c r="C5" s="521" t="s">
        <v>356</v>
      </c>
      <c r="D5" s="463" t="s">
        <v>240</v>
      </c>
      <c r="E5" s="463" t="str">
        <f>+'Unit-200'!E7</f>
        <v>U-200</v>
      </c>
      <c r="F5" s="463" t="str">
        <f>+'Unit-300'!E7</f>
        <v>U-300</v>
      </c>
      <c r="G5" s="463" t="str">
        <f>+'Unit-400'!E7</f>
        <v>U-400</v>
      </c>
      <c r="H5" s="461" t="s">
        <v>589</v>
      </c>
      <c r="I5" s="172"/>
      <c r="J5" s="92"/>
      <c r="K5" s="92"/>
    </row>
    <row r="6" spans="1:15" ht="38.450000000000003" customHeight="1" thickBot="1" x14ac:dyDescent="0.3">
      <c r="A6" s="83"/>
      <c r="B6" s="275" t="s">
        <v>586</v>
      </c>
      <c r="C6" s="187" t="s">
        <v>587</v>
      </c>
      <c r="D6" s="479">
        <f ca="1">+'Unit-100'!S52+'Unit-100'!S53</f>
        <v>0</v>
      </c>
      <c r="E6" s="479">
        <f ca="1">+'Unit-200'!S52+'Unit-200'!S53</f>
        <v>0</v>
      </c>
      <c r="F6" s="479">
        <f ca="1">+'Unit-300'!S36+0</f>
        <v>0</v>
      </c>
      <c r="G6" s="479">
        <f ca="1">+'Unit-400'!S36+0</f>
        <v>0</v>
      </c>
      <c r="H6" s="480"/>
      <c r="I6" s="172"/>
      <c r="J6" s="92"/>
      <c r="K6" s="92"/>
    </row>
    <row r="7" spans="1:15" ht="38.450000000000003" customHeight="1" thickTop="1" x14ac:dyDescent="0.25">
      <c r="A7" s="83"/>
      <c r="B7" s="289" t="s">
        <v>273</v>
      </c>
      <c r="C7" s="160" t="s">
        <v>656</v>
      </c>
      <c r="D7" s="480">
        <f ca="1">+D6*D18</f>
        <v>0</v>
      </c>
      <c r="E7" s="480">
        <f ca="1">+E6*E18</f>
        <v>0</v>
      </c>
      <c r="F7" s="480">
        <f ca="1">+F6*F18</f>
        <v>0</v>
      </c>
      <c r="G7" s="480">
        <f ca="1">+G6*G18</f>
        <v>0</v>
      </c>
      <c r="H7" s="480"/>
      <c r="I7" s="172"/>
      <c r="J7" s="92"/>
      <c r="K7" s="92"/>
    </row>
    <row r="8" spans="1:15" ht="38.450000000000003" customHeight="1" x14ac:dyDescent="0.25">
      <c r="A8" s="83"/>
      <c r="B8" s="158" t="s">
        <v>274</v>
      </c>
      <c r="C8" s="161" t="s">
        <v>656</v>
      </c>
      <c r="D8" s="480">
        <f ca="1">+D19*D6</f>
        <v>0</v>
      </c>
      <c r="E8" s="480">
        <f ca="1">+E19*E6</f>
        <v>0</v>
      </c>
      <c r="F8" s="480">
        <f ca="1">+F19*F6</f>
        <v>0</v>
      </c>
      <c r="G8" s="480">
        <f ca="1">+G19*G6</f>
        <v>0</v>
      </c>
      <c r="H8" s="480"/>
      <c r="I8" s="83"/>
    </row>
    <row r="9" spans="1:15" ht="38.450000000000003" customHeight="1" x14ac:dyDescent="0.25">
      <c r="A9" s="83"/>
      <c r="B9" s="158" t="s">
        <v>275</v>
      </c>
      <c r="C9" s="285" t="s">
        <v>657</v>
      </c>
      <c r="D9" s="480">
        <f ca="1">+D20*(D6+D7+D8)</f>
        <v>0</v>
      </c>
      <c r="E9" s="480">
        <f ca="1">+E20*(E6+E7+E8)</f>
        <v>0</v>
      </c>
      <c r="F9" s="480">
        <f ca="1">+F20*(F6+F7+F8)</f>
        <v>0</v>
      </c>
      <c r="G9" s="480">
        <f ca="1">+G20*(G6+G7+G8)</f>
        <v>0</v>
      </c>
      <c r="H9" s="480"/>
      <c r="I9" s="83"/>
    </row>
    <row r="10" spans="1:15" ht="38.450000000000003" customHeight="1" x14ac:dyDescent="0.25">
      <c r="A10" s="83"/>
      <c r="B10" s="158" t="s">
        <v>276</v>
      </c>
      <c r="C10" s="159" t="s">
        <v>277</v>
      </c>
      <c r="D10" s="480">
        <f ca="1">+SUM(D8+D9)</f>
        <v>0</v>
      </c>
      <c r="E10" s="480">
        <f t="shared" ref="E10:G10" ca="1" si="0">+SUM(E8+E9)</f>
        <v>0</v>
      </c>
      <c r="F10" s="480">
        <f t="shared" ca="1" si="0"/>
        <v>0</v>
      </c>
      <c r="G10" s="480">
        <f t="shared" ca="1" si="0"/>
        <v>0</v>
      </c>
      <c r="H10" s="480"/>
      <c r="I10" s="83"/>
    </row>
    <row r="11" spans="1:15" ht="38.450000000000003" customHeight="1" x14ac:dyDescent="0.25">
      <c r="A11" s="83"/>
      <c r="B11" s="158" t="s">
        <v>278</v>
      </c>
      <c r="C11" s="159" t="s">
        <v>279</v>
      </c>
      <c r="D11" s="480">
        <f ca="1">+D6+D7+D10</f>
        <v>0</v>
      </c>
      <c r="E11" s="480">
        <f t="shared" ref="E11:G11" ca="1" si="1">+E6+E7+E10</f>
        <v>0</v>
      </c>
      <c r="F11" s="480">
        <f t="shared" ca="1" si="1"/>
        <v>0</v>
      </c>
      <c r="G11" s="480">
        <f t="shared" ca="1" si="1"/>
        <v>0</v>
      </c>
      <c r="H11" s="480"/>
      <c r="I11" s="83"/>
    </row>
    <row r="12" spans="1:15" ht="38.450000000000003" customHeight="1" x14ac:dyDescent="0.25">
      <c r="A12" s="83"/>
      <c r="B12" s="158" t="s">
        <v>280</v>
      </c>
      <c r="C12" s="159" t="s">
        <v>654</v>
      </c>
      <c r="D12" s="480">
        <f ca="1">+D11*D23</f>
        <v>0</v>
      </c>
      <c r="E12" s="480">
        <f ca="1">+E11*E23</f>
        <v>0</v>
      </c>
      <c r="F12" s="480">
        <f ca="1">+F11*F23</f>
        <v>0</v>
      </c>
      <c r="G12" s="480">
        <f ca="1">+G11*G23</f>
        <v>0</v>
      </c>
      <c r="H12" s="480"/>
      <c r="I12" s="83"/>
    </row>
    <row r="13" spans="1:15" ht="38.450000000000003" customHeight="1" thickBot="1" x14ac:dyDescent="0.3">
      <c r="A13" s="83"/>
      <c r="B13" s="189" t="s">
        <v>281</v>
      </c>
      <c r="C13" s="190" t="s">
        <v>282</v>
      </c>
      <c r="D13" s="480">
        <f ca="1">+D11+D12</f>
        <v>0</v>
      </c>
      <c r="E13" s="480">
        <f t="shared" ref="E13:G13" ca="1" si="2">+E11+E12</f>
        <v>0</v>
      </c>
      <c r="F13" s="480">
        <f t="shared" ca="1" si="2"/>
        <v>0</v>
      </c>
      <c r="G13" s="480">
        <f t="shared" ca="1" si="2"/>
        <v>0</v>
      </c>
      <c r="H13" s="480"/>
      <c r="I13" s="83"/>
    </row>
    <row r="14" spans="1:15" ht="38.450000000000003" customHeight="1" thickTop="1" x14ac:dyDescent="0.25">
      <c r="A14" s="83"/>
      <c r="B14" s="191" t="s">
        <v>283</v>
      </c>
      <c r="C14" s="160" t="s">
        <v>655</v>
      </c>
      <c r="D14" s="480">
        <f ca="1">+D13*D25</f>
        <v>0</v>
      </c>
      <c r="E14" s="480">
        <f ca="1">+E13*E25</f>
        <v>0</v>
      </c>
      <c r="F14" s="480">
        <f ca="1">+F13*F25</f>
        <v>0</v>
      </c>
      <c r="G14" s="480">
        <f ca="1">+G13*G25</f>
        <v>0</v>
      </c>
      <c r="H14" s="480"/>
      <c r="I14" s="83"/>
    </row>
    <row r="15" spans="1:15" x14ac:dyDescent="0.25">
      <c r="A15" s="83"/>
      <c r="B15" s="83"/>
      <c r="C15" s="83"/>
      <c r="D15" s="246"/>
      <c r="E15" s="246"/>
      <c r="F15" s="246"/>
      <c r="G15" s="246"/>
      <c r="H15" s="246"/>
      <c r="M15" s="83"/>
      <c r="N15" s="83"/>
      <c r="O15" s="83"/>
    </row>
    <row r="16" spans="1:15" ht="38.450000000000003" customHeight="1" x14ac:dyDescent="0.25">
      <c r="A16" s="83"/>
      <c r="B16" s="547" t="s">
        <v>359</v>
      </c>
      <c r="C16" s="547" t="s">
        <v>462</v>
      </c>
      <c r="D16" s="568" t="s">
        <v>662</v>
      </c>
      <c r="E16" s="568" t="s">
        <v>663</v>
      </c>
      <c r="F16" s="568" t="s">
        <v>691</v>
      </c>
      <c r="G16" s="568" t="s">
        <v>692</v>
      </c>
      <c r="H16" s="176"/>
      <c r="I16" s="83"/>
      <c r="J16" s="83"/>
    </row>
    <row r="17" spans="1:15" ht="38.450000000000003" customHeight="1" x14ac:dyDescent="0.25">
      <c r="A17" s="83"/>
      <c r="B17" s="86" t="s">
        <v>271</v>
      </c>
      <c r="C17" s="86" t="s">
        <v>272</v>
      </c>
      <c r="D17" s="517" t="s">
        <v>354</v>
      </c>
      <c r="E17" s="517" t="s">
        <v>354</v>
      </c>
      <c r="F17" s="517" t="s">
        <v>354</v>
      </c>
      <c r="G17" s="517" t="s">
        <v>354</v>
      </c>
      <c r="H17" s="176"/>
      <c r="I17" s="83"/>
      <c r="J17" s="83"/>
    </row>
    <row r="18" spans="1:15" ht="38.450000000000003" customHeight="1" x14ac:dyDescent="0.25">
      <c r="A18" s="83"/>
      <c r="B18" s="604" t="s">
        <v>273</v>
      </c>
      <c r="C18" s="86" t="s">
        <v>656</v>
      </c>
      <c r="D18" s="518">
        <v>0.1</v>
      </c>
      <c r="E18" s="518">
        <v>0.1</v>
      </c>
      <c r="F18" s="518">
        <v>0.1</v>
      </c>
      <c r="G18" s="518">
        <v>0.1</v>
      </c>
      <c r="H18" s="176"/>
      <c r="I18" s="83"/>
      <c r="J18" s="83"/>
    </row>
    <row r="19" spans="1:15" ht="38.450000000000003" customHeight="1" x14ac:dyDescent="0.25">
      <c r="A19" s="83"/>
      <c r="B19" s="86" t="s">
        <v>274</v>
      </c>
      <c r="C19" s="86" t="s">
        <v>656</v>
      </c>
      <c r="D19" s="519">
        <v>0</v>
      </c>
      <c r="E19" s="519">
        <v>0</v>
      </c>
      <c r="F19" s="519">
        <v>0</v>
      </c>
      <c r="G19" s="519">
        <v>0</v>
      </c>
      <c r="H19" s="176"/>
      <c r="I19" s="83"/>
      <c r="J19" s="83"/>
    </row>
    <row r="20" spans="1:15" ht="38.450000000000003" customHeight="1" x14ac:dyDescent="0.25">
      <c r="A20" s="83"/>
      <c r="B20" s="86" t="s">
        <v>275</v>
      </c>
      <c r="C20" s="86" t="s">
        <v>657</v>
      </c>
      <c r="D20" s="519">
        <v>0.2</v>
      </c>
      <c r="E20" s="519">
        <v>0.2</v>
      </c>
      <c r="F20" s="519">
        <v>0.2</v>
      </c>
      <c r="G20" s="519">
        <v>0.2</v>
      </c>
      <c r="H20" s="176"/>
      <c r="I20" s="83"/>
      <c r="J20" s="83"/>
    </row>
    <row r="21" spans="1:15" ht="38.450000000000003" customHeight="1" x14ac:dyDescent="0.25">
      <c r="A21" s="83"/>
      <c r="B21" s="86" t="s">
        <v>276</v>
      </c>
      <c r="C21" s="86" t="s">
        <v>277</v>
      </c>
      <c r="D21" s="379" t="s">
        <v>354</v>
      </c>
      <c r="E21" s="379" t="s">
        <v>354</v>
      </c>
      <c r="F21" s="379" t="s">
        <v>354</v>
      </c>
      <c r="G21" s="379" t="s">
        <v>354</v>
      </c>
      <c r="H21" s="176"/>
      <c r="I21" s="83"/>
      <c r="J21" s="83"/>
    </row>
    <row r="22" spans="1:15" ht="38.450000000000003" customHeight="1" x14ac:dyDescent="0.25">
      <c r="A22" s="83"/>
      <c r="B22" s="86" t="s">
        <v>278</v>
      </c>
      <c r="C22" s="86" t="s">
        <v>279</v>
      </c>
      <c r="D22" s="379" t="s">
        <v>354</v>
      </c>
      <c r="E22" s="379" t="s">
        <v>354</v>
      </c>
      <c r="F22" s="379" t="s">
        <v>354</v>
      </c>
      <c r="G22" s="379" t="s">
        <v>354</v>
      </c>
      <c r="H22" s="176"/>
      <c r="I22" s="83"/>
      <c r="J22" s="83"/>
    </row>
    <row r="23" spans="1:15" ht="38.450000000000003" customHeight="1" x14ac:dyDescent="0.25">
      <c r="A23" s="83"/>
      <c r="B23" s="86" t="s">
        <v>280</v>
      </c>
      <c r="C23" s="86" t="s">
        <v>654</v>
      </c>
      <c r="D23" s="519">
        <v>0.15</v>
      </c>
      <c r="E23" s="519">
        <v>0.15</v>
      </c>
      <c r="F23" s="519">
        <v>0.15</v>
      </c>
      <c r="G23" s="519">
        <v>0.15</v>
      </c>
      <c r="H23" s="176"/>
      <c r="I23" s="83"/>
      <c r="J23" s="83"/>
    </row>
    <row r="24" spans="1:15" ht="38.450000000000003" customHeight="1" x14ac:dyDescent="0.25">
      <c r="A24" s="83"/>
      <c r="B24" s="86" t="s">
        <v>281</v>
      </c>
      <c r="C24" s="86" t="s">
        <v>282</v>
      </c>
      <c r="D24" s="379" t="s">
        <v>354</v>
      </c>
      <c r="E24" s="379" t="s">
        <v>354</v>
      </c>
      <c r="F24" s="379" t="s">
        <v>354</v>
      </c>
      <c r="G24" s="379" t="s">
        <v>354</v>
      </c>
      <c r="H24" s="176"/>
      <c r="I24" s="83"/>
      <c r="J24" s="83"/>
    </row>
    <row r="25" spans="1:15" ht="38.450000000000003" customHeight="1" x14ac:dyDescent="0.25">
      <c r="A25" s="83"/>
      <c r="B25" s="86" t="s">
        <v>283</v>
      </c>
      <c r="C25" s="86" t="s">
        <v>284</v>
      </c>
      <c r="D25" s="519">
        <v>1.1100000000000001</v>
      </c>
      <c r="E25" s="519">
        <v>1.1100000000000001</v>
      </c>
      <c r="F25" s="519">
        <v>1.1100000000000001</v>
      </c>
      <c r="G25" s="519">
        <v>1.1100000000000001</v>
      </c>
      <c r="H25" s="176"/>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999" t="s">
        <v>631</v>
      </c>
      <c r="C28" s="1000"/>
      <c r="D28" s="92"/>
      <c r="E28" s="286"/>
      <c r="G28" s="83"/>
      <c r="H28" s="83"/>
      <c r="I28" s="83"/>
      <c r="J28" s="83"/>
      <c r="K28" s="83"/>
      <c r="L28" s="83"/>
      <c r="M28" s="83"/>
      <c r="N28" s="83"/>
      <c r="O28" s="83"/>
    </row>
    <row r="29" spans="1:15" ht="36" customHeight="1" x14ac:dyDescent="0.25">
      <c r="A29" s="83"/>
      <c r="B29" s="509" t="s">
        <v>463</v>
      </c>
      <c r="C29" s="560" t="str">
        <f>+'Plant Overview'!E9</f>
        <v>€</v>
      </c>
      <c r="D29" s="565" t="s">
        <v>495</v>
      </c>
      <c r="E29" s="288"/>
      <c r="F29" s="83"/>
      <c r="G29" s="83"/>
      <c r="H29" s="83"/>
      <c r="I29" s="83"/>
      <c r="J29" s="83"/>
      <c r="K29" s="83"/>
      <c r="L29" s="83"/>
      <c r="M29" s="83"/>
      <c r="N29" s="83"/>
      <c r="O29" s="83"/>
    </row>
    <row r="30" spans="1:15" ht="36" customHeight="1" x14ac:dyDescent="0.25">
      <c r="A30" s="83"/>
      <c r="B30" s="561" t="s">
        <v>315</v>
      </c>
      <c r="C30" s="562">
        <f>+'Plant Overview'!E8</f>
        <v>2020</v>
      </c>
      <c r="D30" s="481"/>
      <c r="E30" s="105"/>
      <c r="F30" s="83"/>
      <c r="G30" s="83"/>
      <c r="H30" s="83"/>
      <c r="I30" s="83"/>
      <c r="J30" s="83"/>
      <c r="K30" s="83"/>
      <c r="L30" s="83"/>
      <c r="M30" s="83"/>
      <c r="N30" s="83"/>
      <c r="O30" s="83"/>
    </row>
    <row r="31" spans="1:15" ht="36" customHeight="1" x14ac:dyDescent="0.25">
      <c r="A31" s="83"/>
      <c r="B31" s="563" t="s">
        <v>476</v>
      </c>
      <c r="C31" s="564" t="str">
        <f>+'Plant Overview'!E7</f>
        <v>Western Europe</v>
      </c>
      <c r="D31" s="482"/>
      <c r="E31" s="105"/>
      <c r="F31" s="83"/>
      <c r="G31" s="83"/>
      <c r="H31" s="83"/>
      <c r="I31" s="83"/>
      <c r="J31" s="83"/>
      <c r="K31" s="83"/>
      <c r="L31" s="83"/>
      <c r="M31" s="83"/>
      <c r="N31" s="83"/>
      <c r="O31" s="83"/>
    </row>
    <row r="32" spans="1:15" ht="36" customHeight="1" x14ac:dyDescent="0.25">
      <c r="A32" s="83"/>
      <c r="B32" s="83"/>
      <c r="C32" s="176"/>
      <c r="D32" s="176"/>
      <c r="E32" s="105"/>
      <c r="F32" s="83"/>
      <c r="G32" s="83"/>
      <c r="H32" s="83"/>
      <c r="I32" s="83"/>
      <c r="J32" s="83"/>
      <c r="K32" s="83"/>
      <c r="L32" s="83"/>
      <c r="M32" s="83"/>
      <c r="N32" s="83"/>
      <c r="O32" s="83"/>
    </row>
    <row r="33" spans="1:15" ht="36" customHeight="1" x14ac:dyDescent="0.25">
      <c r="A33" s="83"/>
      <c r="B33" s="524" t="s">
        <v>592</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25">
      <c r="A34" s="83"/>
      <c r="B34" s="563" t="s">
        <v>590</v>
      </c>
      <c r="C34" s="566">
        <f>+H13</f>
        <v>0</v>
      </c>
      <c r="D34" s="566" t="e">
        <f>+C34/'Cash Flow Analysis'!D5*1000</f>
        <v>#DIV/0!</v>
      </c>
      <c r="E34" s="83"/>
      <c r="F34" s="83"/>
      <c r="G34" s="83"/>
      <c r="H34" s="83"/>
      <c r="I34" s="83"/>
      <c r="J34" s="83"/>
      <c r="K34" s="83"/>
      <c r="L34" s="83"/>
      <c r="M34" s="83"/>
      <c r="N34" s="83"/>
      <c r="O34" s="83"/>
    </row>
    <row r="35" spans="1:15" ht="36" customHeight="1" x14ac:dyDescent="0.25">
      <c r="A35" s="83"/>
      <c r="B35" s="563" t="s">
        <v>591</v>
      </c>
      <c r="C35" s="566">
        <f>+H14</f>
        <v>0</v>
      </c>
      <c r="D35" s="567" t="e">
        <f>+C35/'Cash Flow Analysis'!D5*1000</f>
        <v>#DIV/0!</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785" t="s">
        <v>771</v>
      </c>
      <c r="C37" s="431" t="s">
        <v>594</v>
      </c>
      <c r="D37" s="257"/>
      <c r="E37" s="83"/>
      <c r="F37" s="83"/>
      <c r="G37" s="83"/>
      <c r="H37" s="83"/>
      <c r="I37" s="83"/>
      <c r="J37" s="83"/>
      <c r="K37" s="83"/>
      <c r="L37" s="83"/>
      <c r="M37" s="83"/>
      <c r="N37" s="83"/>
      <c r="O37" s="83"/>
    </row>
    <row r="38" spans="1:15" ht="36" customHeight="1" x14ac:dyDescent="0.25">
      <c r="A38" s="83"/>
      <c r="B38" s="786"/>
      <c r="C38" s="290" t="s">
        <v>595</v>
      </c>
      <c r="D38" s="257"/>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28575</xdr:colOff>
                    <xdr:row>37</xdr:row>
                    <xdr:rowOff>28575</xdr:rowOff>
                  </from>
                  <to>
                    <xdr:col>1</xdr:col>
                    <xdr:colOff>3114675</xdr:colOff>
                    <xdr:row>37</xdr:row>
                    <xdr:rowOff>438150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47625</xdr:colOff>
                    <xdr:row>0</xdr:row>
                    <xdr:rowOff>47625</xdr:rowOff>
                  </from>
                  <to>
                    <xdr:col>2</xdr:col>
                    <xdr:colOff>3095625</xdr:colOff>
                    <xdr:row>0</xdr:row>
                    <xdr:rowOff>361950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B2" sqref="B2:C3"/>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 min="23" max="23" width="11.140625" style="92"/>
  </cols>
  <sheetData>
    <row r="1" spans="1:25" ht="21" customHeight="1" x14ac:dyDescent="0.25">
      <c r="H1"/>
    </row>
    <row r="2" spans="1:25" ht="21" customHeight="1" x14ac:dyDescent="0.25">
      <c r="A2" s="83"/>
      <c r="B2" s="1001" t="s">
        <v>574</v>
      </c>
      <c r="C2" s="1001"/>
      <c r="D2" s="105"/>
      <c r="E2" s="105"/>
      <c r="F2" s="105"/>
      <c r="G2" s="105"/>
      <c r="H2" s="105"/>
      <c r="I2" s="105"/>
      <c r="J2" s="83"/>
      <c r="K2" s="83"/>
      <c r="L2" s="83"/>
      <c r="M2" s="83"/>
      <c r="N2" s="83"/>
      <c r="O2" s="83"/>
      <c r="P2" s="83"/>
      <c r="Q2" s="83"/>
      <c r="R2" s="83"/>
      <c r="S2" s="918" t="s">
        <v>643</v>
      </c>
      <c r="T2" s="919"/>
      <c r="U2" s="919"/>
      <c r="V2" s="919"/>
      <c r="W2" s="919"/>
      <c r="X2" s="919"/>
      <c r="Y2" s="920"/>
    </row>
    <row r="3" spans="1:25" ht="21" customHeight="1" x14ac:dyDescent="0.25">
      <c r="A3" s="83"/>
      <c r="B3" s="1001"/>
      <c r="C3" s="1001"/>
      <c r="D3" s="105"/>
      <c r="E3" s="105"/>
      <c r="F3" s="105"/>
      <c r="G3" s="105"/>
      <c r="H3" s="105"/>
      <c r="I3" s="105"/>
      <c r="J3" s="457"/>
      <c r="K3" s="457"/>
      <c r="L3" s="457"/>
      <c r="M3" s="105"/>
      <c r="N3" s="83"/>
      <c r="O3" s="83"/>
      <c r="P3" s="921" t="s">
        <v>267</v>
      </c>
      <c r="Q3" s="922"/>
      <c r="T3" s="83"/>
      <c r="U3" s="83"/>
      <c r="V3" s="83"/>
    </row>
    <row r="4" spans="1:25" ht="21" customHeight="1" x14ac:dyDescent="0.25">
      <c r="A4" s="83"/>
      <c r="B4" s="1008" t="s">
        <v>495</v>
      </c>
      <c r="C4" s="1009"/>
      <c r="D4" s="105"/>
      <c r="E4" s="105"/>
      <c r="F4" s="259" t="s">
        <v>577</v>
      </c>
      <c r="G4" s="260" t="s">
        <v>578</v>
      </c>
      <c r="H4" s="105"/>
      <c r="I4" s="105"/>
      <c r="J4" s="105"/>
      <c r="K4" s="247"/>
      <c r="L4" s="245"/>
      <c r="M4" s="242"/>
      <c r="N4" s="83"/>
      <c r="O4" s="83"/>
      <c r="P4" s="442"/>
      <c r="Q4" s="390" t="s">
        <v>262</v>
      </c>
      <c r="S4" s="127" t="s">
        <v>698</v>
      </c>
      <c r="T4" s="128" t="s">
        <v>359</v>
      </c>
      <c r="U4" s="969" t="s">
        <v>579</v>
      </c>
      <c r="V4" s="970"/>
      <c r="W4" s="970"/>
      <c r="X4" s="970"/>
      <c r="Y4" s="971"/>
    </row>
    <row r="5" spans="1:25" ht="21" customHeight="1" x14ac:dyDescent="0.25">
      <c r="A5" s="83"/>
      <c r="B5" s="1010"/>
      <c r="C5" s="1011"/>
      <c r="D5" s="105"/>
      <c r="E5" s="258" t="s">
        <v>457</v>
      </c>
      <c r="F5" s="257"/>
      <c r="G5" s="257"/>
      <c r="H5" s="105"/>
      <c r="I5" s="105"/>
      <c r="J5" s="105"/>
      <c r="K5" s="242"/>
      <c r="L5" s="245"/>
      <c r="M5" s="242"/>
      <c r="N5" s="83"/>
      <c r="O5" s="83"/>
      <c r="P5" s="513"/>
      <c r="Q5" s="390" t="s">
        <v>263</v>
      </c>
      <c r="S5" s="628"/>
      <c r="T5" s="629"/>
      <c r="U5" s="962"/>
      <c r="V5" s="963"/>
      <c r="W5" s="963"/>
      <c r="X5" s="963"/>
      <c r="Y5" s="964"/>
    </row>
    <row r="6" spans="1:25" ht="21" customHeight="1" x14ac:dyDescent="0.25">
      <c r="A6" s="83"/>
      <c r="B6" s="1008"/>
      <c r="C6" s="1009"/>
      <c r="D6" s="105"/>
      <c r="E6" s="258" t="s">
        <v>576</v>
      </c>
      <c r="F6" s="257"/>
      <c r="G6" s="257"/>
      <c r="H6" s="105"/>
      <c r="I6" s="105"/>
      <c r="J6" s="105"/>
      <c r="K6" s="450"/>
      <c r="L6" s="245"/>
      <c r="M6" s="242"/>
      <c r="N6" s="83"/>
      <c r="O6" s="83"/>
      <c r="P6" s="514"/>
      <c r="Q6" s="467" t="s">
        <v>264</v>
      </c>
      <c r="S6" s="628"/>
      <c r="T6" s="629"/>
      <c r="U6" s="962"/>
      <c r="V6" s="963"/>
      <c r="W6" s="963"/>
      <c r="X6" s="963"/>
      <c r="Y6" s="964"/>
    </row>
    <row r="7" spans="1:25" s="83" customFormat="1" ht="21" customHeight="1" x14ac:dyDescent="0.25">
      <c r="B7" s="1012"/>
      <c r="C7" s="1013"/>
      <c r="D7" s="105"/>
      <c r="E7" s="258" t="s">
        <v>458</v>
      </c>
      <c r="F7" s="257"/>
      <c r="G7" s="257"/>
      <c r="H7" s="105"/>
      <c r="I7" s="105"/>
      <c r="J7" s="105"/>
      <c r="K7" s="242"/>
      <c r="L7" s="245"/>
      <c r="M7" s="242"/>
      <c r="P7" s="515"/>
      <c r="Q7" s="506" t="s">
        <v>268</v>
      </c>
      <c r="S7" s="628"/>
      <c r="T7" s="629"/>
      <c r="U7" s="962"/>
      <c r="V7" s="963"/>
      <c r="W7" s="963"/>
      <c r="X7" s="963"/>
      <c r="Y7" s="964"/>
    </row>
    <row r="8" spans="1:25" s="83" customFormat="1" ht="21" customHeight="1" x14ac:dyDescent="0.25">
      <c r="B8" s="1012"/>
      <c r="C8" s="1013"/>
      <c r="D8" s="105"/>
      <c r="E8" s="1008" t="s">
        <v>741</v>
      </c>
      <c r="F8" s="1014"/>
      <c r="G8" s="1009"/>
      <c r="H8" s="105"/>
      <c r="I8" s="105"/>
      <c r="J8" s="105"/>
      <c r="K8" s="242"/>
      <c r="L8" s="245"/>
      <c r="M8" s="242"/>
      <c r="S8" s="628"/>
      <c r="T8" s="629"/>
      <c r="U8" s="962"/>
      <c r="V8" s="963"/>
      <c r="W8" s="963"/>
      <c r="X8" s="963"/>
      <c r="Y8" s="964"/>
    </row>
    <row r="9" spans="1:25" ht="21" customHeight="1" x14ac:dyDescent="0.25">
      <c r="A9" s="83"/>
      <c r="B9" s="1010"/>
      <c r="C9" s="1011"/>
      <c r="D9" s="454"/>
      <c r="E9" s="1010"/>
      <c r="F9" s="1015"/>
      <c r="G9" s="1011"/>
      <c r="H9" s="105"/>
      <c r="I9" s="105"/>
      <c r="J9" s="242"/>
      <c r="K9" s="242"/>
      <c r="L9" s="242"/>
      <c r="M9" s="242"/>
      <c r="N9" s="83"/>
      <c r="O9" s="83"/>
      <c r="P9" s="276" t="s">
        <v>690</v>
      </c>
      <c r="Q9" s="569">
        <f>+'Cost Conversion'!L2</f>
        <v>1.2</v>
      </c>
      <c r="S9" s="628"/>
      <c r="T9" s="629"/>
      <c r="U9" s="962"/>
      <c r="V9" s="963"/>
      <c r="W9" s="963"/>
      <c r="X9" s="963"/>
      <c r="Y9" s="964"/>
    </row>
    <row r="10" spans="1:25" ht="21" customHeight="1" x14ac:dyDescent="0.25">
      <c r="A10" s="83"/>
      <c r="B10" s="105"/>
      <c r="C10" s="105"/>
      <c r="D10" s="454"/>
      <c r="E10" s="105"/>
      <c r="F10" s="244"/>
      <c r="G10" s="105"/>
      <c r="H10" s="105"/>
      <c r="I10" s="105"/>
      <c r="J10" s="242"/>
      <c r="K10" s="242"/>
      <c r="L10" s="242"/>
      <c r="M10" s="242"/>
      <c r="N10" s="83"/>
      <c r="O10" s="83"/>
      <c r="P10" s="276" t="s">
        <v>770</v>
      </c>
      <c r="Q10" s="782">
        <f>365.25*24</f>
        <v>8766</v>
      </c>
      <c r="T10" s="241"/>
      <c r="U10" s="241"/>
      <c r="V10" s="241"/>
    </row>
    <row r="11" spans="1:25" ht="21" customHeight="1" x14ac:dyDescent="0.25">
      <c r="A11" s="83"/>
      <c r="B11" s="105"/>
      <c r="C11" s="105"/>
      <c r="D11" s="454"/>
      <c r="E11" s="105"/>
      <c r="F11" s="244"/>
      <c r="G11" s="105"/>
      <c r="H11" s="105"/>
      <c r="I11" s="105"/>
      <c r="J11" s="242"/>
      <c r="K11" s="242"/>
      <c r="L11" s="242"/>
      <c r="M11" s="242"/>
      <c r="N11" s="83"/>
      <c r="O11" s="83"/>
      <c r="T11" s="241"/>
      <c r="U11" s="241"/>
      <c r="V11" s="241"/>
    </row>
    <row r="12" spans="1:25" ht="21" customHeight="1" x14ac:dyDescent="0.25">
      <c r="A12" s="83"/>
      <c r="B12" s="105"/>
      <c r="C12" s="83"/>
      <c r="D12" s="454"/>
      <c r="E12" s="105"/>
      <c r="F12" s="244"/>
      <c r="G12" s="105"/>
      <c r="H12" s="105"/>
      <c r="J12" s="242"/>
      <c r="K12" s="242"/>
      <c r="L12" s="242"/>
      <c r="M12" s="242"/>
      <c r="N12" s="83"/>
      <c r="O12" s="83"/>
      <c r="T12" s="241"/>
      <c r="U12" s="241"/>
      <c r="V12" s="241"/>
    </row>
    <row r="13" spans="1:25" ht="21" customHeight="1" x14ac:dyDescent="0.25">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25">
      <c r="A14" s="83"/>
      <c r="B14" s="1005" t="s">
        <v>448</v>
      </c>
      <c r="C14" s="1006"/>
      <c r="D14" s="1006"/>
      <c r="E14" s="1006"/>
      <c r="F14" s="1006"/>
      <c r="G14" s="1007"/>
      <c r="H14" s="203"/>
      <c r="I14" s="1005" t="s">
        <v>707</v>
      </c>
      <c r="J14" s="1006"/>
      <c r="K14" s="1006"/>
      <c r="L14" s="1006"/>
      <c r="M14" s="1006"/>
      <c r="N14" s="1007"/>
      <c r="O14" s="83"/>
      <c r="P14" s="918" t="s">
        <v>450</v>
      </c>
      <c r="Q14" s="919"/>
      <c r="R14" s="919"/>
      <c r="S14" s="919"/>
      <c r="T14" s="919"/>
      <c r="U14" s="920"/>
      <c r="V14" s="241"/>
      <c r="W14" s="462" t="str">
        <f>+B18</f>
        <v>Total FOM</v>
      </c>
    </row>
    <row r="15" spans="1:25" ht="21" customHeight="1" x14ac:dyDescent="0.25">
      <c r="A15" s="83"/>
      <c r="B15" s="570" t="s">
        <v>677</v>
      </c>
      <c r="C15" s="571" t="s">
        <v>666</v>
      </c>
      <c r="D15" s="570" t="s">
        <v>675</v>
      </c>
      <c r="E15" s="571" t="s">
        <v>575</v>
      </c>
      <c r="F15" s="570" t="s">
        <v>676</v>
      </c>
      <c r="G15" s="660" t="s">
        <v>716</v>
      </c>
      <c r="H15" s="455"/>
      <c r="I15" s="570" t="s">
        <v>677</v>
      </c>
      <c r="J15" s="571" t="s">
        <v>666</v>
      </c>
      <c r="K15" s="570" t="s">
        <v>675</v>
      </c>
      <c r="L15" s="571" t="s">
        <v>575</v>
      </c>
      <c r="M15" s="570" t="s">
        <v>676</v>
      </c>
      <c r="N15" s="572" t="s">
        <v>717</v>
      </c>
      <c r="O15" s="456"/>
      <c r="P15" s="573" t="s">
        <v>677</v>
      </c>
      <c r="Q15" s="574" t="s">
        <v>666</v>
      </c>
      <c r="R15" s="575" t="s">
        <v>675</v>
      </c>
      <c r="S15" s="574" t="s">
        <v>575</v>
      </c>
      <c r="T15" s="575" t="s">
        <v>676</v>
      </c>
      <c r="U15" s="576" t="s">
        <v>717</v>
      </c>
      <c r="V15" s="241"/>
      <c r="W15" s="462" t="str">
        <f>+I16</f>
        <v>Fuel 1</v>
      </c>
    </row>
    <row r="16" spans="1:25" ht="21" customHeight="1" x14ac:dyDescent="0.25">
      <c r="A16" s="83"/>
      <c r="B16" s="507" t="s">
        <v>662</v>
      </c>
      <c r="C16" s="667"/>
      <c r="D16" s="129"/>
      <c r="E16" s="667"/>
      <c r="F16" s="254"/>
      <c r="G16" s="166">
        <f t="shared" ref="G16" si="0">+C16*E16</f>
        <v>0</v>
      </c>
      <c r="H16" s="203"/>
      <c r="I16" s="97" t="str">
        <f>+'Plant Overview'!H71</f>
        <v>Fuel 1</v>
      </c>
      <c r="J16" s="266"/>
      <c r="K16" s="129"/>
      <c r="L16" s="667"/>
      <c r="M16" s="97"/>
      <c r="N16" s="511">
        <f>+J16*L16/10^6</f>
        <v>0</v>
      </c>
      <c r="O16" s="83"/>
      <c r="P16" s="507" t="s">
        <v>669</v>
      </c>
      <c r="Q16" s="266"/>
      <c r="R16" s="507"/>
      <c r="S16" s="667"/>
      <c r="T16" s="507"/>
      <c r="U16" s="166">
        <f>+Q16*S16/10^6</f>
        <v>0</v>
      </c>
      <c r="V16" s="241"/>
      <c r="W16" s="462" t="str">
        <f>+I17</f>
        <v>Fuel 2</v>
      </c>
    </row>
    <row r="17" spans="1:23" ht="21" customHeight="1" x14ac:dyDescent="0.3">
      <c r="A17" s="83"/>
      <c r="B17" s="712" t="s">
        <v>663</v>
      </c>
      <c r="C17" s="667"/>
      <c r="D17" s="129"/>
      <c r="E17" s="667"/>
      <c r="F17" s="254"/>
      <c r="G17" s="166">
        <f>+C17*E17</f>
        <v>0</v>
      </c>
      <c r="H17" s="248"/>
      <c r="I17" s="433" t="str">
        <f>+'Plant Overview'!H72</f>
        <v>Fuel 2</v>
      </c>
      <c r="J17" s="266"/>
      <c r="K17" s="129"/>
      <c r="L17" s="667"/>
      <c r="M17" s="433"/>
      <c r="N17" s="510">
        <f>+J17*L17/10^6</f>
        <v>0</v>
      </c>
      <c r="O17" s="83"/>
      <c r="P17" s="507" t="s">
        <v>662</v>
      </c>
      <c r="Q17" s="266"/>
      <c r="R17" s="507"/>
      <c r="S17" s="667"/>
      <c r="T17" s="507"/>
      <c r="U17" s="166">
        <f>+Q17*S17/10^6</f>
        <v>0</v>
      </c>
      <c r="V17" s="241"/>
      <c r="W17" s="462" t="str">
        <f>+P18</f>
        <v>Total VOM (exl. Fuel &amp; CO2 tax)</v>
      </c>
    </row>
    <row r="18" spans="1:23" ht="21" customHeight="1" x14ac:dyDescent="0.3">
      <c r="A18" s="83"/>
      <c r="B18" s="1002" t="s">
        <v>449</v>
      </c>
      <c r="C18" s="1003"/>
      <c r="D18" s="1003"/>
      <c r="E18" s="1003"/>
      <c r="F18" s="1004"/>
      <c r="G18" s="510">
        <f>SUM(Tabla60[cost/year])</f>
        <v>0</v>
      </c>
      <c r="H18" s="248"/>
      <c r="I18" s="105"/>
      <c r="J18" s="83"/>
      <c r="K18" s="83"/>
      <c r="L18" s="241"/>
      <c r="M18" s="241"/>
      <c r="N18" s="241"/>
      <c r="O18" s="241"/>
      <c r="P18" s="1002" t="s">
        <v>570</v>
      </c>
      <c r="Q18" s="1003"/>
      <c r="R18" s="1003"/>
      <c r="S18" s="1003"/>
      <c r="T18" s="1004"/>
      <c r="U18" s="512">
        <f>SUM(Tabla58[cost/year])-U16</f>
        <v>0</v>
      </c>
      <c r="V18" s="241"/>
    </row>
    <row r="19" spans="1:23" ht="21" customHeight="1" x14ac:dyDescent="0.25">
      <c r="A19" s="83"/>
      <c r="B19" s="236"/>
      <c r="C19" s="236"/>
      <c r="D19" s="236"/>
      <c r="E19" s="236"/>
      <c r="F19" s="236"/>
      <c r="G19" s="162"/>
      <c r="H19" s="203"/>
      <c r="I19" s="105"/>
      <c r="J19" s="83"/>
      <c r="K19" s="83"/>
      <c r="L19" s="241"/>
      <c r="M19" s="241"/>
      <c r="N19" s="241"/>
      <c r="O19" s="241"/>
      <c r="P19" s="1002" t="s">
        <v>493</v>
      </c>
      <c r="Q19" s="1003"/>
      <c r="R19" s="1003"/>
      <c r="S19" s="1003"/>
      <c r="T19" s="1003"/>
      <c r="U19" s="510">
        <f>+U16</f>
        <v>0</v>
      </c>
      <c r="V19" s="241"/>
    </row>
    <row r="20" spans="1:23" ht="21" customHeight="1" x14ac:dyDescent="0.25">
      <c r="A20" s="83"/>
      <c r="H20" s="203"/>
      <c r="I20" s="105"/>
      <c r="J20" s="83"/>
      <c r="K20" s="83"/>
      <c r="L20" s="241"/>
      <c r="M20" s="241"/>
      <c r="N20" s="241"/>
      <c r="O20" s="241"/>
      <c r="P20" s="241"/>
      <c r="Q20" s="241"/>
      <c r="R20" s="241"/>
      <c r="S20" s="241"/>
      <c r="T20" s="241"/>
      <c r="U20" s="241"/>
      <c r="V20" s="241"/>
    </row>
    <row r="21" spans="1:23" ht="21" customHeight="1" x14ac:dyDescent="0.25">
      <c r="A21" s="83"/>
      <c r="H21" s="247"/>
      <c r="I21" s="105"/>
      <c r="J21" s="83"/>
      <c r="K21" s="83"/>
      <c r="L21" s="241"/>
      <c r="M21" s="241"/>
      <c r="N21" s="241"/>
      <c r="O21" s="241"/>
      <c r="P21" s="241"/>
      <c r="Q21" s="241"/>
      <c r="R21" s="241"/>
      <c r="S21" s="242"/>
      <c r="T21" s="241"/>
      <c r="U21" s="241"/>
      <c r="V21" s="241"/>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abSelected="1" zoomScale="70" zoomScaleNormal="70" workbookViewId="0">
      <selection activeCell="I11" sqref="I11"/>
    </sheetView>
  </sheetViews>
  <sheetFormatPr defaultColWidth="11.140625" defaultRowHeight="15" x14ac:dyDescent="0.25"/>
  <cols>
    <col min="1" max="1" width="5" customWidth="1"/>
    <col min="2" max="3" width="13.7109375" customWidth="1"/>
    <col min="4" max="4" width="14.28515625" customWidth="1"/>
    <col min="5" max="46" width="12.7109375" customWidth="1"/>
    <col min="70" max="70" width="0" hidden="1" customWidth="1"/>
  </cols>
  <sheetData>
    <row r="1" spans="1:70" ht="25.9" customHeight="1" x14ac:dyDescent="0.25">
      <c r="B1" s="1023" t="s">
        <v>583</v>
      </c>
      <c r="C1" s="1024"/>
      <c r="D1" s="1024"/>
      <c r="E1" s="1025"/>
      <c r="G1" s="1021" t="s">
        <v>494</v>
      </c>
      <c r="H1" s="1022"/>
      <c r="I1" s="1021" t="s">
        <v>583</v>
      </c>
      <c r="J1" s="1022"/>
    </row>
    <row r="2" spans="1:70" ht="20.45" customHeight="1" x14ac:dyDescent="0.25">
      <c r="G2" s="669"/>
      <c r="H2" s="670"/>
      <c r="I2" s="673"/>
      <c r="J2" s="674"/>
      <c r="S2" s="246"/>
      <c r="T2" s="246"/>
      <c r="V2" s="246"/>
      <c r="BR2" t="s">
        <v>723</v>
      </c>
    </row>
    <row r="3" spans="1:70" ht="20.45" customHeight="1" x14ac:dyDescent="0.25">
      <c r="A3" s="83"/>
      <c r="B3" s="915" t="s">
        <v>727</v>
      </c>
      <c r="C3" s="916"/>
      <c r="D3" s="916"/>
      <c r="E3" s="1026"/>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664</v>
      </c>
    </row>
    <row r="4" spans="1:70" ht="20.45" customHeight="1" x14ac:dyDescent="0.25">
      <c r="A4" s="83"/>
      <c r="B4" s="1027" t="s">
        <v>571</v>
      </c>
      <c r="C4" s="1027"/>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722</v>
      </c>
    </row>
    <row r="5" spans="1:70" ht="20.45" customHeight="1" x14ac:dyDescent="0.25">
      <c r="A5" s="83"/>
      <c r="B5" s="1027" t="s">
        <v>667</v>
      </c>
      <c r="C5" s="1027"/>
      <c r="D5" s="686">
        <f>+'Plant Overview'!I32</f>
        <v>0</v>
      </c>
      <c r="E5" s="527" t="str">
        <f>+'Plant Overview'!J32</f>
        <v>unit P</v>
      </c>
      <c r="F5" s="83"/>
      <c r="G5" s="1030" t="s">
        <v>731</v>
      </c>
      <c r="H5" s="1030"/>
      <c r="I5" s="922" t="s">
        <v>664</v>
      </c>
      <c r="J5" s="923"/>
      <c r="K5" s="83"/>
      <c r="S5" s="176"/>
      <c r="T5" s="176"/>
      <c r="U5" s="176"/>
      <c r="V5" s="176"/>
      <c r="W5" s="83"/>
      <c r="X5" s="83"/>
      <c r="Y5" s="83"/>
      <c r="Z5" s="83"/>
      <c r="AA5" s="83"/>
      <c r="AB5" s="83"/>
      <c r="AC5" s="83"/>
      <c r="AD5" s="83"/>
      <c r="AE5" s="83"/>
      <c r="AF5" s="83"/>
      <c r="AG5" s="83"/>
      <c r="AH5" s="83"/>
      <c r="AI5" s="83"/>
      <c r="AJ5" s="83"/>
      <c r="AK5" s="83"/>
      <c r="BR5" t="s">
        <v>721</v>
      </c>
    </row>
    <row r="6" spans="1:70" ht="20.45" customHeight="1" x14ac:dyDescent="0.25">
      <c r="A6" s="83"/>
      <c r="B6" s="1027" t="s">
        <v>668</v>
      </c>
      <c r="C6" s="1027"/>
      <c r="D6" s="686" t="e">
        <f>D5/D4</f>
        <v>#DIV/0!</v>
      </c>
      <c r="E6" s="86" t="str">
        <f>+E5&amp;" / "&amp;E4</f>
        <v>unit P / unit R</v>
      </c>
      <c r="F6" s="83"/>
      <c r="G6" s="1028" t="s">
        <v>664</v>
      </c>
      <c r="H6" s="1029"/>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45" customHeight="1" x14ac:dyDescent="0.25">
      <c r="A7" s="83"/>
      <c r="B7" s="1027" t="s">
        <v>590</v>
      </c>
      <c r="C7" s="1027"/>
      <c r="D7" s="687">
        <f>+'Plant CAPEX'!H13</f>
        <v>0</v>
      </c>
      <c r="E7" s="688" t="str">
        <f>+J7</f>
        <v>M€</v>
      </c>
      <c r="F7" s="83"/>
      <c r="G7" s="1028" t="s">
        <v>721</v>
      </c>
      <c r="H7" s="1029"/>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45" customHeight="1" x14ac:dyDescent="0.25">
      <c r="A8" s="83"/>
      <c r="B8" s="1032" t="s">
        <v>457</v>
      </c>
      <c r="C8" s="1032"/>
      <c r="D8" s="686">
        <f>+'Plant OPEX'!G18</f>
        <v>0</v>
      </c>
      <c r="E8" s="688" t="str">
        <f>+"M"&amp;'Plant Overview'!$E$9&amp;"/y"</f>
        <v>M€/y</v>
      </c>
      <c r="F8" s="83"/>
      <c r="G8" s="1028" t="s">
        <v>722</v>
      </c>
      <c r="H8" s="1029"/>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45" customHeight="1" x14ac:dyDescent="0.25">
      <c r="A9" s="83"/>
      <c r="B9" s="1027" t="str">
        <f>+'Plant OPEX'!I16</f>
        <v>Fuel 1</v>
      </c>
      <c r="C9" s="1027"/>
      <c r="D9" s="686">
        <f>+'Plant OPEX'!N16</f>
        <v>0</v>
      </c>
      <c r="E9" s="688" t="str">
        <f>+"M"&amp;'Plant Overview'!$E$9&amp;"/y"</f>
        <v>M€/y</v>
      </c>
      <c r="F9" s="83"/>
      <c r="G9" s="1035" t="s">
        <v>728</v>
      </c>
      <c r="H9" s="1036"/>
      <c r="I9" s="377" t="e" cm="1">
        <f t="array" ref="I9">+MATCH(TRUE,G38:AT38&gt;0,0)</f>
        <v>#N/A</v>
      </c>
      <c r="J9" s="86" t="s">
        <v>451</v>
      </c>
      <c r="K9" s="83"/>
      <c r="S9" s="176"/>
      <c r="T9" s="176"/>
      <c r="U9" s="176"/>
      <c r="V9" s="176"/>
      <c r="W9" s="83"/>
      <c r="X9" s="83"/>
      <c r="Y9" s="83"/>
      <c r="Z9" s="83"/>
      <c r="AA9" s="83"/>
      <c r="AB9" s="83"/>
      <c r="AC9" s="83"/>
      <c r="AD9" s="83"/>
      <c r="AE9" s="83"/>
      <c r="AF9" s="83"/>
      <c r="AG9" s="83"/>
      <c r="AH9" s="83"/>
      <c r="AI9" s="83"/>
      <c r="AJ9" s="83"/>
      <c r="AK9" s="83"/>
    </row>
    <row r="10" spans="1:70" ht="20.45" customHeight="1" x14ac:dyDescent="0.25">
      <c r="A10" s="83"/>
      <c r="B10" s="1027" t="str">
        <f>+'Plant OPEX'!I17</f>
        <v>Fuel 2</v>
      </c>
      <c r="C10" s="1027"/>
      <c r="D10" s="686">
        <f>+'Plant OPEX'!N17</f>
        <v>0</v>
      </c>
      <c r="E10" s="688" t="str">
        <f>+"M"&amp;'Plant Overview'!$E$9&amp;"/y"</f>
        <v>M€/y</v>
      </c>
      <c r="F10" s="83"/>
      <c r="G10" s="1035" t="s">
        <v>729</v>
      </c>
      <c r="H10" s="1036"/>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45" customHeight="1" x14ac:dyDescent="0.25">
      <c r="A11" s="83"/>
      <c r="B11" s="1027" t="s">
        <v>458</v>
      </c>
      <c r="C11" s="1027"/>
      <c r="D11" s="686">
        <f>+'Plant OPEX'!U18</f>
        <v>0</v>
      </c>
      <c r="E11" s="688" t="str">
        <f>+"M"&amp;'Plant Overview'!$E$9&amp;"/y"</f>
        <v>M€/y</v>
      </c>
      <c r="F11" s="83"/>
      <c r="G11" s="1033" t="s">
        <v>684</v>
      </c>
      <c r="H11" s="1034"/>
      <c r="I11" s="540" t="str">
        <f>+IF(I5="LCOP",IF(I15="","Ref.",((H16-H20)-(I16-I20))/(I15-H15)*1000),"-")</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45" customHeight="1" x14ac:dyDescent="0.25">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45" customHeight="1" x14ac:dyDescent="0.25">
      <c r="A13" s="83"/>
      <c r="B13" s="1016" t="s">
        <v>635</v>
      </c>
      <c r="C13" s="1017"/>
      <c r="D13" s="1017"/>
      <c r="E13" s="1018"/>
      <c r="F13" s="83"/>
      <c r="G13" s="1016" t="s">
        <v>730</v>
      </c>
      <c r="H13" s="1017"/>
      <c r="I13" s="1017"/>
      <c r="J13" s="1018"/>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45" customHeight="1" x14ac:dyDescent="0.25">
      <c r="A14" s="83"/>
      <c r="B14" s="1031" t="s">
        <v>459</v>
      </c>
      <c r="C14" s="1031"/>
      <c r="D14" s="596">
        <v>0.65</v>
      </c>
      <c r="E14" s="86" t="s">
        <v>354</v>
      </c>
      <c r="F14" s="83"/>
      <c r="G14" s="681"/>
      <c r="H14" s="685" t="str">
        <f>+'Plant Overview'!E6</f>
        <v>Plant A</v>
      </c>
      <c r="I14" s="539" t="s">
        <v>358</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45" customHeight="1" x14ac:dyDescent="0.25">
      <c r="A15" s="83"/>
      <c r="B15" s="1031" t="s">
        <v>460</v>
      </c>
      <c r="C15" s="1031"/>
      <c r="D15" s="596">
        <v>0.85</v>
      </c>
      <c r="E15" s="86" t="s">
        <v>354</v>
      </c>
      <c r="F15" s="83"/>
      <c r="G15" s="689" t="s">
        <v>687</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45" customHeight="1" x14ac:dyDescent="0.25">
      <c r="A16" s="83"/>
      <c r="B16" s="1038" t="s">
        <v>634</v>
      </c>
      <c r="C16" s="1038"/>
      <c r="D16" s="597">
        <v>25</v>
      </c>
      <c r="E16" s="86" t="s">
        <v>451</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45" customHeight="1" x14ac:dyDescent="0.25">
      <c r="A17" s="83"/>
      <c r="B17" s="1038" t="s">
        <v>438</v>
      </c>
      <c r="C17" s="1038"/>
      <c r="D17" s="598">
        <v>4</v>
      </c>
      <c r="E17" s="86" t="s">
        <v>451</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45" customHeight="1" x14ac:dyDescent="0.25">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45" customHeight="1" x14ac:dyDescent="0.25">
      <c r="A19" s="83"/>
      <c r="B19" s="1016" t="s">
        <v>726</v>
      </c>
      <c r="C19" s="1017"/>
      <c r="D19" s="1017"/>
      <c r="E19" s="1018"/>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45" customHeight="1" x14ac:dyDescent="0.25">
      <c r="A20" s="83"/>
      <c r="B20" s="1037" t="s">
        <v>724</v>
      </c>
      <c r="C20" s="1037"/>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45" customHeight="1" x14ac:dyDescent="0.25">
      <c r="A21" s="83"/>
      <c r="B21" s="1031" t="s">
        <v>439</v>
      </c>
      <c r="C21" s="1031"/>
      <c r="D21" s="599">
        <v>0.08</v>
      </c>
      <c r="E21" s="668" t="s">
        <v>456</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45" customHeight="1" x14ac:dyDescent="0.25">
      <c r="A22" s="83"/>
      <c r="B22" s="1043" t="s">
        <v>725</v>
      </c>
      <c r="C22" s="1044"/>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45"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45" customHeight="1" x14ac:dyDescent="0.25">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45" customHeight="1" x14ac:dyDescent="0.25">
      <c r="A25" s="83"/>
      <c r="B25" s="614" t="s">
        <v>442</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45" customHeight="1" x14ac:dyDescent="0.25">
      <c r="A26" s="83"/>
      <c r="B26" s="677" t="s">
        <v>441</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45" customHeight="1" x14ac:dyDescent="0.25">
      <c r="A27" s="83"/>
      <c r="B27" s="613" t="s">
        <v>665</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45" customHeight="1" x14ac:dyDescent="0.25">
      <c r="A28" s="83"/>
      <c r="B28" s="658" t="s">
        <v>443</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45" customHeight="1" x14ac:dyDescent="0.25">
      <c r="A29" s="83"/>
      <c r="B29" s="611" t="s">
        <v>437</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45" customHeight="1" x14ac:dyDescent="0.25">
      <c r="A30" s="83"/>
      <c r="B30" s="612" t="s">
        <v>457</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45" customHeight="1" x14ac:dyDescent="0.25">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45" customHeight="1" x14ac:dyDescent="0.25">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45" customHeight="1" x14ac:dyDescent="0.25">
      <c r="A33" s="83"/>
      <c r="B33" s="611" t="s">
        <v>493</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45" customHeight="1" x14ac:dyDescent="0.25">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45" customHeight="1" x14ac:dyDescent="0.25">
      <c r="A35" s="83"/>
      <c r="B35" s="659" t="s">
        <v>440</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45" customHeight="1" x14ac:dyDescent="0.25">
      <c r="A36" s="83"/>
      <c r="B36" s="611" t="s">
        <v>444</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45" customHeight="1" x14ac:dyDescent="0.25">
      <c r="A37" s="83"/>
      <c r="B37" s="611" t="s">
        <v>445</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45" customHeight="1" x14ac:dyDescent="0.25">
      <c r="A38" s="83"/>
      <c r="B38" s="611" t="s">
        <v>446</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45" customHeight="1" x14ac:dyDescent="0.25">
      <c r="A39" s="83"/>
      <c r="B39" s="613" t="s">
        <v>447</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45" customHeight="1" x14ac:dyDescent="0.25">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45" customHeight="1" x14ac:dyDescent="0.25">
      <c r="A41" s="83"/>
      <c r="B41" s="1045" t="s">
        <v>773</v>
      </c>
      <c r="C41" s="1045"/>
      <c r="D41" s="1045"/>
      <c r="E41" s="1045"/>
      <c r="F41" s="1045"/>
      <c r="G41" s="1045"/>
      <c r="H41" s="1045"/>
      <c r="I41" s="1045"/>
      <c r="J41" s="1045"/>
      <c r="K41" s="1045"/>
      <c r="M41" s="831" t="s">
        <v>577</v>
      </c>
      <c r="N41" s="832" t="s">
        <v>578</v>
      </c>
      <c r="O41" s="105"/>
      <c r="P41" s="1016" t="str">
        <f>"Sensitivity Results: "&amp;H14</f>
        <v>Sensitivity Results: Plant A</v>
      </c>
      <c r="Q41" s="1017"/>
      <c r="R41" s="1017"/>
      <c r="S41" s="1018"/>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45" customHeight="1" x14ac:dyDescent="0.25">
      <c r="A42" s="83"/>
      <c r="B42" s="836" t="s">
        <v>777</v>
      </c>
      <c r="C42" s="836" t="s">
        <v>781</v>
      </c>
      <c r="D42" s="837" t="s">
        <v>778</v>
      </c>
      <c r="E42" s="837" t="s">
        <v>782</v>
      </c>
      <c r="F42" s="838" t="s">
        <v>779</v>
      </c>
      <c r="G42" s="838" t="s">
        <v>780</v>
      </c>
      <c r="H42" s="839" t="s">
        <v>774</v>
      </c>
      <c r="I42" s="839" t="s">
        <v>775</v>
      </c>
      <c r="J42" s="830" t="s">
        <v>783</v>
      </c>
      <c r="K42" s="840" t="s">
        <v>784</v>
      </c>
      <c r="M42" s="945"/>
      <c r="N42" s="1041"/>
      <c r="O42" s="83"/>
      <c r="P42" s="1019">
        <f>+D43</f>
        <v>0</v>
      </c>
      <c r="Q42" s="1020"/>
      <c r="R42" s="1019">
        <f>+D44</f>
        <v>0</v>
      </c>
      <c r="S42" s="1020"/>
      <c r="T42" s="83"/>
      <c r="U42" s="83"/>
      <c r="V42" s="83"/>
      <c r="W42" s="83"/>
      <c r="X42" s="83"/>
      <c r="Y42" s="83"/>
      <c r="Z42" s="83"/>
      <c r="AA42" s="83"/>
      <c r="AB42" s="83"/>
      <c r="AC42" s="83"/>
      <c r="AD42" s="83"/>
      <c r="AE42" s="83"/>
      <c r="AF42" s="83"/>
      <c r="AG42" s="83"/>
      <c r="AH42" s="83"/>
      <c r="AI42" s="83"/>
      <c r="AJ42" s="83"/>
      <c r="AK42" s="83"/>
    </row>
    <row r="43" spans="1:46" ht="20.45" customHeight="1" x14ac:dyDescent="0.25">
      <c r="A43" s="83"/>
      <c r="B43" s="841"/>
      <c r="C43" s="842"/>
      <c r="D43" s="843"/>
      <c r="E43" s="844"/>
      <c r="F43" s="845"/>
      <c r="G43" s="843"/>
      <c r="H43" s="843"/>
      <c r="I43" s="843"/>
      <c r="J43" s="843"/>
      <c r="K43" s="843"/>
      <c r="M43" s="946"/>
      <c r="N43" s="1042"/>
      <c r="O43" s="83"/>
      <c r="P43" s="276" t="s">
        <v>778</v>
      </c>
      <c r="Q43" s="276" t="s">
        <v>777</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45" customHeight="1" x14ac:dyDescent="0.25">
      <c r="A44" s="83"/>
      <c r="B44" s="841"/>
      <c r="C44" s="842"/>
      <c r="D44" s="843"/>
      <c r="E44" s="844"/>
      <c r="F44" s="845"/>
      <c r="G44" s="843"/>
      <c r="H44" s="843"/>
      <c r="I44" s="843"/>
      <c r="J44" s="843"/>
      <c r="K44" s="843"/>
      <c r="M44" s="1039" t="s">
        <v>776</v>
      </c>
      <c r="N44" s="1040"/>
      <c r="O44" s="83"/>
      <c r="P44" s="848"/>
      <c r="Q44" s="849"/>
      <c r="R44" s="850"/>
      <c r="S44" s="849"/>
      <c r="T44" s="851"/>
      <c r="U44" s="851"/>
      <c r="V44" s="851"/>
      <c r="W44" s="851"/>
      <c r="X44" s="851"/>
      <c r="Y44" s="851"/>
      <c r="Z44" s="851"/>
      <c r="AA44" s="851"/>
      <c r="AB44" s="851"/>
      <c r="AC44" s="851"/>
      <c r="AD44" s="851"/>
      <c r="AE44" s="851"/>
      <c r="AF44" s="851"/>
      <c r="AG44" s="851"/>
      <c r="AH44" s="851"/>
      <c r="AI44" s="851"/>
      <c r="AJ44" s="851"/>
      <c r="AK44" s="846"/>
    </row>
    <row r="45" spans="1:46" ht="20.45" customHeight="1" x14ac:dyDescent="0.25">
      <c r="A45" s="83"/>
      <c r="B45" s="105"/>
      <c r="C45" s="282"/>
      <c r="D45" s="282"/>
      <c r="E45" s="282"/>
      <c r="F45" s="281"/>
      <c r="M45" s="833"/>
      <c r="N45" s="834"/>
      <c r="O45" s="83"/>
      <c r="P45" s="852"/>
      <c r="Q45" s="853"/>
      <c r="R45" s="854"/>
      <c r="S45" s="853"/>
      <c r="T45" s="851"/>
      <c r="U45" s="851"/>
      <c r="V45" s="851"/>
      <c r="W45" s="851"/>
      <c r="X45" s="851"/>
      <c r="Y45" s="851"/>
      <c r="Z45" s="851"/>
      <c r="AA45" s="851"/>
      <c r="AB45" s="851"/>
      <c r="AC45" s="851"/>
      <c r="AD45" s="851"/>
      <c r="AE45" s="851"/>
      <c r="AF45" s="851"/>
      <c r="AG45" s="851"/>
      <c r="AH45" s="851"/>
      <c r="AI45" s="851"/>
      <c r="AJ45" s="851"/>
      <c r="AK45" s="846"/>
    </row>
    <row r="46" spans="1:46" ht="20.45" customHeight="1" x14ac:dyDescent="0.25">
      <c r="A46" s="83"/>
      <c r="B46" s="105"/>
      <c r="C46" s="282"/>
      <c r="D46" s="282"/>
      <c r="E46" s="282"/>
      <c r="F46" s="281"/>
      <c r="M46" s="835"/>
      <c r="N46" s="115"/>
      <c r="O46" s="83"/>
      <c r="P46" s="852"/>
      <c r="Q46" s="853"/>
      <c r="R46" s="854"/>
      <c r="S46" s="853"/>
      <c r="T46" s="851"/>
      <c r="U46" s="851"/>
      <c r="V46" s="851"/>
      <c r="W46" s="851"/>
      <c r="X46" s="851"/>
      <c r="Y46" s="851"/>
      <c r="Z46" s="851"/>
      <c r="AA46" s="851"/>
      <c r="AB46" s="851"/>
      <c r="AC46" s="851"/>
      <c r="AD46" s="851"/>
      <c r="AE46" s="851"/>
      <c r="AF46" s="851"/>
      <c r="AG46" s="851"/>
      <c r="AH46" s="851"/>
      <c r="AI46" s="851"/>
      <c r="AJ46" s="851"/>
      <c r="AK46" s="846"/>
    </row>
    <row r="47" spans="1:46" ht="20.45" customHeight="1" x14ac:dyDescent="0.25">
      <c r="A47" s="83"/>
      <c r="B47" s="105"/>
      <c r="C47" s="282"/>
      <c r="D47" s="282"/>
      <c r="E47" s="282"/>
      <c r="F47" s="281"/>
      <c r="G47" s="105"/>
      <c r="H47" s="83"/>
      <c r="I47" s="83"/>
      <c r="J47" s="83"/>
      <c r="K47" s="83"/>
      <c r="L47" s="83"/>
      <c r="M47" s="83"/>
      <c r="N47" s="83"/>
      <c r="O47" s="83"/>
      <c r="P47" s="852"/>
      <c r="Q47" s="853"/>
      <c r="R47" s="854"/>
      <c r="S47" s="853"/>
      <c r="T47" s="851"/>
      <c r="U47" s="851"/>
      <c r="V47" s="851"/>
      <c r="W47" s="851"/>
      <c r="X47" s="851"/>
      <c r="Y47" s="851"/>
      <c r="Z47" s="851"/>
      <c r="AA47" s="851"/>
      <c r="AB47" s="851"/>
      <c r="AC47" s="851"/>
      <c r="AD47" s="851"/>
      <c r="AE47" s="851"/>
      <c r="AF47" s="851"/>
      <c r="AG47" s="851"/>
      <c r="AH47" s="851"/>
      <c r="AI47" s="851"/>
      <c r="AJ47" s="851"/>
      <c r="AK47" s="846"/>
    </row>
    <row r="48" spans="1:46" ht="20.45" customHeight="1" x14ac:dyDescent="0.25">
      <c r="A48" s="83"/>
      <c r="B48" s="105"/>
      <c r="C48" s="282"/>
      <c r="D48" s="282"/>
      <c r="E48" s="282"/>
      <c r="F48" s="281"/>
      <c r="G48" s="105"/>
      <c r="H48" s="83"/>
      <c r="I48" s="83"/>
      <c r="J48" s="83"/>
      <c r="K48" s="83"/>
      <c r="L48" s="83"/>
      <c r="M48" s="83"/>
      <c r="N48" s="83"/>
      <c r="O48" s="83"/>
      <c r="P48" s="855"/>
      <c r="Q48" s="856"/>
      <c r="R48" s="857"/>
      <c r="S48" s="856"/>
      <c r="T48" s="851"/>
      <c r="U48" s="851"/>
      <c r="V48" s="851"/>
      <c r="W48" s="851"/>
      <c r="X48" s="851"/>
      <c r="Y48" s="851"/>
      <c r="Z48" s="851"/>
      <c r="AA48" s="851"/>
      <c r="AB48" s="851"/>
      <c r="AC48" s="851"/>
      <c r="AD48" s="851"/>
      <c r="AE48" s="851"/>
      <c r="AF48" s="851"/>
      <c r="AG48" s="851"/>
      <c r="AH48" s="851"/>
      <c r="AI48" s="851"/>
      <c r="AJ48" s="851"/>
      <c r="AK48" s="846"/>
    </row>
    <row r="49" spans="1:37" ht="20.45" customHeight="1" x14ac:dyDescent="0.25">
      <c r="A49" s="83"/>
      <c r="B49" s="105"/>
      <c r="C49" s="282"/>
      <c r="D49" s="283"/>
      <c r="E49" s="282"/>
      <c r="F49" s="281"/>
      <c r="G49" s="105"/>
      <c r="H49" s="83"/>
      <c r="I49" s="83"/>
      <c r="J49" s="83"/>
      <c r="K49" s="83"/>
      <c r="L49" s="83"/>
      <c r="M49" s="83"/>
      <c r="N49" s="83"/>
      <c r="O49" s="83"/>
      <c r="P49" s="854"/>
      <c r="Q49" s="854"/>
      <c r="R49" s="854"/>
      <c r="S49" s="854"/>
      <c r="T49" s="851"/>
      <c r="U49" s="851"/>
      <c r="V49" s="851"/>
      <c r="W49" s="851"/>
      <c r="X49" s="851"/>
      <c r="Y49" s="851"/>
      <c r="Z49" s="851"/>
      <c r="AA49" s="851"/>
      <c r="AB49" s="851"/>
      <c r="AC49" s="851"/>
      <c r="AD49" s="851"/>
      <c r="AE49" s="851"/>
      <c r="AF49" s="851"/>
      <c r="AG49" s="851"/>
      <c r="AH49" s="851"/>
      <c r="AI49" s="851"/>
      <c r="AJ49" s="851"/>
      <c r="AK49" s="846"/>
    </row>
    <row r="50" spans="1:37" ht="20.45" customHeight="1" x14ac:dyDescent="0.25">
      <c r="A50" s="83"/>
      <c r="B50" s="105"/>
      <c r="C50" s="282"/>
      <c r="D50" s="283"/>
      <c r="E50" s="282"/>
      <c r="F50" s="281"/>
      <c r="G50" s="105"/>
      <c r="H50" s="83"/>
      <c r="I50" s="83"/>
      <c r="J50" s="83"/>
      <c r="K50" s="83"/>
      <c r="L50" s="83"/>
      <c r="M50" s="83"/>
      <c r="N50" s="83"/>
      <c r="O50" s="83"/>
      <c r="P50" s="851"/>
      <c r="Q50" s="851"/>
      <c r="R50" s="851"/>
      <c r="S50" s="851"/>
      <c r="T50" s="851"/>
      <c r="U50" s="851"/>
      <c r="V50" s="851"/>
      <c r="W50" s="851"/>
      <c r="X50" s="851"/>
      <c r="Y50" s="851"/>
      <c r="Z50" s="851"/>
      <c r="AA50" s="851"/>
      <c r="AB50" s="851"/>
      <c r="AC50" s="851"/>
      <c r="AD50" s="851"/>
      <c r="AE50" s="851"/>
      <c r="AF50" s="851"/>
      <c r="AG50" s="851"/>
      <c r="AH50" s="851"/>
      <c r="AI50" s="851"/>
      <c r="AJ50" s="851"/>
      <c r="AK50" s="846"/>
    </row>
    <row r="51" spans="1:37" ht="20.45" customHeight="1" x14ac:dyDescent="0.25">
      <c r="A51" s="83"/>
      <c r="B51" s="105"/>
      <c r="C51" s="282"/>
      <c r="D51" s="283"/>
      <c r="E51" s="282"/>
      <c r="F51" s="281"/>
      <c r="G51" s="105"/>
      <c r="H51" s="83"/>
      <c r="I51" s="83"/>
      <c r="J51" s="83"/>
      <c r="K51" s="83"/>
      <c r="L51" s="83"/>
      <c r="M51" s="83"/>
      <c r="N51" s="83"/>
      <c r="O51" s="83"/>
      <c r="P51" s="851"/>
      <c r="Q51" s="851"/>
      <c r="R51" s="851"/>
      <c r="S51" s="851"/>
      <c r="T51" s="851"/>
      <c r="U51" s="851"/>
      <c r="V51" s="851"/>
      <c r="W51" s="851"/>
      <c r="X51" s="851"/>
      <c r="Y51" s="851"/>
      <c r="Z51" s="851"/>
      <c r="AA51" s="851"/>
      <c r="AB51" s="851"/>
      <c r="AC51" s="851"/>
      <c r="AD51" s="851"/>
      <c r="AE51" s="851"/>
      <c r="AF51" s="851"/>
      <c r="AG51" s="851"/>
      <c r="AH51" s="851"/>
      <c r="AI51" s="851"/>
      <c r="AJ51" s="851"/>
      <c r="AK51" s="846"/>
    </row>
    <row r="52" spans="1:37" ht="20.45" customHeight="1" x14ac:dyDescent="0.25">
      <c r="A52" s="83"/>
      <c r="B52" s="105"/>
      <c r="C52" s="282"/>
      <c r="D52" s="282"/>
      <c r="E52" s="282"/>
      <c r="F52" s="105"/>
      <c r="G52" s="281"/>
      <c r="H52" s="83"/>
      <c r="I52" s="83"/>
      <c r="J52" s="83"/>
      <c r="K52" s="83"/>
      <c r="L52" s="83"/>
      <c r="M52" s="83"/>
      <c r="N52" s="83"/>
      <c r="O52" s="83"/>
      <c r="P52" s="851"/>
      <c r="Q52" s="851"/>
      <c r="R52" s="851"/>
      <c r="S52" s="851"/>
      <c r="T52" s="851"/>
      <c r="U52" s="851"/>
      <c r="V52" s="851"/>
      <c r="W52" s="851"/>
      <c r="X52" s="851"/>
      <c r="Y52" s="851"/>
      <c r="Z52" s="851"/>
      <c r="AA52" s="851"/>
      <c r="AB52" s="851"/>
      <c r="AC52" s="851"/>
      <c r="AD52" s="851"/>
      <c r="AE52" s="851"/>
      <c r="AF52" s="851"/>
      <c r="AG52" s="851"/>
      <c r="AH52" s="851"/>
      <c r="AI52" s="851"/>
      <c r="AJ52" s="851"/>
      <c r="AK52" s="846"/>
    </row>
    <row r="53" spans="1:37" ht="20.45" customHeight="1" x14ac:dyDescent="0.25">
      <c r="A53" s="83"/>
      <c r="B53" s="105"/>
      <c r="C53" s="282"/>
      <c r="D53" s="282"/>
      <c r="E53" s="282"/>
      <c r="F53" s="282"/>
      <c r="G53" s="105"/>
      <c r="H53" s="83"/>
      <c r="I53" s="83"/>
      <c r="J53" s="83"/>
      <c r="K53" s="83"/>
      <c r="L53" s="83"/>
      <c r="M53" s="83"/>
      <c r="N53" s="83"/>
      <c r="O53" s="83"/>
      <c r="P53" s="851"/>
      <c r="Q53" s="851"/>
      <c r="R53" s="851"/>
      <c r="S53" s="851"/>
      <c r="T53" s="851"/>
      <c r="U53" s="851"/>
      <c r="V53" s="851"/>
      <c r="W53" s="851"/>
      <c r="X53" s="851"/>
      <c r="Y53" s="851"/>
      <c r="Z53" s="851"/>
      <c r="AA53" s="851"/>
      <c r="AB53" s="851"/>
      <c r="AC53" s="851"/>
      <c r="AD53" s="851"/>
      <c r="AE53" s="851"/>
      <c r="AF53" s="851"/>
      <c r="AG53" s="851"/>
      <c r="AH53" s="851"/>
      <c r="AI53" s="851"/>
      <c r="AJ53" s="851"/>
      <c r="AK53" s="846"/>
    </row>
    <row r="54" spans="1:37" ht="20.45" customHeight="1" x14ac:dyDescent="0.25">
      <c r="A54" s="83"/>
      <c r="B54" s="105"/>
      <c r="C54" s="282"/>
      <c r="D54" s="282"/>
      <c r="E54" s="282"/>
      <c r="F54" s="282"/>
      <c r="G54" s="105"/>
      <c r="H54" s="83"/>
      <c r="I54" s="83"/>
      <c r="J54" s="83"/>
      <c r="K54" s="83"/>
      <c r="L54" s="83"/>
      <c r="M54" s="83"/>
      <c r="N54" s="83"/>
      <c r="O54" s="83"/>
      <c r="P54" s="851"/>
      <c r="Q54" s="851"/>
      <c r="R54" s="851"/>
      <c r="S54" s="851"/>
      <c r="T54" s="851"/>
      <c r="U54" s="851"/>
      <c r="V54" s="851"/>
      <c r="W54" s="851"/>
      <c r="X54" s="851"/>
      <c r="Y54" s="851"/>
      <c r="Z54" s="851"/>
      <c r="AA54" s="851"/>
      <c r="AB54" s="851"/>
      <c r="AC54" s="851"/>
      <c r="AD54" s="851"/>
      <c r="AE54" s="851"/>
      <c r="AF54" s="851"/>
      <c r="AG54" s="851"/>
      <c r="AH54" s="851"/>
      <c r="AI54" s="851"/>
      <c r="AJ54" s="851"/>
      <c r="AK54" s="846"/>
    </row>
    <row r="55" spans="1:37" ht="20.45" customHeight="1" x14ac:dyDescent="0.25">
      <c r="A55" s="83"/>
      <c r="B55" s="105"/>
      <c r="C55" s="282"/>
      <c r="D55" s="282"/>
      <c r="E55" s="282"/>
      <c r="F55" s="282"/>
      <c r="G55" s="105"/>
      <c r="H55" s="83"/>
      <c r="I55" s="83"/>
      <c r="J55" s="83"/>
      <c r="K55" s="83"/>
      <c r="L55" s="83"/>
      <c r="M55" s="83"/>
      <c r="N55" s="83"/>
      <c r="O55" s="83"/>
      <c r="P55" s="851"/>
      <c r="Q55" s="851"/>
      <c r="R55" s="851"/>
      <c r="S55" s="851"/>
      <c r="T55" s="851"/>
      <c r="U55" s="851"/>
      <c r="V55" s="851"/>
      <c r="W55" s="851"/>
      <c r="X55" s="851"/>
      <c r="Y55" s="851"/>
      <c r="Z55" s="851"/>
      <c r="AA55" s="851"/>
      <c r="AB55" s="851"/>
      <c r="AC55" s="851"/>
      <c r="AD55" s="851"/>
      <c r="AE55" s="851"/>
      <c r="AF55" s="851"/>
      <c r="AG55" s="851"/>
      <c r="AH55" s="851"/>
      <c r="AI55" s="851"/>
      <c r="AJ55" s="851"/>
      <c r="AK55" s="846"/>
    </row>
    <row r="56" spans="1:37" ht="20.45" customHeight="1" x14ac:dyDescent="0.25">
      <c r="A56" s="83"/>
      <c r="B56" s="105"/>
      <c r="C56" s="280"/>
      <c r="D56" s="280"/>
      <c r="E56" s="280"/>
      <c r="F56" s="105"/>
      <c r="G56" s="105"/>
      <c r="H56" s="83"/>
      <c r="I56" s="83"/>
      <c r="J56" s="83"/>
      <c r="K56" s="83"/>
      <c r="L56" s="83"/>
      <c r="M56" s="83"/>
      <c r="N56" s="83"/>
      <c r="O56" s="83"/>
      <c r="P56" s="851"/>
      <c r="Q56" s="851"/>
      <c r="R56" s="851"/>
      <c r="S56" s="851"/>
      <c r="T56" s="851"/>
      <c r="U56" s="851"/>
      <c r="V56" s="851"/>
      <c r="W56" s="851"/>
      <c r="X56" s="851"/>
      <c r="Y56" s="851"/>
      <c r="Z56" s="851"/>
      <c r="AA56" s="851"/>
      <c r="AB56" s="851"/>
      <c r="AC56" s="851"/>
      <c r="AD56" s="851"/>
      <c r="AE56" s="851"/>
      <c r="AF56" s="851"/>
      <c r="AG56" s="851"/>
      <c r="AH56" s="851"/>
      <c r="AI56" s="851"/>
      <c r="AJ56" s="851"/>
      <c r="AK56" s="846"/>
    </row>
    <row r="57" spans="1:37" ht="20.45" customHeight="1" x14ac:dyDescent="0.25">
      <c r="A57" s="83"/>
      <c r="B57" s="105"/>
      <c r="C57" s="282"/>
      <c r="D57" s="282"/>
      <c r="E57" s="282"/>
      <c r="F57" s="105"/>
      <c r="G57" s="105"/>
      <c r="H57" s="83"/>
      <c r="I57" s="83"/>
      <c r="J57" s="83"/>
      <c r="K57" s="83"/>
      <c r="L57" s="83"/>
      <c r="M57" s="83"/>
      <c r="N57" s="83"/>
      <c r="O57" s="83"/>
      <c r="P57" s="851"/>
      <c r="Q57" s="851"/>
      <c r="R57" s="851"/>
      <c r="S57" s="851"/>
      <c r="T57" s="851"/>
      <c r="U57" s="851"/>
      <c r="V57" s="851"/>
      <c r="W57" s="851"/>
      <c r="X57" s="851"/>
      <c r="Y57" s="851"/>
      <c r="Z57" s="851"/>
      <c r="AA57" s="851"/>
      <c r="AB57" s="851"/>
      <c r="AC57" s="851"/>
      <c r="AD57" s="851"/>
      <c r="AE57" s="851"/>
      <c r="AF57" s="851"/>
      <c r="AG57" s="851"/>
      <c r="AH57" s="851"/>
      <c r="AI57" s="851"/>
      <c r="AJ57" s="851"/>
      <c r="AK57" s="846"/>
    </row>
    <row r="58" spans="1:37" ht="20.45" customHeight="1" x14ac:dyDescent="0.25">
      <c r="A58" s="83"/>
      <c r="B58" s="105"/>
      <c r="C58" s="282"/>
      <c r="D58" s="282"/>
      <c r="E58" s="282"/>
      <c r="F58" s="105"/>
      <c r="G58" s="105"/>
      <c r="H58" s="83"/>
      <c r="I58" s="83"/>
      <c r="J58" s="83"/>
      <c r="K58" s="83"/>
      <c r="L58" s="83"/>
      <c r="M58" s="83"/>
      <c r="N58" s="83"/>
      <c r="O58" s="83"/>
      <c r="P58" s="851"/>
      <c r="Q58" s="851"/>
      <c r="R58" s="851"/>
      <c r="S58" s="851"/>
      <c r="T58" s="851"/>
      <c r="U58" s="851"/>
      <c r="V58" s="851"/>
      <c r="W58" s="851"/>
      <c r="X58" s="851"/>
      <c r="Y58" s="851"/>
      <c r="Z58" s="851"/>
      <c r="AA58" s="851"/>
      <c r="AB58" s="851"/>
      <c r="AC58" s="851"/>
      <c r="AD58" s="851"/>
      <c r="AE58" s="851"/>
      <c r="AF58" s="851"/>
      <c r="AG58" s="851"/>
      <c r="AH58" s="851"/>
      <c r="AI58" s="851"/>
      <c r="AJ58" s="851"/>
      <c r="AK58" s="846"/>
    </row>
    <row r="59" spans="1:37" ht="20.45" customHeight="1" x14ac:dyDescent="0.25">
      <c r="A59" s="83"/>
      <c r="B59" s="105"/>
      <c r="C59" s="282"/>
      <c r="D59" s="282"/>
      <c r="E59" s="282"/>
      <c r="F59" s="105"/>
      <c r="G59" s="105"/>
      <c r="H59" s="83"/>
      <c r="I59" s="83"/>
      <c r="J59" s="83"/>
      <c r="K59" s="83"/>
      <c r="L59" s="83"/>
      <c r="M59" s="83"/>
      <c r="N59" s="83"/>
      <c r="O59" s="83"/>
      <c r="P59" s="851"/>
      <c r="Q59" s="851"/>
      <c r="R59" s="851"/>
      <c r="S59" s="851"/>
      <c r="T59" s="851"/>
      <c r="U59" s="851"/>
      <c r="V59" s="851"/>
      <c r="W59" s="851"/>
      <c r="X59" s="851"/>
      <c r="Y59" s="851"/>
      <c r="Z59" s="851"/>
      <c r="AA59" s="851"/>
      <c r="AB59" s="851"/>
      <c r="AC59" s="851"/>
      <c r="AD59" s="851"/>
      <c r="AE59" s="851"/>
      <c r="AF59" s="851"/>
      <c r="AG59" s="851"/>
      <c r="AH59" s="851"/>
      <c r="AI59" s="851"/>
      <c r="AJ59" s="851"/>
      <c r="AK59" s="846"/>
    </row>
    <row r="60" spans="1:37" ht="20.45" customHeight="1" x14ac:dyDescent="0.25">
      <c r="A60" s="83"/>
      <c r="B60" s="105"/>
      <c r="C60" s="280"/>
      <c r="D60" s="280"/>
      <c r="E60" s="280"/>
      <c r="F60" s="105"/>
      <c r="G60" s="105"/>
      <c r="H60" s="83"/>
      <c r="I60" s="83"/>
      <c r="J60" s="83"/>
      <c r="K60" s="83"/>
      <c r="L60" s="83"/>
      <c r="M60" s="83"/>
      <c r="N60" s="83"/>
      <c r="O60" s="83"/>
      <c r="P60" s="851"/>
      <c r="Q60" s="851"/>
      <c r="R60" s="851"/>
      <c r="S60" s="851"/>
      <c r="T60" s="851"/>
      <c r="U60" s="851"/>
      <c r="V60" s="851"/>
      <c r="W60" s="851"/>
      <c r="X60" s="851"/>
      <c r="Y60" s="851"/>
      <c r="Z60" s="851"/>
      <c r="AA60" s="851"/>
      <c r="AB60" s="851"/>
      <c r="AC60" s="851"/>
      <c r="AD60" s="851"/>
      <c r="AE60" s="851"/>
      <c r="AF60" s="851"/>
      <c r="AG60" s="851"/>
      <c r="AH60" s="851"/>
      <c r="AI60" s="851"/>
      <c r="AJ60" s="851"/>
      <c r="AK60" s="846"/>
    </row>
    <row r="61" spans="1:37" ht="20.45" customHeight="1" x14ac:dyDescent="0.25">
      <c r="A61" s="83"/>
      <c r="B61" s="105"/>
      <c r="C61" s="282"/>
      <c r="D61" s="282"/>
      <c r="E61" s="282"/>
      <c r="F61" s="105"/>
      <c r="G61" s="105"/>
      <c r="H61" s="83"/>
      <c r="I61" s="83"/>
      <c r="J61" s="83"/>
      <c r="K61" s="83"/>
      <c r="L61" s="83"/>
      <c r="M61" s="83"/>
      <c r="N61" s="83"/>
      <c r="O61" s="83"/>
      <c r="P61" s="851"/>
      <c r="Q61" s="851"/>
      <c r="R61" s="851"/>
      <c r="S61" s="851"/>
      <c r="T61" s="851"/>
      <c r="U61" s="851"/>
      <c r="V61" s="851"/>
      <c r="W61" s="851"/>
      <c r="X61" s="851"/>
      <c r="Y61" s="851"/>
      <c r="Z61" s="851"/>
      <c r="AA61" s="851"/>
      <c r="AB61" s="851"/>
      <c r="AC61" s="851"/>
      <c r="AD61" s="851"/>
      <c r="AE61" s="851"/>
      <c r="AF61" s="851"/>
      <c r="AG61" s="851"/>
      <c r="AH61" s="851"/>
      <c r="AI61" s="851"/>
      <c r="AJ61" s="851"/>
      <c r="AK61" s="846"/>
    </row>
    <row r="62" spans="1:37" ht="20.45" customHeight="1" x14ac:dyDescent="0.25">
      <c r="A62" s="83"/>
      <c r="B62" s="105"/>
      <c r="C62" s="105"/>
      <c r="D62" s="105"/>
      <c r="E62" s="105"/>
      <c r="F62" s="105"/>
      <c r="G62" s="105"/>
      <c r="H62" s="83"/>
      <c r="I62" s="83"/>
      <c r="J62" s="83"/>
      <c r="K62" s="83"/>
      <c r="L62" s="83"/>
      <c r="M62" s="83"/>
      <c r="N62" s="83"/>
      <c r="O62" s="83"/>
      <c r="P62" s="851"/>
      <c r="Q62" s="851"/>
      <c r="R62" s="851"/>
      <c r="S62" s="851"/>
      <c r="T62" s="851"/>
      <c r="U62" s="851"/>
      <c r="V62" s="851"/>
      <c r="W62" s="851"/>
      <c r="X62" s="851"/>
      <c r="Y62" s="851"/>
      <c r="Z62" s="851"/>
      <c r="AA62" s="851"/>
      <c r="AB62" s="851"/>
      <c r="AC62" s="851"/>
      <c r="AD62" s="851"/>
      <c r="AE62" s="851"/>
      <c r="AF62" s="851"/>
      <c r="AG62" s="851"/>
      <c r="AH62" s="851"/>
      <c r="AI62" s="851"/>
      <c r="AJ62" s="851"/>
      <c r="AK62" s="846"/>
    </row>
    <row r="63" spans="1:37" ht="20.45" customHeight="1" x14ac:dyDescent="0.25">
      <c r="A63" s="83"/>
      <c r="B63" s="105"/>
      <c r="C63" s="105"/>
      <c r="D63" s="105"/>
      <c r="E63" s="105"/>
      <c r="F63" s="105"/>
      <c r="G63" s="105"/>
      <c r="H63" s="83"/>
      <c r="I63" s="83"/>
      <c r="J63" s="83"/>
      <c r="K63" s="83"/>
      <c r="L63" s="83"/>
      <c r="M63" s="83"/>
      <c r="N63" s="83"/>
      <c r="O63" s="83"/>
      <c r="P63" s="851"/>
      <c r="Q63" s="851"/>
      <c r="R63" s="851"/>
      <c r="S63" s="851"/>
      <c r="T63" s="851"/>
      <c r="U63" s="851"/>
      <c r="V63" s="851"/>
      <c r="W63" s="851"/>
      <c r="X63" s="851"/>
      <c r="Y63" s="851"/>
      <c r="Z63" s="851"/>
      <c r="AA63" s="851"/>
      <c r="AB63" s="851"/>
      <c r="AC63" s="851"/>
      <c r="AD63" s="851"/>
      <c r="AE63" s="851"/>
      <c r="AF63" s="851"/>
      <c r="AG63" s="851"/>
      <c r="AH63" s="851"/>
      <c r="AI63" s="851"/>
      <c r="AJ63" s="851"/>
      <c r="AK63" s="846"/>
    </row>
    <row r="64" spans="1:37" ht="20.45" customHeight="1" x14ac:dyDescent="0.25">
      <c r="A64" s="83"/>
      <c r="B64" s="83"/>
      <c r="C64" s="83"/>
      <c r="D64" s="83"/>
      <c r="E64" s="83"/>
      <c r="F64" s="83"/>
      <c r="G64" s="83"/>
      <c r="H64" s="83"/>
      <c r="I64" s="83"/>
      <c r="J64" s="83"/>
      <c r="K64" s="83"/>
      <c r="L64" s="83"/>
      <c r="M64" s="83"/>
      <c r="N64" s="83"/>
      <c r="O64" s="83"/>
      <c r="P64" s="851"/>
      <c r="Q64" s="851"/>
      <c r="R64" s="851"/>
      <c r="S64" s="851"/>
      <c r="T64" s="851"/>
      <c r="U64" s="851"/>
      <c r="V64" s="851"/>
      <c r="W64" s="851"/>
      <c r="X64" s="851"/>
      <c r="Y64" s="851"/>
      <c r="Z64" s="851"/>
      <c r="AA64" s="851"/>
      <c r="AB64" s="851"/>
      <c r="AC64" s="851"/>
      <c r="AD64" s="851"/>
      <c r="AE64" s="851"/>
      <c r="AF64" s="851"/>
      <c r="AG64" s="851"/>
      <c r="AH64" s="851"/>
      <c r="AI64" s="851"/>
      <c r="AJ64" s="851"/>
      <c r="AK64" s="846"/>
    </row>
    <row r="65" spans="1:37" ht="20.45" customHeight="1" x14ac:dyDescent="0.25">
      <c r="A65" s="83"/>
      <c r="B65" s="83"/>
      <c r="C65" s="83"/>
      <c r="D65" s="83"/>
      <c r="E65" s="83"/>
      <c r="F65" s="83"/>
      <c r="G65" s="83"/>
      <c r="H65" s="83"/>
      <c r="I65" s="83"/>
      <c r="J65" s="83"/>
      <c r="K65" s="83"/>
      <c r="L65" s="83"/>
      <c r="M65" s="83"/>
      <c r="N65" s="83"/>
      <c r="O65" s="83"/>
      <c r="P65" s="851"/>
      <c r="Q65" s="851"/>
      <c r="R65" s="851"/>
      <c r="S65" s="851"/>
      <c r="T65" s="851"/>
      <c r="U65" s="851"/>
      <c r="V65" s="851"/>
      <c r="W65" s="851"/>
      <c r="X65" s="851"/>
      <c r="Y65" s="851"/>
      <c r="Z65" s="851"/>
      <c r="AA65" s="851"/>
      <c r="AB65" s="851"/>
      <c r="AC65" s="851"/>
      <c r="AD65" s="851"/>
      <c r="AE65" s="851"/>
      <c r="AF65" s="851"/>
      <c r="AG65" s="851"/>
      <c r="AH65" s="851"/>
      <c r="AI65" s="851"/>
      <c r="AJ65" s="851"/>
      <c r="AK65" s="846"/>
    </row>
    <row r="66" spans="1:37" ht="20.45" customHeight="1" x14ac:dyDescent="0.25">
      <c r="A66" s="83"/>
      <c r="B66" s="83"/>
      <c r="C66" s="83"/>
      <c r="D66" s="83"/>
      <c r="E66" s="83"/>
      <c r="F66" s="83"/>
      <c r="G66" s="83"/>
      <c r="H66" s="83"/>
      <c r="I66" s="83"/>
      <c r="J66" s="83"/>
      <c r="K66" s="83"/>
      <c r="L66" s="83"/>
      <c r="M66" s="83"/>
      <c r="N66" s="83"/>
      <c r="O66" s="83"/>
      <c r="P66" s="851"/>
      <c r="Q66" s="851"/>
      <c r="R66" s="851"/>
      <c r="S66" s="851"/>
      <c r="T66" s="851"/>
      <c r="U66" s="851"/>
      <c r="V66" s="851"/>
      <c r="W66" s="851"/>
      <c r="X66" s="851"/>
      <c r="Y66" s="851"/>
      <c r="Z66" s="851"/>
      <c r="AA66" s="851"/>
      <c r="AB66" s="851"/>
      <c r="AC66" s="851"/>
      <c r="AD66" s="851"/>
      <c r="AE66" s="851"/>
      <c r="AF66" s="851"/>
      <c r="AG66" s="851"/>
      <c r="AH66" s="851"/>
      <c r="AI66" s="851"/>
      <c r="AJ66" s="851"/>
      <c r="AK66" s="846"/>
    </row>
    <row r="67" spans="1:37" ht="20.45" customHeight="1" x14ac:dyDescent="0.25">
      <c r="A67" s="83"/>
      <c r="B67" s="83"/>
      <c r="C67" s="83"/>
      <c r="D67" s="83"/>
      <c r="E67" s="83"/>
      <c r="F67" s="83"/>
      <c r="G67" s="83"/>
      <c r="H67" s="83"/>
      <c r="I67" s="83"/>
      <c r="J67" s="83"/>
      <c r="K67" s="83"/>
      <c r="L67" s="83"/>
      <c r="M67" s="83"/>
      <c r="N67" s="83"/>
      <c r="O67" s="83"/>
      <c r="P67" s="851"/>
      <c r="Q67" s="851"/>
      <c r="R67" s="851"/>
      <c r="S67" s="851"/>
      <c r="T67" s="851"/>
      <c r="U67" s="851"/>
      <c r="V67" s="851"/>
      <c r="W67" s="851"/>
      <c r="X67" s="851"/>
      <c r="Y67" s="851"/>
      <c r="Z67" s="851"/>
      <c r="AA67" s="851"/>
      <c r="AB67" s="851"/>
      <c r="AC67" s="851"/>
      <c r="AD67" s="851"/>
      <c r="AE67" s="851"/>
      <c r="AF67" s="851"/>
      <c r="AG67" s="851"/>
      <c r="AH67" s="851"/>
      <c r="AI67" s="851"/>
      <c r="AJ67" s="851"/>
      <c r="AK67" s="846"/>
    </row>
    <row r="68" spans="1:37" ht="20.45" customHeight="1" x14ac:dyDescent="0.25">
      <c r="A68" s="83"/>
      <c r="B68" s="83"/>
      <c r="C68" s="83"/>
      <c r="D68" s="83"/>
      <c r="E68" s="83"/>
      <c r="F68" s="83"/>
      <c r="G68" s="83"/>
      <c r="H68" s="83"/>
      <c r="I68" s="83"/>
      <c r="J68" s="83"/>
      <c r="K68" s="83"/>
      <c r="L68" s="83"/>
      <c r="M68" s="83"/>
      <c r="N68" s="83"/>
      <c r="O68" s="83"/>
      <c r="P68" s="851"/>
      <c r="Q68" s="851"/>
      <c r="R68" s="851"/>
      <c r="S68" s="851"/>
      <c r="T68" s="851"/>
      <c r="U68" s="851"/>
      <c r="V68" s="851"/>
      <c r="W68" s="851"/>
      <c r="X68" s="851"/>
      <c r="Y68" s="851"/>
      <c r="Z68" s="851"/>
      <c r="AA68" s="851"/>
      <c r="AB68" s="851"/>
      <c r="AC68" s="851"/>
      <c r="AD68" s="851"/>
      <c r="AE68" s="851"/>
      <c r="AF68" s="851"/>
      <c r="AG68" s="851"/>
      <c r="AH68" s="851"/>
      <c r="AI68" s="851"/>
      <c r="AJ68" s="851"/>
      <c r="AK68" s="846"/>
    </row>
    <row r="69" spans="1:37" ht="20.45" customHeight="1" x14ac:dyDescent="0.25">
      <c r="A69" s="83"/>
      <c r="B69" s="83"/>
      <c r="C69" s="83"/>
      <c r="D69" s="83"/>
      <c r="E69" s="83"/>
      <c r="F69" s="83"/>
      <c r="G69" s="83"/>
      <c r="H69" s="83"/>
      <c r="I69" s="83"/>
      <c r="J69" s="83"/>
      <c r="K69" s="83"/>
      <c r="L69" s="83"/>
      <c r="M69" s="83"/>
      <c r="N69" s="83"/>
      <c r="O69" s="83"/>
      <c r="P69" s="851"/>
      <c r="Q69" s="851"/>
      <c r="R69" s="851"/>
      <c r="S69" s="851"/>
      <c r="T69" s="851"/>
      <c r="U69" s="851"/>
      <c r="V69" s="851"/>
      <c r="W69" s="851"/>
      <c r="X69" s="851"/>
      <c r="Y69" s="851"/>
      <c r="Z69" s="851"/>
      <c r="AA69" s="851"/>
      <c r="AB69" s="851"/>
      <c r="AC69" s="851"/>
      <c r="AD69" s="851"/>
      <c r="AE69" s="851"/>
      <c r="AF69" s="851"/>
      <c r="AG69" s="851"/>
      <c r="AH69" s="851"/>
      <c r="AI69" s="851"/>
      <c r="AJ69" s="851"/>
      <c r="AK69" s="846"/>
    </row>
    <row r="70" spans="1:37" ht="20.45" customHeight="1" x14ac:dyDescent="0.25">
      <c r="A70" s="83"/>
      <c r="B70" s="83"/>
      <c r="C70" s="83"/>
      <c r="D70" s="83"/>
      <c r="E70" s="83"/>
      <c r="F70" s="83"/>
      <c r="G70" s="83"/>
      <c r="H70" s="83"/>
      <c r="I70" s="83"/>
      <c r="J70" s="83"/>
      <c r="K70" s="83"/>
      <c r="L70" s="83"/>
      <c r="M70" s="83"/>
      <c r="N70" s="83"/>
      <c r="O70" s="83"/>
      <c r="P70" s="851"/>
      <c r="Q70" s="851"/>
      <c r="R70" s="851"/>
      <c r="S70" s="851"/>
      <c r="T70" s="851"/>
      <c r="U70" s="851"/>
      <c r="V70" s="851"/>
      <c r="W70" s="851"/>
      <c r="X70" s="851"/>
      <c r="Y70" s="851"/>
      <c r="Z70" s="851"/>
      <c r="AA70" s="851"/>
      <c r="AB70" s="851"/>
      <c r="AC70" s="851"/>
      <c r="AD70" s="851"/>
      <c r="AE70" s="851"/>
      <c r="AF70" s="851"/>
      <c r="AG70" s="851"/>
      <c r="AH70" s="851"/>
      <c r="AI70" s="851"/>
      <c r="AJ70" s="851"/>
      <c r="AK70" s="846"/>
    </row>
    <row r="71" spans="1:37" ht="20.45" customHeight="1" x14ac:dyDescent="0.25">
      <c r="A71" s="83"/>
      <c r="B71" s="83"/>
      <c r="C71" s="83"/>
      <c r="D71" s="83"/>
      <c r="E71" s="83"/>
      <c r="F71" s="83"/>
      <c r="G71" s="83"/>
      <c r="H71" s="83"/>
      <c r="I71" s="83"/>
      <c r="J71" s="83"/>
      <c r="K71" s="83"/>
      <c r="L71" s="83"/>
      <c r="M71" s="83"/>
      <c r="N71" s="83"/>
      <c r="O71" s="83"/>
      <c r="P71" s="851"/>
      <c r="Q71" s="851"/>
      <c r="R71" s="851"/>
      <c r="S71" s="851"/>
      <c r="T71" s="851"/>
      <c r="U71" s="851"/>
      <c r="V71" s="851"/>
      <c r="W71" s="851"/>
      <c r="X71" s="851"/>
      <c r="Y71" s="851"/>
      <c r="Z71" s="851"/>
      <c r="AA71" s="851"/>
      <c r="AB71" s="851"/>
      <c r="AC71" s="851"/>
      <c r="AD71" s="851"/>
      <c r="AE71" s="851"/>
      <c r="AF71" s="851"/>
      <c r="AG71" s="851"/>
      <c r="AH71" s="851"/>
      <c r="AI71" s="851"/>
      <c r="AJ71" s="851"/>
      <c r="AK71" s="846"/>
    </row>
    <row r="72" spans="1:37" ht="20.45" customHeight="1" x14ac:dyDescent="0.25">
      <c r="A72" s="83"/>
      <c r="B72" s="83"/>
      <c r="C72" s="83"/>
      <c r="D72" s="83"/>
      <c r="E72" s="83"/>
      <c r="F72" s="83"/>
      <c r="G72" s="83"/>
      <c r="H72" s="83"/>
      <c r="I72" s="83"/>
      <c r="J72" s="83"/>
      <c r="K72" s="83"/>
      <c r="L72" s="83"/>
      <c r="M72" s="83"/>
      <c r="N72" s="83"/>
      <c r="O72" s="83"/>
      <c r="P72" s="851"/>
      <c r="Q72" s="851"/>
      <c r="R72" s="851"/>
      <c r="S72" s="851"/>
      <c r="T72" s="851"/>
      <c r="U72" s="851"/>
      <c r="V72" s="851"/>
      <c r="W72" s="851"/>
      <c r="X72" s="851"/>
      <c r="Y72" s="851"/>
      <c r="Z72" s="851"/>
      <c r="AA72" s="851"/>
      <c r="AB72" s="851"/>
      <c r="AC72" s="851"/>
      <c r="AD72" s="851"/>
      <c r="AE72" s="851"/>
      <c r="AF72" s="851"/>
      <c r="AG72" s="851"/>
      <c r="AH72" s="851"/>
      <c r="AI72" s="851"/>
      <c r="AJ72" s="851"/>
      <c r="AK72" s="846"/>
    </row>
    <row r="73" spans="1:37" ht="20.45" customHeight="1" x14ac:dyDescent="0.25">
      <c r="A73" s="83"/>
      <c r="B73" s="83"/>
      <c r="C73" s="83"/>
      <c r="D73" s="83"/>
      <c r="E73" s="83"/>
      <c r="F73" s="83"/>
      <c r="G73" s="83"/>
      <c r="H73" s="83"/>
      <c r="I73" s="83"/>
      <c r="J73" s="83"/>
      <c r="K73" s="83"/>
      <c r="L73" s="83"/>
      <c r="M73" s="83"/>
      <c r="N73" s="83"/>
      <c r="O73" s="83"/>
      <c r="P73" s="851"/>
      <c r="Q73" s="851"/>
      <c r="R73" s="851"/>
      <c r="S73" s="851"/>
      <c r="T73" s="851"/>
      <c r="U73" s="851"/>
      <c r="V73" s="851"/>
      <c r="W73" s="851"/>
      <c r="X73" s="851"/>
      <c r="Y73" s="851"/>
      <c r="Z73" s="851"/>
      <c r="AA73" s="851"/>
      <c r="AB73" s="851"/>
      <c r="AC73" s="851"/>
      <c r="AD73" s="851"/>
      <c r="AE73" s="851"/>
      <c r="AF73" s="851"/>
      <c r="AG73" s="851"/>
      <c r="AH73" s="851"/>
      <c r="AI73" s="851"/>
      <c r="AJ73" s="851"/>
      <c r="AK73" s="846"/>
    </row>
    <row r="74" spans="1:37" ht="20.45" customHeight="1" x14ac:dyDescent="0.25">
      <c r="A74" s="83"/>
      <c r="B74" s="83"/>
      <c r="C74" s="83"/>
      <c r="D74" s="83"/>
      <c r="E74" s="83"/>
      <c r="F74" s="83"/>
      <c r="G74" s="83"/>
      <c r="H74" s="83"/>
      <c r="I74" s="83"/>
      <c r="J74" s="83"/>
      <c r="K74" s="83"/>
      <c r="L74" s="83"/>
      <c r="M74" s="83"/>
      <c r="N74" s="83"/>
      <c r="O74" s="83"/>
      <c r="P74" s="851"/>
      <c r="Q74" s="851"/>
      <c r="R74" s="851"/>
      <c r="S74" s="851"/>
      <c r="T74" s="851"/>
      <c r="U74" s="851"/>
      <c r="V74" s="851"/>
      <c r="W74" s="851"/>
      <c r="X74" s="851"/>
      <c r="Y74" s="851"/>
      <c r="Z74" s="851"/>
      <c r="AA74" s="851"/>
      <c r="AB74" s="851"/>
      <c r="AC74" s="851"/>
      <c r="AD74" s="851"/>
      <c r="AE74" s="851"/>
      <c r="AF74" s="851"/>
      <c r="AG74" s="851"/>
      <c r="AH74" s="851"/>
      <c r="AI74" s="851"/>
      <c r="AJ74" s="851"/>
      <c r="AK74" s="846"/>
    </row>
    <row r="75" spans="1:37" ht="20.45" customHeight="1" x14ac:dyDescent="0.25">
      <c r="A75" s="83"/>
      <c r="B75" s="83"/>
      <c r="C75" s="83"/>
      <c r="D75" s="83"/>
      <c r="E75" s="83"/>
      <c r="F75" s="83"/>
      <c r="G75" s="83"/>
      <c r="H75" s="83"/>
      <c r="I75" s="83"/>
      <c r="J75" s="83"/>
      <c r="K75" s="83"/>
      <c r="L75" s="83"/>
      <c r="M75" s="83"/>
      <c r="N75" s="83"/>
      <c r="O75" s="83"/>
      <c r="P75" s="851"/>
      <c r="Q75" s="851"/>
      <c r="R75" s="851"/>
      <c r="S75" s="851"/>
      <c r="T75" s="851"/>
      <c r="U75" s="851"/>
      <c r="V75" s="851"/>
      <c r="W75" s="851"/>
      <c r="X75" s="851"/>
      <c r="Y75" s="851"/>
      <c r="Z75" s="851"/>
      <c r="AA75" s="851"/>
      <c r="AB75" s="851"/>
      <c r="AC75" s="851"/>
      <c r="AD75" s="851"/>
      <c r="AE75" s="851"/>
      <c r="AF75" s="851"/>
      <c r="AG75" s="851"/>
      <c r="AH75" s="851"/>
      <c r="AI75" s="851"/>
      <c r="AJ75" s="851"/>
      <c r="AK75" s="846"/>
    </row>
    <row r="76" spans="1:37" ht="20.45" customHeight="1" x14ac:dyDescent="0.25">
      <c r="A76" s="83"/>
      <c r="B76" s="83"/>
      <c r="C76" s="83"/>
      <c r="D76" s="83"/>
      <c r="E76" s="83"/>
      <c r="F76" s="83"/>
      <c r="G76" s="83"/>
      <c r="H76" s="83"/>
      <c r="I76" s="83"/>
      <c r="J76" s="83"/>
      <c r="K76" s="83"/>
      <c r="L76" s="83"/>
      <c r="M76" s="83"/>
      <c r="N76" s="83"/>
      <c r="O76" s="83"/>
      <c r="P76" s="851"/>
      <c r="Q76" s="851"/>
      <c r="R76" s="851"/>
      <c r="S76" s="851"/>
      <c r="T76" s="851"/>
      <c r="U76" s="851"/>
      <c r="V76" s="851"/>
      <c r="W76" s="851"/>
      <c r="X76" s="851"/>
      <c r="Y76" s="851"/>
      <c r="Z76" s="851"/>
      <c r="AA76" s="851"/>
      <c r="AB76" s="851"/>
      <c r="AC76" s="851"/>
      <c r="AD76" s="851"/>
      <c r="AE76" s="851"/>
      <c r="AF76" s="851"/>
      <c r="AG76" s="851"/>
      <c r="AH76" s="851"/>
      <c r="AI76" s="851"/>
      <c r="AJ76" s="851"/>
      <c r="AK76" s="846"/>
    </row>
    <row r="77" spans="1:37" ht="20.45" customHeight="1" x14ac:dyDescent="0.25">
      <c r="A77" s="83"/>
      <c r="B77" s="83"/>
      <c r="C77" s="83"/>
      <c r="D77" s="83"/>
      <c r="E77" s="83"/>
      <c r="F77" s="83"/>
      <c r="G77" s="83"/>
      <c r="H77" s="83"/>
      <c r="I77" s="83"/>
      <c r="J77" s="83"/>
      <c r="K77" s="83"/>
      <c r="L77" s="83"/>
      <c r="M77" s="83"/>
      <c r="N77" s="83"/>
      <c r="O77" s="83"/>
      <c r="P77" s="851"/>
      <c r="Q77" s="851"/>
      <c r="R77" s="851"/>
      <c r="S77" s="851"/>
      <c r="T77" s="851"/>
      <c r="U77" s="851"/>
      <c r="V77" s="851"/>
      <c r="W77" s="851"/>
      <c r="X77" s="851"/>
      <c r="Y77" s="851"/>
      <c r="Z77" s="851"/>
      <c r="AA77" s="851"/>
      <c r="AB77" s="851"/>
      <c r="AC77" s="851"/>
      <c r="AD77" s="851"/>
      <c r="AE77" s="851"/>
      <c r="AF77" s="851"/>
      <c r="AG77" s="851"/>
      <c r="AH77" s="851"/>
      <c r="AI77" s="851"/>
      <c r="AJ77" s="851"/>
      <c r="AK77" s="846"/>
    </row>
    <row r="78" spans="1:37" ht="20.45" customHeight="1" x14ac:dyDescent="0.25">
      <c r="A78" s="83"/>
      <c r="B78" s="83"/>
      <c r="C78" s="83"/>
      <c r="D78" s="83"/>
      <c r="E78" s="83"/>
      <c r="F78" s="83"/>
      <c r="G78" s="83"/>
      <c r="H78" s="83"/>
      <c r="I78" s="83"/>
      <c r="J78" s="83"/>
      <c r="K78" s="83"/>
      <c r="L78" s="83"/>
      <c r="M78" s="83"/>
      <c r="N78" s="83"/>
      <c r="O78" s="83"/>
      <c r="P78" s="851"/>
      <c r="Q78" s="851"/>
      <c r="R78" s="851"/>
      <c r="S78" s="851"/>
      <c r="T78" s="851"/>
      <c r="U78" s="851"/>
      <c r="V78" s="851"/>
      <c r="W78" s="851"/>
      <c r="X78" s="851"/>
      <c r="Y78" s="851"/>
      <c r="Z78" s="851"/>
      <c r="AA78" s="851"/>
      <c r="AB78" s="851"/>
      <c r="AC78" s="851"/>
      <c r="AD78" s="851"/>
      <c r="AE78" s="851"/>
      <c r="AF78" s="851"/>
      <c r="AG78" s="851"/>
      <c r="AH78" s="851"/>
      <c r="AI78" s="851"/>
      <c r="AJ78" s="851"/>
      <c r="AK78" s="846"/>
    </row>
    <row r="79" spans="1:37" ht="20.45" customHeight="1" x14ac:dyDescent="0.25">
      <c r="A79" s="83"/>
      <c r="B79" s="83"/>
      <c r="C79" s="83"/>
      <c r="D79" s="83"/>
      <c r="E79" s="83"/>
      <c r="F79" s="83"/>
      <c r="G79" s="83"/>
      <c r="H79" s="83"/>
      <c r="I79" s="83"/>
      <c r="J79" s="83"/>
      <c r="K79" s="83"/>
      <c r="L79" s="83"/>
      <c r="M79" s="83"/>
      <c r="N79" s="83"/>
      <c r="O79" s="83"/>
      <c r="P79" s="851"/>
      <c r="Q79" s="851"/>
      <c r="R79" s="851"/>
      <c r="S79" s="851"/>
      <c r="T79" s="851"/>
      <c r="U79" s="851"/>
      <c r="V79" s="851"/>
      <c r="W79" s="851"/>
      <c r="X79" s="851"/>
      <c r="Y79" s="851"/>
      <c r="Z79" s="851"/>
      <c r="AA79" s="851"/>
      <c r="AB79" s="851"/>
      <c r="AC79" s="851"/>
      <c r="AD79" s="851"/>
      <c r="AE79" s="851"/>
      <c r="AF79" s="851"/>
      <c r="AG79" s="851"/>
      <c r="AH79" s="851"/>
      <c r="AI79" s="851"/>
      <c r="AJ79" s="851"/>
      <c r="AK79" s="846"/>
    </row>
    <row r="80" spans="1:37" ht="20.45" customHeight="1" x14ac:dyDescent="0.25">
      <c r="A80" s="83"/>
      <c r="B80" s="83"/>
      <c r="C80" s="83"/>
      <c r="D80" s="83"/>
      <c r="E80" s="83"/>
      <c r="F80" s="83"/>
      <c r="G80" s="83"/>
      <c r="H80" s="83"/>
      <c r="I80" s="83"/>
      <c r="J80" s="83"/>
      <c r="K80" s="83"/>
      <c r="L80" s="83"/>
      <c r="M80" s="83"/>
      <c r="N80" s="83"/>
      <c r="O80" s="83"/>
      <c r="P80" s="851"/>
      <c r="Q80" s="851"/>
      <c r="R80" s="851"/>
      <c r="S80" s="851"/>
      <c r="T80" s="851"/>
      <c r="U80" s="851"/>
      <c r="V80" s="851"/>
      <c r="W80" s="851"/>
      <c r="X80" s="851"/>
      <c r="Y80" s="851"/>
      <c r="Z80" s="851"/>
      <c r="AA80" s="851"/>
      <c r="AB80" s="851"/>
      <c r="AC80" s="851"/>
      <c r="AD80" s="851"/>
      <c r="AE80" s="851"/>
      <c r="AF80" s="851"/>
      <c r="AG80" s="851"/>
      <c r="AH80" s="851"/>
      <c r="AI80" s="851"/>
      <c r="AJ80" s="851"/>
      <c r="AK80" s="846"/>
    </row>
    <row r="81" spans="1:37" ht="20.45" customHeight="1" x14ac:dyDescent="0.25">
      <c r="A81" s="83"/>
      <c r="B81" s="83"/>
      <c r="C81" s="83"/>
      <c r="D81" s="83"/>
      <c r="E81" s="83"/>
      <c r="F81" s="83"/>
      <c r="G81" s="83"/>
      <c r="H81" s="83"/>
      <c r="I81" s="83"/>
      <c r="J81" s="83"/>
      <c r="K81" s="83"/>
      <c r="L81" s="83"/>
      <c r="M81" s="83"/>
      <c r="N81" s="83"/>
      <c r="O81" s="83"/>
      <c r="P81" s="851"/>
      <c r="Q81" s="851"/>
      <c r="R81" s="851"/>
      <c r="S81" s="851"/>
      <c r="T81" s="851"/>
      <c r="U81" s="851"/>
      <c r="V81" s="851"/>
      <c r="W81" s="851"/>
      <c r="X81" s="851"/>
      <c r="Y81" s="851"/>
      <c r="Z81" s="851"/>
      <c r="AA81" s="851"/>
      <c r="AB81" s="851"/>
      <c r="AC81" s="851"/>
      <c r="AD81" s="851"/>
      <c r="AE81" s="851"/>
      <c r="AF81" s="851"/>
      <c r="AG81" s="851"/>
      <c r="AH81" s="851"/>
      <c r="AI81" s="851"/>
      <c r="AJ81" s="851"/>
      <c r="AK81" s="846"/>
    </row>
    <row r="82" spans="1:37" ht="20.45" customHeight="1" x14ac:dyDescent="0.25">
      <c r="A82" s="83"/>
      <c r="B82" s="83"/>
      <c r="C82" s="83"/>
      <c r="D82" s="83"/>
      <c r="E82" s="83"/>
      <c r="F82" s="83"/>
      <c r="G82" s="83"/>
      <c r="H82" s="83"/>
      <c r="I82" s="83"/>
      <c r="J82" s="83"/>
      <c r="K82" s="83"/>
      <c r="L82" s="83"/>
      <c r="M82" s="83"/>
      <c r="N82" s="83"/>
      <c r="O82" s="83"/>
      <c r="P82" s="851"/>
      <c r="Q82" s="851"/>
      <c r="R82" s="851"/>
      <c r="S82" s="851"/>
      <c r="T82" s="851"/>
      <c r="U82" s="851"/>
      <c r="V82" s="851"/>
      <c r="W82" s="851"/>
      <c r="X82" s="851"/>
      <c r="Y82" s="851"/>
      <c r="Z82" s="851"/>
      <c r="AA82" s="851"/>
      <c r="AB82" s="851"/>
      <c r="AC82" s="851"/>
      <c r="AD82" s="851"/>
      <c r="AE82" s="851"/>
      <c r="AF82" s="851"/>
      <c r="AG82" s="851"/>
      <c r="AH82" s="851"/>
      <c r="AI82" s="851"/>
      <c r="AJ82" s="851"/>
      <c r="AK82" s="846"/>
    </row>
    <row r="83" spans="1:37" ht="20.45" customHeight="1" x14ac:dyDescent="0.25">
      <c r="A83" s="83"/>
      <c r="B83" s="83"/>
      <c r="C83" s="83"/>
      <c r="D83" s="83"/>
      <c r="E83" s="83"/>
      <c r="F83" s="83"/>
      <c r="G83" s="83"/>
      <c r="H83" s="83"/>
      <c r="I83" s="83"/>
      <c r="J83" s="83"/>
      <c r="K83" s="83"/>
      <c r="L83" s="83"/>
      <c r="M83" s="83"/>
      <c r="N83" s="83"/>
      <c r="O83" s="83"/>
      <c r="P83" s="851"/>
      <c r="Q83" s="851"/>
      <c r="R83" s="851"/>
      <c r="S83" s="851"/>
      <c r="T83" s="851"/>
      <c r="U83" s="851"/>
      <c r="V83" s="851"/>
      <c r="W83" s="851"/>
      <c r="X83" s="851"/>
      <c r="Y83" s="851"/>
      <c r="Z83" s="851"/>
      <c r="AA83" s="851"/>
      <c r="AB83" s="851"/>
      <c r="AC83" s="851"/>
      <c r="AD83" s="851"/>
      <c r="AE83" s="851"/>
      <c r="AF83" s="851"/>
      <c r="AG83" s="851"/>
      <c r="AH83" s="851"/>
      <c r="AI83" s="851"/>
      <c r="AJ83" s="851"/>
      <c r="AK83" s="846"/>
    </row>
    <row r="84" spans="1:37" ht="20.45" customHeight="1" x14ac:dyDescent="0.25">
      <c r="A84" s="83"/>
      <c r="B84" s="83"/>
      <c r="C84" s="83"/>
      <c r="D84" s="83"/>
      <c r="E84" s="83"/>
      <c r="F84" s="83"/>
      <c r="G84" s="83"/>
      <c r="H84" s="83"/>
      <c r="I84" s="83"/>
      <c r="J84" s="83"/>
      <c r="K84" s="83"/>
      <c r="L84" s="83"/>
      <c r="M84" s="83"/>
      <c r="N84" s="83"/>
      <c r="O84" s="83"/>
      <c r="P84" s="851"/>
      <c r="Q84" s="851"/>
      <c r="R84" s="851"/>
      <c r="S84" s="851"/>
      <c r="T84" s="851"/>
      <c r="U84" s="851"/>
      <c r="V84" s="851"/>
      <c r="W84" s="851"/>
      <c r="X84" s="851"/>
      <c r="Y84" s="851"/>
      <c r="Z84" s="851"/>
      <c r="AA84" s="851"/>
      <c r="AB84" s="851"/>
      <c r="AC84" s="851"/>
      <c r="AD84" s="851"/>
      <c r="AE84" s="851"/>
      <c r="AF84" s="851"/>
      <c r="AG84" s="851"/>
      <c r="AH84" s="851"/>
      <c r="AI84" s="851"/>
      <c r="AJ84" s="851"/>
      <c r="AK84" s="846"/>
    </row>
    <row r="85" spans="1:37" ht="20.45" customHeight="1" x14ac:dyDescent="0.25">
      <c r="A85" s="83"/>
      <c r="B85" s="83"/>
      <c r="C85" s="83"/>
      <c r="D85" s="83"/>
      <c r="E85" s="83"/>
      <c r="F85" s="83"/>
      <c r="G85" s="83"/>
      <c r="H85" s="83"/>
      <c r="I85" s="83"/>
      <c r="J85" s="83"/>
      <c r="K85" s="83"/>
      <c r="L85" s="83"/>
      <c r="M85" s="83"/>
      <c r="N85" s="83"/>
      <c r="O85" s="83"/>
      <c r="P85" s="851"/>
      <c r="Q85" s="851"/>
      <c r="R85" s="851"/>
      <c r="S85" s="851"/>
      <c r="T85" s="851"/>
      <c r="U85" s="851"/>
      <c r="V85" s="851"/>
      <c r="W85" s="851"/>
      <c r="X85" s="851"/>
      <c r="Y85" s="851"/>
      <c r="Z85" s="851"/>
      <c r="AA85" s="851"/>
      <c r="AB85" s="851"/>
      <c r="AC85" s="851"/>
      <c r="AD85" s="851"/>
      <c r="AE85" s="851"/>
      <c r="AF85" s="851"/>
      <c r="AG85" s="851"/>
      <c r="AH85" s="851"/>
      <c r="AI85" s="851"/>
      <c r="AJ85" s="851"/>
      <c r="AK85" s="846"/>
    </row>
    <row r="86" spans="1:37" ht="20.45" customHeight="1" x14ac:dyDescent="0.25">
      <c r="A86" s="83"/>
      <c r="B86" s="83"/>
      <c r="C86" s="83"/>
      <c r="D86" s="83"/>
      <c r="E86" s="83"/>
      <c r="F86" s="83"/>
      <c r="G86" s="83"/>
      <c r="H86" s="83"/>
      <c r="I86" s="83"/>
      <c r="J86" s="83"/>
      <c r="K86" s="83"/>
      <c r="L86" s="83"/>
      <c r="M86" s="83"/>
      <c r="N86" s="83"/>
      <c r="O86" s="83"/>
      <c r="P86" s="851"/>
      <c r="Q86" s="851"/>
      <c r="R86" s="851"/>
      <c r="S86" s="851"/>
      <c r="T86" s="851"/>
      <c r="U86" s="851"/>
      <c r="V86" s="851"/>
      <c r="W86" s="851"/>
      <c r="X86" s="851"/>
      <c r="Y86" s="851"/>
      <c r="Z86" s="851"/>
      <c r="AA86" s="851"/>
      <c r="AB86" s="851"/>
      <c r="AC86" s="851"/>
      <c r="AD86" s="851"/>
      <c r="AE86" s="851"/>
      <c r="AF86" s="851"/>
      <c r="AG86" s="851"/>
      <c r="AH86" s="851"/>
      <c r="AI86" s="851"/>
      <c r="AJ86" s="851"/>
      <c r="AK86" s="846"/>
    </row>
    <row r="87" spans="1:37" ht="20.45" customHeight="1" x14ac:dyDescent="0.25">
      <c r="A87" s="83"/>
      <c r="B87" s="83"/>
      <c r="C87" s="83"/>
      <c r="D87" s="83"/>
      <c r="E87" s="83"/>
      <c r="F87" s="83"/>
      <c r="G87" s="83"/>
      <c r="H87" s="83"/>
      <c r="I87" s="83"/>
      <c r="J87" s="83"/>
      <c r="K87" s="83"/>
      <c r="L87" s="83"/>
      <c r="M87" s="83"/>
      <c r="N87" s="83"/>
      <c r="O87" s="83"/>
      <c r="P87" s="851"/>
      <c r="Q87" s="851"/>
      <c r="R87" s="851"/>
      <c r="S87" s="851"/>
      <c r="T87" s="851"/>
      <c r="U87" s="851"/>
      <c r="V87" s="851"/>
      <c r="W87" s="851"/>
      <c r="X87" s="851"/>
      <c r="Y87" s="851"/>
      <c r="Z87" s="851"/>
      <c r="AA87" s="851"/>
      <c r="AB87" s="851"/>
      <c r="AC87" s="851"/>
      <c r="AD87" s="851"/>
      <c r="AE87" s="851"/>
      <c r="AF87" s="851"/>
      <c r="AG87" s="851"/>
      <c r="AH87" s="851"/>
      <c r="AI87" s="851"/>
      <c r="AJ87" s="851"/>
      <c r="AK87" s="846"/>
    </row>
    <row r="88" spans="1:37" ht="20.45" customHeight="1" x14ac:dyDescent="0.25">
      <c r="A88" s="83"/>
      <c r="B88" s="83"/>
      <c r="C88" s="83"/>
      <c r="D88" s="83"/>
      <c r="E88" s="83"/>
      <c r="F88" s="83"/>
      <c r="G88" s="83"/>
      <c r="H88" s="83"/>
      <c r="I88" s="83"/>
      <c r="J88" s="83"/>
      <c r="K88" s="83"/>
      <c r="L88" s="83"/>
      <c r="M88" s="83"/>
      <c r="N88" s="83"/>
      <c r="O88" s="83"/>
      <c r="P88" s="851"/>
      <c r="Q88" s="851"/>
      <c r="R88" s="851"/>
      <c r="S88" s="851"/>
      <c r="T88" s="851"/>
      <c r="U88" s="851"/>
      <c r="V88" s="851"/>
      <c r="W88" s="851"/>
      <c r="X88" s="851"/>
      <c r="Y88" s="851"/>
      <c r="Z88" s="851"/>
      <c r="AA88" s="851"/>
      <c r="AB88" s="851"/>
      <c r="AC88" s="851"/>
      <c r="AD88" s="851"/>
      <c r="AE88" s="851"/>
      <c r="AF88" s="851"/>
      <c r="AG88" s="851"/>
      <c r="AH88" s="851"/>
      <c r="AI88" s="851"/>
      <c r="AJ88" s="851"/>
      <c r="AK88" s="846"/>
    </row>
    <row r="89" spans="1:37" ht="20.45" customHeight="1" x14ac:dyDescent="0.25">
      <c r="A89" s="83"/>
      <c r="B89" s="83"/>
      <c r="C89" s="83"/>
      <c r="D89" s="83"/>
      <c r="E89" s="83"/>
      <c r="F89" s="83"/>
      <c r="G89" s="83"/>
      <c r="H89" s="83"/>
      <c r="I89" s="83"/>
      <c r="J89" s="83"/>
      <c r="K89" s="83"/>
      <c r="L89" s="83"/>
      <c r="M89" s="83"/>
      <c r="N89" s="83"/>
      <c r="O89" s="83"/>
      <c r="P89" s="851"/>
      <c r="Q89" s="851"/>
      <c r="R89" s="851"/>
      <c r="S89" s="851"/>
      <c r="T89" s="851"/>
      <c r="U89" s="851"/>
      <c r="V89" s="851"/>
      <c r="W89" s="851"/>
      <c r="X89" s="851"/>
      <c r="Y89" s="851"/>
      <c r="Z89" s="851"/>
      <c r="AA89" s="851"/>
      <c r="AB89" s="851"/>
      <c r="AC89" s="851"/>
      <c r="AD89" s="851"/>
      <c r="AE89" s="851"/>
      <c r="AF89" s="851"/>
      <c r="AG89" s="851"/>
      <c r="AH89" s="851"/>
      <c r="AI89" s="851"/>
      <c r="AJ89" s="851"/>
      <c r="AK89" s="846"/>
    </row>
    <row r="90" spans="1:37" ht="20.45" customHeight="1" x14ac:dyDescent="0.25">
      <c r="A90" s="83"/>
      <c r="B90" s="83"/>
      <c r="C90" s="83"/>
      <c r="D90" s="83"/>
      <c r="E90" s="83"/>
      <c r="F90" s="83"/>
      <c r="G90" s="83"/>
      <c r="H90" s="83"/>
      <c r="I90" s="83"/>
      <c r="J90" s="83"/>
      <c r="K90" s="83"/>
      <c r="L90" s="83"/>
      <c r="M90" s="83"/>
      <c r="N90" s="83"/>
      <c r="O90" s="83"/>
      <c r="P90" s="851"/>
      <c r="Q90" s="851"/>
      <c r="R90" s="851"/>
      <c r="S90" s="851"/>
      <c r="T90" s="851"/>
      <c r="U90" s="851"/>
      <c r="V90" s="851"/>
      <c r="W90" s="851"/>
      <c r="X90" s="851"/>
      <c r="Y90" s="851"/>
      <c r="Z90" s="851"/>
      <c r="AA90" s="851"/>
      <c r="AB90" s="851"/>
      <c r="AC90" s="851"/>
      <c r="AD90" s="851"/>
      <c r="AE90" s="851"/>
      <c r="AF90" s="851"/>
      <c r="AG90" s="851"/>
      <c r="AH90" s="851"/>
      <c r="AI90" s="851"/>
      <c r="AJ90" s="851"/>
      <c r="AK90" s="846"/>
    </row>
    <row r="91" spans="1:37" ht="20.45" customHeight="1" x14ac:dyDescent="0.25">
      <c r="A91" s="83"/>
      <c r="B91" s="83"/>
      <c r="C91" s="83"/>
      <c r="D91" s="83"/>
      <c r="E91" s="83"/>
      <c r="F91" s="83"/>
      <c r="G91" s="83"/>
      <c r="H91" s="83"/>
      <c r="I91" s="83"/>
      <c r="J91" s="83"/>
      <c r="K91" s="83"/>
      <c r="L91" s="83"/>
      <c r="M91" s="83"/>
      <c r="N91" s="83"/>
      <c r="O91" s="83"/>
      <c r="P91" s="851"/>
      <c r="Q91" s="851"/>
      <c r="R91" s="851"/>
      <c r="S91" s="851"/>
      <c r="T91" s="851"/>
      <c r="U91" s="851"/>
      <c r="V91" s="851"/>
      <c r="W91" s="851"/>
      <c r="X91" s="851"/>
      <c r="Y91" s="851"/>
      <c r="Z91" s="851"/>
      <c r="AA91" s="851"/>
      <c r="AB91" s="851"/>
      <c r="AC91" s="851"/>
      <c r="AD91" s="851"/>
      <c r="AE91" s="851"/>
      <c r="AF91" s="851"/>
      <c r="AG91" s="851"/>
      <c r="AH91" s="851"/>
      <c r="AI91" s="851"/>
      <c r="AJ91" s="851"/>
      <c r="AK91" s="846"/>
    </row>
    <row r="92" spans="1:37" ht="20.45" customHeight="1" x14ac:dyDescent="0.25">
      <c r="A92" s="83"/>
      <c r="B92" s="83"/>
      <c r="C92" s="83"/>
      <c r="D92" s="83"/>
      <c r="E92" s="83"/>
      <c r="F92" s="83"/>
      <c r="G92" s="83"/>
      <c r="H92" s="83"/>
      <c r="I92" s="83"/>
      <c r="J92" s="83"/>
      <c r="K92" s="83"/>
      <c r="L92" s="83"/>
      <c r="M92" s="83"/>
      <c r="N92" s="83"/>
      <c r="O92" s="83"/>
      <c r="P92" s="851"/>
      <c r="Q92" s="851"/>
      <c r="R92" s="851"/>
      <c r="S92" s="851"/>
      <c r="T92" s="851"/>
      <c r="U92" s="851"/>
      <c r="V92" s="851"/>
      <c r="W92" s="851"/>
      <c r="X92" s="851"/>
      <c r="Y92" s="851"/>
      <c r="Z92" s="851"/>
      <c r="AA92" s="851"/>
      <c r="AB92" s="851"/>
      <c r="AC92" s="851"/>
      <c r="AD92" s="851"/>
      <c r="AE92" s="851"/>
      <c r="AF92" s="851"/>
      <c r="AG92" s="851"/>
      <c r="AH92" s="851"/>
      <c r="AI92" s="851"/>
      <c r="AJ92" s="851"/>
      <c r="AK92" s="846"/>
    </row>
    <row r="93" spans="1:37" ht="20.45" customHeight="1" x14ac:dyDescent="0.25">
      <c r="A93" s="83"/>
      <c r="B93" s="83"/>
      <c r="C93" s="83"/>
      <c r="D93" s="83"/>
      <c r="E93" s="83"/>
      <c r="F93" s="83"/>
      <c r="G93" s="83"/>
      <c r="H93" s="83"/>
      <c r="I93" s="83"/>
      <c r="J93" s="83"/>
      <c r="K93" s="83"/>
      <c r="L93" s="83"/>
      <c r="M93" s="83"/>
      <c r="N93" s="83"/>
      <c r="O93" s="83"/>
      <c r="P93" s="851"/>
      <c r="Q93" s="851"/>
      <c r="R93" s="851"/>
      <c r="S93" s="851"/>
      <c r="T93" s="851"/>
      <c r="U93" s="851"/>
      <c r="V93" s="851"/>
      <c r="W93" s="851"/>
      <c r="X93" s="851"/>
      <c r="Y93" s="851"/>
      <c r="Z93" s="851"/>
      <c r="AA93" s="851"/>
      <c r="AB93" s="851"/>
      <c r="AC93" s="851"/>
      <c r="AD93" s="851"/>
      <c r="AE93" s="851"/>
      <c r="AF93" s="851"/>
      <c r="AG93" s="851"/>
      <c r="AH93" s="851"/>
      <c r="AI93" s="851"/>
      <c r="AJ93" s="851"/>
      <c r="AK93" s="846"/>
    </row>
    <row r="94" spans="1:37" ht="20.45" customHeight="1" x14ac:dyDescent="0.25">
      <c r="A94" s="83"/>
      <c r="B94" s="83"/>
      <c r="C94" s="83"/>
      <c r="D94" s="83"/>
      <c r="E94" s="83"/>
      <c r="F94" s="83"/>
      <c r="G94" s="83"/>
      <c r="H94" s="83"/>
      <c r="I94" s="83"/>
      <c r="J94" s="83"/>
      <c r="K94" s="83"/>
      <c r="L94" s="83"/>
      <c r="M94" s="83"/>
      <c r="N94" s="83"/>
      <c r="O94" s="83"/>
      <c r="P94" s="851"/>
      <c r="Q94" s="851"/>
      <c r="R94" s="851"/>
      <c r="S94" s="851"/>
      <c r="T94" s="851"/>
      <c r="U94" s="851"/>
      <c r="V94" s="851"/>
      <c r="W94" s="851"/>
      <c r="X94" s="851"/>
      <c r="Y94" s="851"/>
      <c r="Z94" s="851"/>
      <c r="AA94" s="851"/>
      <c r="AB94" s="851"/>
      <c r="AC94" s="851"/>
      <c r="AD94" s="851"/>
      <c r="AE94" s="851"/>
      <c r="AF94" s="851"/>
      <c r="AG94" s="851"/>
      <c r="AH94" s="851"/>
      <c r="AI94" s="851"/>
      <c r="AJ94" s="851"/>
      <c r="AK94" s="846"/>
    </row>
    <row r="95" spans="1:37" ht="20.45" customHeight="1" x14ac:dyDescent="0.25">
      <c r="A95" s="83"/>
      <c r="B95" s="83"/>
      <c r="C95" s="83"/>
      <c r="D95" s="83"/>
      <c r="E95" s="83"/>
      <c r="F95" s="83"/>
      <c r="G95" s="83"/>
      <c r="H95" s="83"/>
      <c r="I95" s="83"/>
      <c r="J95" s="83"/>
      <c r="K95" s="83"/>
      <c r="L95" s="83"/>
      <c r="M95" s="83"/>
      <c r="N95" s="83"/>
      <c r="O95" s="83"/>
      <c r="P95" s="851"/>
      <c r="Q95" s="851"/>
      <c r="R95" s="851"/>
      <c r="S95" s="851"/>
      <c r="T95" s="851"/>
      <c r="U95" s="851"/>
      <c r="V95" s="851"/>
      <c r="W95" s="851"/>
      <c r="X95" s="851"/>
      <c r="Y95" s="851"/>
      <c r="Z95" s="851"/>
      <c r="AA95" s="851"/>
      <c r="AB95" s="851"/>
      <c r="AC95" s="851"/>
      <c r="AD95" s="851"/>
      <c r="AE95" s="851"/>
      <c r="AF95" s="851"/>
      <c r="AG95" s="851"/>
      <c r="AH95" s="851"/>
      <c r="AI95" s="851"/>
      <c r="AJ95" s="851"/>
      <c r="AK95" s="846"/>
    </row>
    <row r="96" spans="1:37" ht="20.45" customHeight="1" x14ac:dyDescent="0.25">
      <c r="A96" s="83"/>
      <c r="B96" s="83"/>
      <c r="C96" s="83"/>
      <c r="D96" s="83"/>
      <c r="E96" s="83"/>
      <c r="F96" s="83"/>
      <c r="G96" s="83"/>
      <c r="H96" s="83"/>
      <c r="I96" s="83"/>
      <c r="J96" s="83"/>
      <c r="K96" s="83"/>
      <c r="L96" s="83"/>
      <c r="M96" s="83"/>
      <c r="N96" s="83"/>
      <c r="O96" s="83"/>
      <c r="P96" s="851"/>
      <c r="Q96" s="851"/>
      <c r="R96" s="851"/>
      <c r="S96" s="851"/>
      <c r="T96" s="851"/>
      <c r="U96" s="851"/>
      <c r="V96" s="851"/>
      <c r="W96" s="851"/>
      <c r="X96" s="851"/>
      <c r="Y96" s="851"/>
      <c r="Z96" s="851"/>
      <c r="AA96" s="851"/>
      <c r="AB96" s="851"/>
      <c r="AC96" s="851"/>
      <c r="AD96" s="851"/>
      <c r="AE96" s="851"/>
      <c r="AF96" s="851"/>
      <c r="AG96" s="851"/>
      <c r="AH96" s="851"/>
      <c r="AI96" s="851"/>
      <c r="AJ96" s="851"/>
      <c r="AK96" s="846"/>
    </row>
    <row r="97" spans="1:37" ht="20.45" customHeight="1" x14ac:dyDescent="0.25">
      <c r="A97" s="83"/>
      <c r="B97" s="83"/>
      <c r="C97" s="83"/>
      <c r="D97" s="83"/>
      <c r="E97" s="83"/>
      <c r="F97" s="83"/>
      <c r="G97" s="83"/>
      <c r="H97" s="83"/>
      <c r="I97" s="83"/>
      <c r="J97" s="83"/>
      <c r="K97" s="83"/>
      <c r="L97" s="83"/>
      <c r="M97" s="83"/>
      <c r="N97" s="83"/>
      <c r="O97" s="83"/>
      <c r="P97" s="851"/>
      <c r="Q97" s="851"/>
      <c r="R97" s="851"/>
      <c r="S97" s="851"/>
      <c r="T97" s="851"/>
      <c r="U97" s="851"/>
      <c r="V97" s="851"/>
      <c r="W97" s="851"/>
      <c r="X97" s="851"/>
      <c r="Y97" s="851"/>
      <c r="Z97" s="851"/>
      <c r="AA97" s="851"/>
      <c r="AB97" s="851"/>
      <c r="AC97" s="851"/>
      <c r="AD97" s="851"/>
      <c r="AE97" s="851"/>
      <c r="AF97" s="851"/>
      <c r="AG97" s="851"/>
      <c r="AH97" s="851"/>
      <c r="AI97" s="851"/>
      <c r="AJ97" s="851"/>
      <c r="AK97" s="846"/>
    </row>
    <row r="98" spans="1:37" ht="20.45" customHeight="1" x14ac:dyDescent="0.25">
      <c r="A98" s="83"/>
      <c r="B98" s="83"/>
      <c r="C98" s="83"/>
      <c r="D98" s="83"/>
      <c r="E98" s="83"/>
      <c r="F98" s="83"/>
      <c r="G98" s="83"/>
      <c r="H98" s="83"/>
      <c r="I98" s="83"/>
      <c r="J98" s="83"/>
      <c r="K98" s="83"/>
      <c r="L98" s="83"/>
      <c r="M98" s="83"/>
      <c r="N98" s="83"/>
      <c r="O98" s="83"/>
      <c r="P98" s="851"/>
      <c r="Q98" s="851"/>
      <c r="R98" s="851"/>
      <c r="S98" s="851"/>
      <c r="T98" s="851"/>
      <c r="U98" s="851"/>
      <c r="V98" s="851"/>
      <c r="W98" s="851"/>
      <c r="X98" s="851"/>
      <c r="Y98" s="851"/>
      <c r="Z98" s="851"/>
      <c r="AA98" s="851"/>
      <c r="AB98" s="851"/>
      <c r="AC98" s="851"/>
      <c r="AD98" s="851"/>
      <c r="AE98" s="851"/>
      <c r="AF98" s="851"/>
      <c r="AG98" s="851"/>
      <c r="AH98" s="851"/>
      <c r="AI98" s="851"/>
      <c r="AJ98" s="851"/>
      <c r="AK98" s="846"/>
    </row>
    <row r="99" spans="1:37" ht="20.45" customHeight="1" x14ac:dyDescent="0.25">
      <c r="P99" s="858"/>
      <c r="Q99" s="858"/>
      <c r="R99" s="858"/>
      <c r="S99" s="858"/>
      <c r="T99" s="858"/>
      <c r="U99" s="858"/>
      <c r="V99" s="858"/>
      <c r="W99" s="858"/>
      <c r="X99" s="858"/>
      <c r="Y99" s="858"/>
      <c r="Z99" s="858"/>
      <c r="AA99" s="858"/>
      <c r="AB99" s="858"/>
      <c r="AC99" s="858"/>
      <c r="AD99" s="858"/>
      <c r="AE99" s="858"/>
      <c r="AF99" s="858"/>
      <c r="AG99" s="858"/>
      <c r="AH99" s="858"/>
      <c r="AI99" s="858"/>
      <c r="AJ99" s="858"/>
      <c r="AK99" s="847"/>
    </row>
    <row r="100" spans="1:37" ht="20.45" customHeight="1" x14ac:dyDescent="0.25">
      <c r="P100" s="858"/>
      <c r="Q100" s="858"/>
      <c r="R100" s="858"/>
      <c r="S100" s="858"/>
      <c r="T100" s="858"/>
      <c r="U100" s="858"/>
      <c r="V100" s="858"/>
      <c r="W100" s="858"/>
      <c r="X100" s="858"/>
      <c r="Y100" s="858"/>
      <c r="Z100" s="858"/>
      <c r="AA100" s="858"/>
      <c r="AB100" s="858"/>
      <c r="AC100" s="858"/>
      <c r="AD100" s="858"/>
      <c r="AE100" s="858"/>
      <c r="AF100" s="858"/>
      <c r="AG100" s="858"/>
      <c r="AH100" s="858"/>
      <c r="AI100" s="858"/>
      <c r="AJ100" s="858"/>
      <c r="AK100" s="847"/>
    </row>
    <row r="101" spans="1:37" ht="20.45" customHeight="1" x14ac:dyDescent="0.25">
      <c r="P101" s="858"/>
      <c r="Q101" s="858"/>
      <c r="R101" s="858"/>
      <c r="S101" s="858"/>
      <c r="T101" s="858"/>
      <c r="U101" s="858"/>
      <c r="V101" s="858"/>
      <c r="W101" s="858"/>
      <c r="X101" s="858"/>
      <c r="Y101" s="858"/>
      <c r="Z101" s="858"/>
      <c r="AA101" s="858"/>
      <c r="AB101" s="858"/>
      <c r="AC101" s="858"/>
      <c r="AD101" s="858"/>
      <c r="AE101" s="858"/>
      <c r="AF101" s="858"/>
      <c r="AG101" s="858"/>
      <c r="AH101" s="858"/>
      <c r="AI101" s="858"/>
      <c r="AJ101" s="858"/>
      <c r="AK101" s="847"/>
    </row>
    <row r="102" spans="1:37" ht="20.45" customHeight="1" x14ac:dyDescent="0.25">
      <c r="P102" s="858"/>
      <c r="Q102" s="858"/>
      <c r="R102" s="858"/>
      <c r="S102" s="858"/>
      <c r="T102" s="858"/>
      <c r="U102" s="858"/>
      <c r="V102" s="858"/>
      <c r="W102" s="858"/>
      <c r="X102" s="858"/>
      <c r="Y102" s="858"/>
      <c r="Z102" s="858"/>
      <c r="AA102" s="858"/>
      <c r="AB102" s="858"/>
      <c r="AC102" s="858"/>
      <c r="AD102" s="858"/>
      <c r="AE102" s="858"/>
      <c r="AF102" s="858"/>
      <c r="AG102" s="858"/>
      <c r="AH102" s="858"/>
      <c r="AI102" s="858"/>
      <c r="AJ102" s="858"/>
      <c r="AK102" s="847"/>
    </row>
    <row r="103" spans="1:37" ht="20.45" customHeight="1" x14ac:dyDescent="0.25">
      <c r="P103" s="858"/>
      <c r="Q103" s="858"/>
      <c r="R103" s="858"/>
      <c r="S103" s="858"/>
      <c r="T103" s="858"/>
      <c r="U103" s="858"/>
      <c r="V103" s="858"/>
      <c r="W103" s="858"/>
      <c r="X103" s="858"/>
      <c r="Y103" s="858"/>
      <c r="Z103" s="858"/>
      <c r="AA103" s="858"/>
      <c r="AB103" s="858"/>
      <c r="AC103" s="858"/>
      <c r="AD103" s="858"/>
      <c r="AE103" s="858"/>
      <c r="AF103" s="858"/>
      <c r="AG103" s="858"/>
      <c r="AH103" s="858"/>
      <c r="AI103" s="858"/>
      <c r="AJ103" s="858"/>
      <c r="AK103" s="847"/>
    </row>
    <row r="104" spans="1:37" ht="20.45" customHeight="1" x14ac:dyDescent="0.25">
      <c r="P104" s="858"/>
      <c r="Q104" s="858"/>
      <c r="R104" s="858"/>
      <c r="S104" s="858"/>
      <c r="T104" s="858"/>
      <c r="U104" s="858"/>
      <c r="V104" s="858"/>
      <c r="W104" s="858"/>
      <c r="X104" s="858"/>
      <c r="Y104" s="858"/>
      <c r="Z104" s="858"/>
      <c r="AA104" s="858"/>
      <c r="AB104" s="858"/>
      <c r="AC104" s="858"/>
      <c r="AD104" s="858"/>
      <c r="AE104" s="858"/>
      <c r="AF104" s="858"/>
      <c r="AG104" s="858"/>
      <c r="AH104" s="858"/>
      <c r="AI104" s="858"/>
      <c r="AJ104" s="858"/>
      <c r="AK104" s="847"/>
    </row>
    <row r="105" spans="1:37" ht="20.45" customHeight="1" x14ac:dyDescent="0.25">
      <c r="P105" s="858"/>
      <c r="Q105" s="858"/>
      <c r="R105" s="858"/>
      <c r="S105" s="858"/>
      <c r="T105" s="858"/>
      <c r="U105" s="858"/>
      <c r="V105" s="858"/>
      <c r="W105" s="858"/>
      <c r="X105" s="858"/>
      <c r="Y105" s="858"/>
      <c r="Z105" s="858"/>
      <c r="AA105" s="858"/>
      <c r="AB105" s="858"/>
      <c r="AC105" s="858"/>
      <c r="AD105" s="858"/>
      <c r="AE105" s="858"/>
      <c r="AF105" s="858"/>
      <c r="AG105" s="858"/>
      <c r="AH105" s="858"/>
      <c r="AI105" s="858"/>
      <c r="AJ105" s="858"/>
      <c r="AK105" s="847"/>
    </row>
    <row r="106" spans="1:37" ht="20.45" customHeight="1" x14ac:dyDescent="0.25">
      <c r="P106" s="858"/>
      <c r="Q106" s="858"/>
      <c r="R106" s="858"/>
      <c r="S106" s="858"/>
      <c r="T106" s="858"/>
      <c r="U106" s="858"/>
      <c r="V106" s="858"/>
      <c r="W106" s="858"/>
      <c r="X106" s="858"/>
      <c r="Y106" s="858"/>
      <c r="Z106" s="858"/>
      <c r="AA106" s="858"/>
      <c r="AB106" s="858"/>
      <c r="AC106" s="858"/>
      <c r="AD106" s="858"/>
      <c r="AE106" s="858"/>
      <c r="AF106" s="858"/>
      <c r="AG106" s="858"/>
      <c r="AH106" s="858"/>
      <c r="AI106" s="858"/>
      <c r="AJ106" s="858"/>
      <c r="AK106" s="847"/>
    </row>
    <row r="107" spans="1:37" ht="20.45" customHeight="1" x14ac:dyDescent="0.25">
      <c r="P107" s="858"/>
      <c r="Q107" s="858"/>
      <c r="R107" s="858"/>
      <c r="S107" s="858"/>
      <c r="T107" s="858"/>
      <c r="U107" s="858"/>
      <c r="V107" s="858"/>
      <c r="W107" s="858"/>
      <c r="X107" s="858"/>
      <c r="Y107" s="858"/>
      <c r="Z107" s="858"/>
      <c r="AA107" s="858"/>
      <c r="AB107" s="858"/>
      <c r="AC107" s="858"/>
      <c r="AD107" s="858"/>
      <c r="AE107" s="858"/>
      <c r="AF107" s="858"/>
      <c r="AG107" s="858"/>
      <c r="AH107" s="858"/>
      <c r="AI107" s="858"/>
      <c r="AJ107" s="858"/>
      <c r="AK107" s="847"/>
    </row>
    <row r="108" spans="1:37" ht="20.45" customHeight="1" x14ac:dyDescent="0.25">
      <c r="P108" s="858"/>
      <c r="Q108" s="858"/>
      <c r="R108" s="858"/>
      <c r="S108" s="858"/>
      <c r="T108" s="858"/>
      <c r="U108" s="858"/>
      <c r="V108" s="858"/>
      <c r="W108" s="858"/>
      <c r="X108" s="858"/>
      <c r="Y108" s="858"/>
      <c r="Z108" s="858"/>
      <c r="AA108" s="858"/>
      <c r="AB108" s="858"/>
      <c r="AC108" s="858"/>
      <c r="AD108" s="858"/>
      <c r="AE108" s="858"/>
      <c r="AF108" s="858"/>
      <c r="AG108" s="858"/>
      <c r="AH108" s="858"/>
      <c r="AI108" s="858"/>
      <c r="AJ108" s="858"/>
      <c r="AK108" s="847"/>
    </row>
    <row r="109" spans="1:37" ht="20.45" customHeight="1" x14ac:dyDescent="0.25">
      <c r="P109" s="858"/>
      <c r="Q109" s="858"/>
      <c r="R109" s="858"/>
      <c r="S109" s="858"/>
      <c r="T109" s="858"/>
      <c r="U109" s="858"/>
      <c r="V109" s="858"/>
      <c r="W109" s="858"/>
      <c r="X109" s="858"/>
      <c r="Y109" s="858"/>
      <c r="Z109" s="858"/>
      <c r="AA109" s="858"/>
      <c r="AB109" s="858"/>
      <c r="AC109" s="858"/>
      <c r="AD109" s="858"/>
      <c r="AE109" s="858"/>
      <c r="AF109" s="858"/>
      <c r="AG109" s="858"/>
      <c r="AH109" s="858"/>
      <c r="AI109" s="858"/>
      <c r="AJ109" s="858"/>
      <c r="AK109" s="847"/>
    </row>
    <row r="110" spans="1:37" ht="20.45" customHeight="1" x14ac:dyDescent="0.25">
      <c r="P110" s="858"/>
      <c r="Q110" s="858"/>
      <c r="R110" s="858"/>
      <c r="S110" s="858"/>
      <c r="T110" s="858"/>
      <c r="U110" s="858"/>
      <c r="V110" s="858"/>
      <c r="W110" s="858"/>
      <c r="X110" s="858"/>
      <c r="Y110" s="858"/>
      <c r="Z110" s="858"/>
      <c r="AA110" s="858"/>
      <c r="AB110" s="858"/>
      <c r="AC110" s="858"/>
      <c r="AD110" s="858"/>
      <c r="AE110" s="858"/>
      <c r="AF110" s="858"/>
      <c r="AG110" s="858"/>
      <c r="AH110" s="858"/>
      <c r="AI110" s="858"/>
      <c r="AJ110" s="858"/>
      <c r="AK110" s="847"/>
    </row>
    <row r="111" spans="1:37" ht="20.45" customHeight="1" x14ac:dyDescent="0.25">
      <c r="P111" s="858"/>
      <c r="Q111" s="858"/>
      <c r="R111" s="858"/>
      <c r="S111" s="858"/>
      <c r="T111" s="858"/>
      <c r="U111" s="858"/>
      <c r="V111" s="858"/>
      <c r="W111" s="858"/>
      <c r="X111" s="858"/>
      <c r="Y111" s="858"/>
      <c r="Z111" s="858"/>
      <c r="AA111" s="858"/>
      <c r="AB111" s="858"/>
      <c r="AC111" s="858"/>
      <c r="AD111" s="858"/>
      <c r="AE111" s="858"/>
      <c r="AF111" s="858"/>
      <c r="AG111" s="858"/>
      <c r="AH111" s="858"/>
      <c r="AI111" s="858"/>
      <c r="AJ111" s="858"/>
      <c r="AK111" s="847"/>
    </row>
    <row r="112" spans="1:37" ht="20.45" customHeight="1" x14ac:dyDescent="0.25">
      <c r="P112" s="858"/>
      <c r="Q112" s="858"/>
      <c r="R112" s="858"/>
      <c r="S112" s="858"/>
      <c r="T112" s="858"/>
      <c r="U112" s="858"/>
      <c r="V112" s="858"/>
      <c r="W112" s="858"/>
      <c r="X112" s="858"/>
      <c r="Y112" s="858"/>
      <c r="Z112" s="858"/>
      <c r="AA112" s="858"/>
      <c r="AB112" s="858"/>
      <c r="AC112" s="858"/>
      <c r="AD112" s="858"/>
      <c r="AE112" s="858"/>
      <c r="AF112" s="858"/>
      <c r="AG112" s="858"/>
      <c r="AH112" s="858"/>
      <c r="AI112" s="858"/>
      <c r="AJ112" s="858"/>
      <c r="AK112" s="847"/>
    </row>
    <row r="113" spans="16:37" ht="20.45" customHeight="1" x14ac:dyDescent="0.25">
      <c r="P113" s="858"/>
      <c r="Q113" s="858"/>
      <c r="R113" s="858"/>
      <c r="S113" s="858"/>
      <c r="T113" s="858"/>
      <c r="U113" s="858"/>
      <c r="V113" s="858"/>
      <c r="W113" s="858"/>
      <c r="X113" s="858"/>
      <c r="Y113" s="858"/>
      <c r="Z113" s="858"/>
      <c r="AA113" s="858"/>
      <c r="AB113" s="858"/>
      <c r="AC113" s="858"/>
      <c r="AD113" s="858"/>
      <c r="AE113" s="858"/>
      <c r="AF113" s="858"/>
      <c r="AG113" s="858"/>
      <c r="AH113" s="858"/>
      <c r="AI113" s="858"/>
      <c r="AJ113" s="858"/>
      <c r="AK113" s="847"/>
    </row>
    <row r="114" spans="16:37" ht="20.45" customHeight="1" x14ac:dyDescent="0.25">
      <c r="P114" s="858"/>
      <c r="Q114" s="858"/>
      <c r="R114" s="858"/>
      <c r="S114" s="858"/>
      <c r="T114" s="858"/>
      <c r="U114" s="858"/>
      <c r="V114" s="858"/>
      <c r="W114" s="858"/>
      <c r="X114" s="858"/>
      <c r="Y114" s="858"/>
      <c r="Z114" s="858"/>
      <c r="AA114" s="858"/>
      <c r="AB114" s="858"/>
      <c r="AC114" s="858"/>
      <c r="AD114" s="858"/>
      <c r="AE114" s="858"/>
      <c r="AF114" s="858"/>
      <c r="AG114" s="858"/>
      <c r="AH114" s="858"/>
      <c r="AI114" s="858"/>
      <c r="AJ114" s="858"/>
      <c r="AK114" s="847"/>
    </row>
    <row r="115" spans="16:37" ht="20.45" customHeight="1" x14ac:dyDescent="0.25">
      <c r="P115" s="858"/>
      <c r="Q115" s="858"/>
      <c r="R115" s="858"/>
      <c r="S115" s="858"/>
      <c r="T115" s="858"/>
      <c r="U115" s="858"/>
      <c r="V115" s="858"/>
      <c r="W115" s="858"/>
      <c r="X115" s="858"/>
      <c r="Y115" s="858"/>
      <c r="Z115" s="858"/>
      <c r="AA115" s="858"/>
      <c r="AB115" s="858"/>
      <c r="AC115" s="858"/>
      <c r="AD115" s="858"/>
      <c r="AE115" s="858"/>
      <c r="AF115" s="858"/>
      <c r="AG115" s="858"/>
      <c r="AH115" s="858"/>
      <c r="AI115" s="858"/>
      <c r="AJ115" s="858"/>
      <c r="AK115" s="847"/>
    </row>
    <row r="116" spans="16:37" ht="20.45" customHeight="1" x14ac:dyDescent="0.25">
      <c r="P116" s="858"/>
      <c r="Q116" s="858"/>
      <c r="R116" s="858"/>
      <c r="S116" s="858"/>
      <c r="T116" s="858"/>
      <c r="U116" s="858"/>
      <c r="V116" s="858"/>
      <c r="W116" s="858"/>
      <c r="X116" s="858"/>
      <c r="Y116" s="858"/>
      <c r="Z116" s="858"/>
      <c r="AA116" s="858"/>
      <c r="AB116" s="858"/>
      <c r="AC116" s="858"/>
      <c r="AD116" s="858"/>
      <c r="AE116" s="858"/>
      <c r="AF116" s="858"/>
      <c r="AG116" s="858"/>
      <c r="AH116" s="858"/>
      <c r="AI116" s="858"/>
      <c r="AJ116" s="858"/>
      <c r="AK116" s="847"/>
    </row>
    <row r="117" spans="16:37" ht="20.45" customHeight="1" x14ac:dyDescent="0.25">
      <c r="P117" s="858"/>
      <c r="Q117" s="858"/>
      <c r="R117" s="858"/>
      <c r="S117" s="858"/>
      <c r="T117" s="858"/>
      <c r="U117" s="858"/>
      <c r="V117" s="858"/>
      <c r="W117" s="858"/>
      <c r="X117" s="858"/>
      <c r="Y117" s="858"/>
      <c r="Z117" s="858"/>
      <c r="AA117" s="858"/>
      <c r="AB117" s="858"/>
      <c r="AC117" s="858"/>
      <c r="AD117" s="858"/>
      <c r="AE117" s="858"/>
      <c r="AF117" s="858"/>
      <c r="AG117" s="858"/>
      <c r="AH117" s="858"/>
      <c r="AI117" s="858"/>
      <c r="AJ117" s="858"/>
      <c r="AK117" s="847"/>
    </row>
    <row r="118" spans="16:37" ht="20.45" customHeight="1" x14ac:dyDescent="0.25">
      <c r="P118" s="858"/>
      <c r="Q118" s="858"/>
      <c r="R118" s="858"/>
      <c r="S118" s="858"/>
      <c r="T118" s="858"/>
      <c r="U118" s="858"/>
      <c r="V118" s="858"/>
      <c r="W118" s="858"/>
      <c r="X118" s="858"/>
      <c r="Y118" s="858"/>
      <c r="Z118" s="858"/>
      <c r="AA118" s="858"/>
      <c r="AB118" s="858"/>
      <c r="AC118" s="858"/>
      <c r="AD118" s="858"/>
      <c r="AE118" s="858"/>
      <c r="AF118" s="858"/>
      <c r="AG118" s="858"/>
      <c r="AH118" s="858"/>
      <c r="AI118" s="858"/>
      <c r="AJ118" s="858"/>
      <c r="AK118" s="847"/>
    </row>
    <row r="119" spans="16:37" ht="20.45" customHeight="1" x14ac:dyDescent="0.25">
      <c r="P119" s="858"/>
      <c r="Q119" s="858"/>
      <c r="R119" s="858"/>
      <c r="S119" s="858"/>
      <c r="T119" s="858"/>
      <c r="U119" s="858"/>
      <c r="V119" s="858"/>
      <c r="W119" s="858"/>
      <c r="X119" s="858"/>
      <c r="Y119" s="858"/>
      <c r="Z119" s="858"/>
      <c r="AA119" s="858"/>
      <c r="AB119" s="858"/>
      <c r="AC119" s="858"/>
      <c r="AD119" s="858"/>
      <c r="AE119" s="858"/>
      <c r="AF119" s="858"/>
      <c r="AG119" s="858"/>
      <c r="AH119" s="858"/>
      <c r="AI119" s="858"/>
      <c r="AJ119" s="858"/>
      <c r="AK119" s="847"/>
    </row>
    <row r="120" spans="16:37" ht="20.45" customHeight="1" x14ac:dyDescent="0.25">
      <c r="P120" s="858"/>
      <c r="Q120" s="858"/>
      <c r="R120" s="858"/>
      <c r="S120" s="858"/>
      <c r="T120" s="858"/>
      <c r="U120" s="858"/>
      <c r="V120" s="858"/>
      <c r="W120" s="858"/>
      <c r="X120" s="858"/>
      <c r="Y120" s="858"/>
      <c r="Z120" s="858"/>
      <c r="AA120" s="858"/>
      <c r="AB120" s="858"/>
      <c r="AC120" s="858"/>
      <c r="AD120" s="858"/>
      <c r="AE120" s="858"/>
      <c r="AF120" s="858"/>
      <c r="AG120" s="858"/>
      <c r="AH120" s="858"/>
      <c r="AI120" s="858"/>
      <c r="AJ120" s="858"/>
      <c r="AK120" s="847"/>
    </row>
    <row r="121" spans="16:37" ht="20.45" customHeight="1" x14ac:dyDescent="0.25">
      <c r="P121" s="858"/>
      <c r="Q121" s="858"/>
      <c r="R121" s="858"/>
      <c r="S121" s="858"/>
      <c r="T121" s="858"/>
      <c r="U121" s="858"/>
      <c r="V121" s="858"/>
      <c r="W121" s="858"/>
      <c r="X121" s="858"/>
      <c r="Y121" s="858"/>
      <c r="Z121" s="858"/>
      <c r="AA121" s="858"/>
      <c r="AB121" s="858"/>
      <c r="AC121" s="858"/>
      <c r="AD121" s="858"/>
      <c r="AE121" s="858"/>
      <c r="AF121" s="858"/>
      <c r="AG121" s="858"/>
      <c r="AH121" s="858"/>
      <c r="AI121" s="858"/>
      <c r="AJ121" s="858"/>
      <c r="AK121" s="847"/>
    </row>
    <row r="122" spans="16:37" ht="20.45" customHeight="1" x14ac:dyDescent="0.25">
      <c r="P122" s="858"/>
      <c r="Q122" s="858"/>
      <c r="R122" s="858"/>
      <c r="S122" s="858"/>
      <c r="T122" s="858"/>
      <c r="U122" s="858"/>
      <c r="V122" s="858"/>
      <c r="W122" s="858"/>
      <c r="X122" s="858"/>
      <c r="Y122" s="858"/>
      <c r="Z122" s="858"/>
      <c r="AA122" s="858"/>
      <c r="AB122" s="858"/>
      <c r="AC122" s="858"/>
      <c r="AD122" s="858"/>
      <c r="AE122" s="858"/>
      <c r="AF122" s="858"/>
      <c r="AG122" s="858"/>
      <c r="AH122" s="858"/>
      <c r="AI122" s="858"/>
      <c r="AJ122" s="858"/>
      <c r="AK122" s="847"/>
    </row>
    <row r="123" spans="16:37" ht="20.45" customHeight="1" x14ac:dyDescent="0.25">
      <c r="P123" s="858"/>
      <c r="Q123" s="858"/>
      <c r="R123" s="858"/>
      <c r="S123" s="858"/>
      <c r="T123" s="858"/>
      <c r="U123" s="858"/>
      <c r="V123" s="858"/>
      <c r="W123" s="858"/>
      <c r="X123" s="858"/>
      <c r="Y123" s="858"/>
      <c r="Z123" s="858"/>
      <c r="AA123" s="858"/>
      <c r="AB123" s="858"/>
      <c r="AC123" s="858"/>
      <c r="AD123" s="858"/>
      <c r="AE123" s="858"/>
      <c r="AF123" s="858"/>
      <c r="AG123" s="858"/>
      <c r="AH123" s="858"/>
      <c r="AI123" s="858"/>
      <c r="AJ123" s="858"/>
      <c r="AK123" s="847"/>
    </row>
    <row r="124" spans="16:37" ht="20.45" customHeight="1" x14ac:dyDescent="0.25">
      <c r="P124" s="858"/>
      <c r="Q124" s="858"/>
      <c r="R124" s="858"/>
      <c r="S124" s="858"/>
      <c r="T124" s="858"/>
      <c r="U124" s="858"/>
      <c r="V124" s="858"/>
      <c r="W124" s="858"/>
      <c r="X124" s="858"/>
      <c r="Y124" s="858"/>
      <c r="Z124" s="858"/>
      <c r="AA124" s="858"/>
      <c r="AB124" s="858"/>
      <c r="AC124" s="858"/>
      <c r="AD124" s="858"/>
      <c r="AE124" s="858"/>
      <c r="AF124" s="858"/>
      <c r="AG124" s="858"/>
      <c r="AH124" s="858"/>
      <c r="AI124" s="858"/>
      <c r="AJ124" s="858"/>
      <c r="AK124" s="847"/>
    </row>
    <row r="125" spans="16:37" ht="20.45" customHeight="1" x14ac:dyDescent="0.25">
      <c r="P125" s="858"/>
      <c r="Q125" s="858"/>
      <c r="R125" s="858"/>
      <c r="S125" s="858"/>
      <c r="T125" s="858"/>
      <c r="U125" s="858"/>
      <c r="V125" s="858"/>
      <c r="W125" s="858"/>
      <c r="X125" s="858"/>
      <c r="Y125" s="858"/>
      <c r="Z125" s="858"/>
      <c r="AA125" s="858"/>
      <c r="AB125" s="858"/>
      <c r="AC125" s="858"/>
      <c r="AD125" s="858"/>
      <c r="AE125" s="858"/>
      <c r="AF125" s="858"/>
      <c r="AG125" s="858"/>
      <c r="AH125" s="858"/>
      <c r="AI125" s="858"/>
      <c r="AJ125" s="858"/>
      <c r="AK125" s="847"/>
    </row>
    <row r="126" spans="16:37" ht="20.45" customHeight="1" x14ac:dyDescent="0.25">
      <c r="P126" s="858"/>
      <c r="Q126" s="858"/>
      <c r="R126" s="858"/>
      <c r="S126" s="858"/>
      <c r="T126" s="858"/>
      <c r="U126" s="858"/>
      <c r="V126" s="858"/>
      <c r="W126" s="858"/>
      <c r="X126" s="858"/>
      <c r="Y126" s="858"/>
      <c r="Z126" s="858"/>
      <c r="AA126" s="858"/>
      <c r="AB126" s="858"/>
      <c r="AC126" s="858"/>
      <c r="AD126" s="858"/>
      <c r="AE126" s="858"/>
      <c r="AF126" s="858"/>
      <c r="AG126" s="858"/>
      <c r="AH126" s="858"/>
      <c r="AI126" s="858"/>
      <c r="AJ126" s="858"/>
      <c r="AK126" s="847"/>
    </row>
    <row r="127" spans="16:37" ht="20.45" customHeight="1" x14ac:dyDescent="0.25">
      <c r="P127" s="858"/>
      <c r="Q127" s="858"/>
      <c r="R127" s="858"/>
      <c r="S127" s="858"/>
      <c r="T127" s="858"/>
      <c r="U127" s="858"/>
      <c r="V127" s="858"/>
      <c r="W127" s="858"/>
      <c r="X127" s="858"/>
      <c r="Y127" s="858"/>
      <c r="Z127" s="858"/>
      <c r="AA127" s="858"/>
      <c r="AB127" s="858"/>
      <c r="AC127" s="858"/>
      <c r="AD127" s="858"/>
      <c r="AE127" s="858"/>
      <c r="AF127" s="858"/>
      <c r="AG127" s="858"/>
      <c r="AH127" s="858"/>
      <c r="AI127" s="858"/>
      <c r="AJ127" s="858"/>
      <c r="AK127" s="847"/>
    </row>
    <row r="128" spans="16:37" ht="20.45" customHeight="1" x14ac:dyDescent="0.25">
      <c r="P128" s="858"/>
      <c r="Q128" s="858"/>
      <c r="R128" s="858"/>
      <c r="S128" s="858"/>
      <c r="T128" s="858"/>
      <c r="U128" s="858"/>
      <c r="V128" s="858"/>
      <c r="W128" s="858"/>
      <c r="X128" s="858"/>
      <c r="Y128" s="858"/>
      <c r="Z128" s="858"/>
      <c r="AA128" s="858"/>
      <c r="AB128" s="858"/>
      <c r="AC128" s="858"/>
      <c r="AD128" s="858"/>
      <c r="AE128" s="858"/>
      <c r="AF128" s="858"/>
      <c r="AG128" s="858"/>
      <c r="AH128" s="858"/>
      <c r="AI128" s="858"/>
      <c r="AJ128" s="858"/>
      <c r="AK128" s="847"/>
    </row>
    <row r="129" spans="16:37" ht="20.45" customHeight="1" x14ac:dyDescent="0.25">
      <c r="P129" s="858"/>
      <c r="Q129" s="858"/>
      <c r="R129" s="858"/>
      <c r="S129" s="858"/>
      <c r="T129" s="858"/>
      <c r="U129" s="858"/>
      <c r="V129" s="858"/>
      <c r="W129" s="858"/>
      <c r="X129" s="858"/>
      <c r="Y129" s="858"/>
      <c r="Z129" s="858"/>
      <c r="AA129" s="858"/>
      <c r="AB129" s="858"/>
      <c r="AC129" s="858"/>
      <c r="AD129" s="858"/>
      <c r="AE129" s="858"/>
      <c r="AF129" s="858"/>
      <c r="AG129" s="858"/>
      <c r="AH129" s="858"/>
      <c r="AI129" s="858"/>
      <c r="AJ129" s="858"/>
      <c r="AK129" s="847"/>
    </row>
    <row r="130" spans="16:37" ht="20.45" customHeight="1" x14ac:dyDescent="0.25">
      <c r="P130" s="858"/>
      <c r="Q130" s="858"/>
      <c r="R130" s="858"/>
      <c r="S130" s="858"/>
      <c r="T130" s="858"/>
      <c r="U130" s="858"/>
      <c r="V130" s="858"/>
      <c r="W130" s="858"/>
      <c r="X130" s="858"/>
      <c r="Y130" s="858"/>
      <c r="Z130" s="858"/>
      <c r="AA130" s="858"/>
      <c r="AB130" s="858"/>
      <c r="AC130" s="858"/>
      <c r="AD130" s="858"/>
      <c r="AE130" s="858"/>
      <c r="AF130" s="858"/>
      <c r="AG130" s="858"/>
      <c r="AH130" s="858"/>
      <c r="AI130" s="858"/>
      <c r="AJ130" s="858"/>
      <c r="AK130" s="847"/>
    </row>
    <row r="131" spans="16:37" ht="20.45" customHeight="1" x14ac:dyDescent="0.25">
      <c r="P131" s="858"/>
      <c r="Q131" s="858"/>
      <c r="R131" s="858"/>
      <c r="S131" s="858"/>
      <c r="T131" s="858"/>
      <c r="U131" s="858"/>
      <c r="V131" s="858"/>
      <c r="W131" s="858"/>
      <c r="X131" s="858"/>
      <c r="Y131" s="858"/>
      <c r="Z131" s="858"/>
      <c r="AA131" s="858"/>
      <c r="AB131" s="858"/>
      <c r="AC131" s="858"/>
      <c r="AD131" s="858"/>
      <c r="AE131" s="858"/>
      <c r="AF131" s="858"/>
      <c r="AG131" s="858"/>
      <c r="AH131" s="858"/>
      <c r="AI131" s="858"/>
      <c r="AJ131" s="858"/>
      <c r="AK131" s="847"/>
    </row>
    <row r="132" spans="16:37" ht="20.45" customHeight="1" x14ac:dyDescent="0.25">
      <c r="P132" s="858"/>
      <c r="Q132" s="858"/>
      <c r="R132" s="858"/>
      <c r="S132" s="858"/>
      <c r="T132" s="858"/>
      <c r="U132" s="858"/>
      <c r="V132" s="858"/>
      <c r="W132" s="858"/>
      <c r="X132" s="858"/>
      <c r="Y132" s="858"/>
      <c r="Z132" s="858"/>
      <c r="AA132" s="858"/>
      <c r="AB132" s="858"/>
      <c r="AC132" s="858"/>
      <c r="AD132" s="858"/>
      <c r="AE132" s="858"/>
      <c r="AF132" s="858"/>
      <c r="AG132" s="858"/>
      <c r="AH132" s="858"/>
      <c r="AI132" s="858"/>
      <c r="AJ132" s="858"/>
      <c r="AK132" s="847"/>
    </row>
    <row r="133" spans="16:37" ht="20.45" customHeight="1" x14ac:dyDescent="0.25">
      <c r="P133" s="858"/>
      <c r="Q133" s="858"/>
      <c r="R133" s="858"/>
      <c r="S133" s="858"/>
      <c r="T133" s="858"/>
      <c r="U133" s="858"/>
      <c r="V133" s="858"/>
      <c r="W133" s="858"/>
      <c r="X133" s="858"/>
      <c r="Y133" s="858"/>
      <c r="Z133" s="858"/>
      <c r="AA133" s="858"/>
      <c r="AB133" s="858"/>
      <c r="AC133" s="858"/>
      <c r="AD133" s="858"/>
      <c r="AE133" s="858"/>
      <c r="AF133" s="858"/>
      <c r="AG133" s="858"/>
      <c r="AH133" s="858"/>
      <c r="AI133" s="858"/>
      <c r="AJ133" s="858"/>
      <c r="AK133" s="847"/>
    </row>
    <row r="134" spans="16:37" ht="20.45" customHeight="1" x14ac:dyDescent="0.25">
      <c r="P134" s="858"/>
      <c r="Q134" s="858"/>
      <c r="R134" s="858"/>
      <c r="S134" s="858"/>
      <c r="T134" s="858"/>
      <c r="U134" s="858"/>
      <c r="V134" s="858"/>
      <c r="W134" s="858"/>
      <c r="X134" s="858"/>
      <c r="Y134" s="858"/>
      <c r="Z134" s="858"/>
      <c r="AA134" s="858"/>
      <c r="AB134" s="858"/>
      <c r="AC134" s="858"/>
      <c r="AD134" s="858"/>
      <c r="AE134" s="858"/>
      <c r="AF134" s="858"/>
      <c r="AG134" s="858"/>
      <c r="AH134" s="858"/>
      <c r="AI134" s="858"/>
      <c r="AJ134" s="858"/>
      <c r="AK134" s="847"/>
    </row>
    <row r="135" spans="16:37" ht="20.45" customHeight="1" x14ac:dyDescent="0.25"/>
    <row r="136" spans="16:37" ht="20.45" customHeight="1" x14ac:dyDescent="0.25"/>
    <row r="137" spans="16:37" ht="20.45" customHeight="1" x14ac:dyDescent="0.25"/>
    <row r="138" spans="16:37" ht="20.45" customHeight="1" x14ac:dyDescent="0.25"/>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28575</xdr:colOff>
                    <xdr:row>41</xdr:row>
                    <xdr:rowOff>28575</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28575</xdr:colOff>
                    <xdr:row>41</xdr:row>
                    <xdr:rowOff>28575</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28575</xdr:colOff>
                    <xdr:row>44</xdr:row>
                    <xdr:rowOff>28575</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5" x14ac:dyDescent="0.25"/>
  <cols>
    <col min="1" max="1" width="2.85546875" customWidth="1"/>
    <col min="2" max="4" width="17.42578125" style="249"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915" t="str">
        <f>+'Plant Overview'!E6&amp;": Input to SSM"</f>
        <v>Plant A: Input to SSM</v>
      </c>
      <c r="C2" s="916"/>
      <c r="D2" s="916"/>
      <c r="E2" s="916"/>
      <c r="F2" s="916"/>
      <c r="G2" s="916"/>
      <c r="H2" s="916"/>
      <c r="I2" s="916"/>
      <c r="J2" s="916"/>
      <c r="K2" s="917"/>
    </row>
    <row r="4" spans="2:14" ht="17.45" customHeight="1" x14ac:dyDescent="0.25">
      <c r="B4" s="772" t="s">
        <v>461</v>
      </c>
      <c r="C4" s="773" t="s">
        <v>666</v>
      </c>
      <c r="D4" s="774" t="s">
        <v>235</v>
      </c>
      <c r="F4" s="1055" t="str">
        <f>+'Plant Overview'!D5</f>
        <v>Cost Estimate Details</v>
      </c>
      <c r="G4" s="1056"/>
      <c r="I4" s="1057" t="s">
        <v>495</v>
      </c>
      <c r="J4" s="1058"/>
      <c r="K4" s="775"/>
    </row>
    <row r="5" spans="2:14" ht="17.45" customHeight="1" x14ac:dyDescent="0.25">
      <c r="C5" s="776"/>
      <c r="F5" s="100" t="str">
        <f>+'Plant Overview'!D7</f>
        <v>Location</v>
      </c>
      <c r="G5" s="439" t="str">
        <f>+'Plant Overview'!E7</f>
        <v>Western Europe</v>
      </c>
      <c r="I5" s="777"/>
      <c r="J5" s="236"/>
      <c r="K5" s="236"/>
    </row>
    <row r="6" spans="2:14" ht="17.45" customHeight="1" x14ac:dyDescent="0.25">
      <c r="F6" s="100" t="str">
        <f>+'Plant Overview'!D8</f>
        <v>Year</v>
      </c>
      <c r="G6" s="100">
        <f>+'Plant Overview'!E8</f>
        <v>2020</v>
      </c>
      <c r="I6" s="1059" t="s">
        <v>764</v>
      </c>
      <c r="J6" s="259" t="s">
        <v>577</v>
      </c>
      <c r="K6" s="260" t="s">
        <v>578</v>
      </c>
      <c r="N6" s="1046"/>
    </row>
    <row r="7" spans="2:14" ht="17.45" customHeight="1" x14ac:dyDescent="0.25">
      <c r="F7" s="440" t="str">
        <f>+'Plant Overview'!D9</f>
        <v xml:space="preserve"> Currency</v>
      </c>
      <c r="G7" s="440" t="str">
        <f>+'Plant Overview'!E9</f>
        <v>€</v>
      </c>
      <c r="I7" s="1060"/>
      <c r="J7" s="86"/>
      <c r="K7" s="86"/>
      <c r="N7" s="1046"/>
    </row>
    <row r="8" spans="2:14" ht="17.45" customHeight="1" x14ac:dyDescent="0.25">
      <c r="I8" s="778"/>
    </row>
    <row r="9" spans="2:14" ht="17.45" customHeight="1" x14ac:dyDescent="0.25">
      <c r="F9" s="859" t="s">
        <v>579</v>
      </c>
      <c r="G9" s="860"/>
      <c r="H9" s="860"/>
      <c r="I9" s="860"/>
      <c r="J9" s="860"/>
      <c r="K9" s="861"/>
    </row>
    <row r="10" spans="2:14" ht="17.45" customHeight="1" x14ac:dyDescent="0.25">
      <c r="F10" s="862"/>
      <c r="G10" s="1047"/>
      <c r="H10" s="1047"/>
      <c r="I10" s="1047"/>
      <c r="J10" s="1047"/>
      <c r="K10" s="1048"/>
    </row>
    <row r="11" spans="2:14" ht="17.45" customHeight="1" x14ac:dyDescent="0.25">
      <c r="F11" s="1049"/>
      <c r="G11" s="1050"/>
      <c r="H11" s="1050"/>
      <c r="I11" s="1050"/>
      <c r="J11" s="1050"/>
      <c r="K11" s="1051"/>
    </row>
    <row r="12" spans="2:14" ht="17.45" customHeight="1" x14ac:dyDescent="0.25">
      <c r="F12" s="1052"/>
      <c r="G12" s="1053"/>
      <c r="H12" s="1053"/>
      <c r="I12" s="1053"/>
      <c r="J12" s="1053"/>
      <c r="K12" s="1054"/>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648</v>
      </c>
      <c r="C2" s="207"/>
      <c r="D2" s="207"/>
      <c r="E2" s="207"/>
      <c r="F2" s="207"/>
      <c r="G2" s="207"/>
      <c r="H2" s="207"/>
      <c r="I2" s="207"/>
      <c r="J2" s="207"/>
      <c r="K2" s="207"/>
      <c r="L2" s="209"/>
      <c r="M2" s="209"/>
      <c r="O2" s="1061" t="s">
        <v>499</v>
      </c>
      <c r="P2" s="1062"/>
      <c r="Q2" s="1062"/>
      <c r="R2" s="1063"/>
      <c r="T2" s="1061" t="s">
        <v>267</v>
      </c>
      <c r="U2" s="1063"/>
    </row>
    <row r="3" spans="2:37" ht="19.899999999999999" customHeight="1" x14ac:dyDescent="0.25">
      <c r="B3" s="1064" t="s">
        <v>697</v>
      </c>
      <c r="C3" s="1064"/>
      <c r="D3" s="1064"/>
      <c r="E3" s="1065"/>
      <c r="F3" s="1065"/>
      <c r="G3" s="1065"/>
      <c r="H3" s="1065"/>
      <c r="I3" s="1065"/>
      <c r="J3" s="1065"/>
      <c r="K3" s="207"/>
      <c r="L3" s="1039" t="s">
        <v>653</v>
      </c>
      <c r="M3" s="1040"/>
      <c r="N3" s="207"/>
      <c r="O3" s="465"/>
      <c r="P3" s="376"/>
      <c r="Q3" s="214" t="s">
        <v>469</v>
      </c>
      <c r="R3" s="215" t="s">
        <v>503</v>
      </c>
      <c r="T3" s="85"/>
      <c r="U3" s="390" t="s">
        <v>262</v>
      </c>
    </row>
    <row r="4" spans="2:37" ht="19.899999999999999" customHeight="1" x14ac:dyDescent="0.25">
      <c r="B4" s="420" t="s">
        <v>495</v>
      </c>
      <c r="C4" s="539" t="s">
        <v>696</v>
      </c>
      <c r="D4" s="594"/>
      <c r="E4" s="458"/>
      <c r="F4" s="424"/>
      <c r="G4" s="424"/>
      <c r="H4" s="424"/>
      <c r="I4" s="424"/>
      <c r="J4" s="425"/>
      <c r="K4" s="408"/>
      <c r="L4" s="422" t="s">
        <v>577</v>
      </c>
      <c r="M4" s="421"/>
      <c r="N4" s="408"/>
      <c r="O4" s="432"/>
      <c r="P4" s="386"/>
      <c r="Q4" s="188" t="s">
        <v>470</v>
      </c>
      <c r="R4" s="377" t="s">
        <v>504</v>
      </c>
      <c r="T4" s="208"/>
      <c r="U4" s="390" t="s">
        <v>263</v>
      </c>
    </row>
    <row r="5" spans="2:37" ht="19.899999999999999" customHeight="1" x14ac:dyDescent="0.25">
      <c r="B5" s="967"/>
      <c r="C5" s="532" t="s">
        <v>359</v>
      </c>
      <c r="D5" s="594"/>
      <c r="E5" s="459"/>
      <c r="F5" s="413"/>
      <c r="G5" s="413"/>
      <c r="H5" s="413"/>
      <c r="I5" s="413"/>
      <c r="J5" s="426"/>
      <c r="K5" s="408"/>
      <c r="L5" s="423" t="s">
        <v>578</v>
      </c>
      <c r="M5" s="421"/>
      <c r="N5" s="408"/>
      <c r="O5" s="432"/>
      <c r="P5" s="386"/>
      <c r="Q5" s="214" t="s">
        <v>464</v>
      </c>
      <c r="R5" s="215" t="s">
        <v>502</v>
      </c>
      <c r="T5" s="95"/>
      <c r="U5" s="467" t="s">
        <v>264</v>
      </c>
    </row>
    <row r="6" spans="2:37" ht="19.899999999999999" customHeight="1" x14ac:dyDescent="0.25">
      <c r="B6" s="1066"/>
      <c r="C6" s="539" t="s">
        <v>588</v>
      </c>
      <c r="D6" s="594"/>
      <c r="E6" s="459"/>
      <c r="F6" s="413"/>
      <c r="G6" s="413"/>
      <c r="H6" s="413"/>
      <c r="I6" s="413"/>
      <c r="J6" s="426"/>
      <c r="K6" s="408"/>
      <c r="L6" s="408"/>
      <c r="M6" s="408"/>
      <c r="N6" s="408"/>
      <c r="O6" s="432"/>
      <c r="P6" s="386"/>
      <c r="Q6" s="214" t="s">
        <v>465</v>
      </c>
      <c r="R6" s="215" t="s">
        <v>500</v>
      </c>
      <c r="T6" s="110"/>
      <c r="U6" s="472" t="s">
        <v>268</v>
      </c>
    </row>
    <row r="7" spans="2:37" ht="19.899999999999999" customHeight="1" x14ac:dyDescent="0.25">
      <c r="B7" s="968"/>
      <c r="C7" s="593" t="s">
        <v>312</v>
      </c>
      <c r="D7" s="594"/>
      <c r="E7" s="460"/>
      <c r="F7" s="427"/>
      <c r="G7" s="427"/>
      <c r="H7" s="427"/>
      <c r="I7" s="427"/>
      <c r="J7" s="428"/>
      <c r="K7" s="408"/>
      <c r="L7" s="408"/>
      <c r="M7" s="408"/>
      <c r="N7" s="408"/>
      <c r="O7" s="466"/>
      <c r="P7" s="467"/>
      <c r="Q7" s="214" t="s">
        <v>466</v>
      </c>
      <c r="R7" s="215" t="s">
        <v>501</v>
      </c>
    </row>
    <row r="8" spans="2:37" ht="19.899999999999999" customHeight="1" x14ac:dyDescent="0.25">
      <c r="B8" s="462">
        <v>1</v>
      </c>
      <c r="Q8" s="179"/>
      <c r="R8" s="179"/>
      <c r="S8" s="410"/>
      <c r="T8" s="409"/>
      <c r="AI8" s="92"/>
      <c r="AJ8" s="92"/>
      <c r="AK8" s="92"/>
    </row>
    <row r="9" spans="2:37" ht="19.899999999999999" customHeight="1" x14ac:dyDescent="0.25">
      <c r="B9" s="188" t="s">
        <v>652</v>
      </c>
      <c r="C9" s="1061"/>
      <c r="D9" s="1062"/>
      <c r="E9" s="1062"/>
      <c r="F9" s="1062"/>
      <c r="G9" s="1062"/>
      <c r="H9" s="1062"/>
      <c r="I9" s="1062"/>
      <c r="J9" s="1062"/>
      <c r="K9" s="1062"/>
      <c r="L9" s="1062"/>
      <c r="M9" s="1062"/>
      <c r="N9" s="1062"/>
      <c r="O9" s="1062"/>
      <c r="P9" s="1062"/>
      <c r="Q9" s="1062"/>
      <c r="R9" s="1062"/>
      <c r="S9" s="1062"/>
      <c r="T9" s="1062"/>
      <c r="U9" s="1063"/>
    </row>
    <row r="10" spans="2:37" ht="19.899999999999999" customHeight="1" x14ac:dyDescent="0.25">
      <c r="B10" s="918" t="s">
        <v>693</v>
      </c>
      <c r="C10" s="919"/>
      <c r="D10" s="919"/>
      <c r="E10" s="919"/>
      <c r="F10" s="919"/>
      <c r="G10" s="919"/>
      <c r="H10" s="919"/>
      <c r="I10" s="920"/>
      <c r="J10" s="918" t="s">
        <v>694</v>
      </c>
      <c r="K10" s="919"/>
      <c r="L10" s="919"/>
      <c r="M10" s="919"/>
      <c r="N10" s="919"/>
      <c r="O10" s="919"/>
      <c r="P10" s="919"/>
      <c r="Q10" s="919"/>
      <c r="R10" s="920"/>
      <c r="S10" s="918" t="s">
        <v>643</v>
      </c>
      <c r="T10" s="919"/>
      <c r="U10" s="920"/>
    </row>
    <row r="11" spans="2:37" ht="19.899999999999999" customHeight="1" x14ac:dyDescent="0.25">
      <c r="B11" s="539" t="s">
        <v>356</v>
      </c>
      <c r="C11" s="516" t="s">
        <v>645</v>
      </c>
      <c r="D11" s="539" t="s">
        <v>497</v>
      </c>
      <c r="E11" s="545" t="s">
        <v>463</v>
      </c>
      <c r="F11" s="545" t="s">
        <v>315</v>
      </c>
      <c r="G11" s="545" t="s">
        <v>508</v>
      </c>
      <c r="H11" s="539" t="s">
        <v>505</v>
      </c>
      <c r="I11" s="531" t="s">
        <v>235</v>
      </c>
      <c r="J11" s="530" t="s">
        <v>465</v>
      </c>
      <c r="K11" s="530" t="s">
        <v>466</v>
      </c>
      <c r="L11" s="537" t="s">
        <v>585</v>
      </c>
      <c r="M11" s="538" t="s">
        <v>468</v>
      </c>
      <c r="N11" s="534" t="s">
        <v>467</v>
      </c>
      <c r="O11" s="633" t="s">
        <v>649</v>
      </c>
      <c r="P11" s="633" t="s">
        <v>650</v>
      </c>
      <c r="Q11" s="538" t="s">
        <v>464</v>
      </c>
      <c r="R11" s="535" t="s">
        <v>638</v>
      </c>
      <c r="S11" s="633" t="s">
        <v>646</v>
      </c>
      <c r="T11" s="539" t="s">
        <v>359</v>
      </c>
      <c r="U11" s="591" t="s">
        <v>579</v>
      </c>
    </row>
    <row r="12" spans="2:37" ht="19.899999999999999" customHeight="1" x14ac:dyDescent="0.25">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899999999999999" customHeight="1" x14ac:dyDescent="0.25">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899999999999999" customHeight="1" x14ac:dyDescent="0.25">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899999999999999" customHeight="1" x14ac:dyDescent="0.25">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899999999999999" customHeight="1" x14ac:dyDescent="0.25">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899999999999999" customHeight="1" x14ac:dyDescent="0.25">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899999999999999" customHeight="1" x14ac:dyDescent="0.25">
      <c r="B18" s="465"/>
      <c r="C18" s="375"/>
      <c r="D18" s="375"/>
      <c r="E18" s="375"/>
      <c r="F18" s="375"/>
      <c r="G18" s="375"/>
      <c r="H18" s="375"/>
      <c r="I18" s="375"/>
      <c r="J18" s="375"/>
      <c r="K18" s="375"/>
      <c r="L18" s="375"/>
      <c r="M18" s="375"/>
      <c r="N18" s="375"/>
      <c r="O18" s="375"/>
      <c r="P18" s="375"/>
      <c r="Q18" s="375"/>
      <c r="R18" s="375"/>
      <c r="S18" s="375"/>
      <c r="T18" s="328"/>
      <c r="U18" s="124"/>
    </row>
    <row r="19" spans="2:21" ht="19.899999999999999" customHeight="1" x14ac:dyDescent="0.25">
      <c r="B19" s="432"/>
      <c r="C19" s="471"/>
      <c r="D19" s="471"/>
      <c r="E19" s="471"/>
      <c r="F19" s="471"/>
      <c r="G19" s="471"/>
      <c r="H19" s="471"/>
      <c r="I19" s="471"/>
      <c r="J19" s="471"/>
      <c r="K19" s="471"/>
      <c r="L19" s="471"/>
      <c r="M19" s="471"/>
      <c r="N19" s="471"/>
      <c r="O19" s="471"/>
      <c r="P19" s="471"/>
      <c r="Q19" s="471"/>
      <c r="R19" s="471"/>
      <c r="S19" s="471"/>
      <c r="T19" s="92"/>
      <c r="U19" s="84"/>
    </row>
    <row r="20" spans="2:21" ht="19.899999999999999" customHeight="1" x14ac:dyDescent="0.25">
      <c r="B20" s="432"/>
      <c r="C20" s="471"/>
      <c r="D20" s="471"/>
      <c r="E20" s="471"/>
      <c r="F20" s="471"/>
      <c r="G20" s="471"/>
      <c r="H20" s="471"/>
      <c r="I20" s="471"/>
      <c r="J20" s="471"/>
      <c r="K20" s="471"/>
      <c r="L20" s="471"/>
      <c r="M20" s="471"/>
      <c r="N20" s="471"/>
      <c r="O20" s="471"/>
      <c r="P20" s="471"/>
      <c r="Q20" s="471"/>
      <c r="R20" s="471"/>
      <c r="S20" s="471"/>
      <c r="T20" s="92"/>
      <c r="U20" s="84"/>
    </row>
    <row r="21" spans="2:21" ht="19.899999999999999" customHeight="1" x14ac:dyDescent="0.25">
      <c r="B21" s="432"/>
      <c r="C21" s="471"/>
      <c r="D21" s="471"/>
      <c r="E21" s="471"/>
      <c r="F21" s="471"/>
      <c r="G21" s="471"/>
      <c r="H21" s="471"/>
      <c r="I21" s="471"/>
      <c r="J21" s="1002" t="str">
        <f>+B9&amp;" "&amp;D6</f>
        <v xml:space="preserve">BENCHMARK  </v>
      </c>
      <c r="K21" s="1003"/>
      <c r="L21" s="1003"/>
      <c r="M21" s="1003"/>
      <c r="N21" s="1003"/>
      <c r="O21" s="1003"/>
      <c r="P21" s="1003"/>
      <c r="Q21" s="1003"/>
      <c r="R21" s="1003"/>
      <c r="S21" s="1003"/>
      <c r="T21" s="1004"/>
      <c r="U21" s="84"/>
    </row>
    <row r="22" spans="2:21" ht="19.899999999999999" customHeight="1" x14ac:dyDescent="0.25">
      <c r="B22" s="432"/>
      <c r="C22" s="471"/>
      <c r="D22" s="471"/>
      <c r="E22" s="471"/>
      <c r="F22" s="471"/>
      <c r="G22" s="471"/>
      <c r="H22" s="471"/>
      <c r="I22" s="471"/>
      <c r="J22" s="414" t="s">
        <v>647</v>
      </c>
      <c r="K22" s="415">
        <v>1</v>
      </c>
      <c r="L22" s="415">
        <v>2</v>
      </c>
      <c r="M22" s="415">
        <v>3</v>
      </c>
      <c r="N22" s="415">
        <v>4</v>
      </c>
      <c r="O22" s="415">
        <v>5</v>
      </c>
      <c r="P22" s="415">
        <v>6</v>
      </c>
      <c r="Q22" s="415">
        <v>7</v>
      </c>
      <c r="R22" s="415">
        <v>8</v>
      </c>
      <c r="S22" s="415">
        <v>9</v>
      </c>
      <c r="T22" s="416">
        <v>10</v>
      </c>
      <c r="U22" s="84"/>
    </row>
    <row r="23" spans="2:21" ht="19.899999999999999" customHeight="1" x14ac:dyDescent="0.25">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899999999999999" customHeight="1" x14ac:dyDescent="0.25">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899999999999999" customHeight="1" x14ac:dyDescent="0.25">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899999999999999" customHeight="1" x14ac:dyDescent="0.25">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899999999999999" customHeight="1" x14ac:dyDescent="0.25">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899999999999999" customHeight="1" x14ac:dyDescent="0.25">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899999999999999" customHeight="1" x14ac:dyDescent="0.25">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899999999999999" customHeight="1" x14ac:dyDescent="0.25">
      <c r="B30" s="432"/>
      <c r="C30" s="471"/>
      <c r="D30" s="471"/>
      <c r="E30" s="471"/>
      <c r="F30" s="471"/>
      <c r="G30" s="471"/>
      <c r="H30" s="471"/>
      <c r="I30" s="471"/>
      <c r="J30" s="492" t="s">
        <v>575</v>
      </c>
      <c r="K30" s="492" t="s">
        <v>651</v>
      </c>
      <c r="L30" s="254"/>
      <c r="M30" s="254"/>
      <c r="N30" s="254"/>
      <c r="O30" s="254"/>
      <c r="P30" s="254"/>
      <c r="Q30" s="254"/>
      <c r="R30" s="254"/>
      <c r="S30" s="254"/>
      <c r="T30" s="491"/>
      <c r="U30" s="84"/>
    </row>
    <row r="31" spans="2:21" ht="19.899999999999999" customHeight="1" x14ac:dyDescent="0.25">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899999999999999" customHeight="1" x14ac:dyDescent="0.25">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899999999999999" customHeight="1" x14ac:dyDescent="0.25">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899999999999999" customHeight="1" x14ac:dyDescent="0.25">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899999999999999" customHeight="1" x14ac:dyDescent="0.25">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899999999999999" customHeight="1" x14ac:dyDescent="0.25">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899999999999999" customHeight="1" x14ac:dyDescent="0.25">
      <c r="B37" s="91"/>
      <c r="C37" s="92"/>
      <c r="D37" s="92"/>
      <c r="E37" s="92"/>
      <c r="F37" s="471"/>
      <c r="G37" s="471"/>
      <c r="H37" s="92"/>
      <c r="I37" s="92"/>
      <c r="J37" s="491"/>
      <c r="K37" s="491"/>
      <c r="L37" s="491"/>
      <c r="M37" s="491"/>
      <c r="N37" s="491"/>
      <c r="O37" s="491"/>
      <c r="P37" s="491"/>
      <c r="Q37" s="491"/>
      <c r="R37" s="491"/>
      <c r="S37" s="491"/>
      <c r="T37" s="491"/>
      <c r="U37" s="84"/>
    </row>
    <row r="38" spans="2:21" ht="19.899999999999999" customHeight="1" x14ac:dyDescent="0.25">
      <c r="B38" s="91"/>
      <c r="C38" s="92"/>
      <c r="D38" s="92"/>
      <c r="E38" s="92"/>
      <c r="F38" s="471"/>
      <c r="G38" s="471"/>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1"/>
      <c r="G39" s="471"/>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1"/>
      <c r="G40" s="471"/>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1"/>
      <c r="G41" s="471"/>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1"/>
      <c r="G42" s="471"/>
      <c r="H42" s="92"/>
      <c r="I42" s="92"/>
      <c r="J42" s="92"/>
      <c r="K42" s="92"/>
      <c r="L42" s="92"/>
      <c r="M42" s="92"/>
      <c r="N42" s="92"/>
      <c r="O42" s="92"/>
      <c r="P42" s="92"/>
      <c r="Q42" s="92"/>
      <c r="R42" s="92"/>
      <c r="S42" s="92"/>
      <c r="T42" s="92"/>
      <c r="U42" s="84"/>
    </row>
    <row r="43" spans="2:21" ht="19.899999999999999" customHeight="1" x14ac:dyDescent="0.25">
      <c r="B43" s="391"/>
      <c r="C43" s="392"/>
      <c r="D43" s="392"/>
      <c r="E43" s="392"/>
      <c r="F43" s="385"/>
      <c r="G43" s="385"/>
      <c r="H43" s="392"/>
      <c r="I43" s="392"/>
      <c r="J43" s="392"/>
      <c r="K43" s="392"/>
      <c r="L43" s="392"/>
      <c r="M43" s="392"/>
      <c r="N43" s="392"/>
      <c r="O43" s="392"/>
      <c r="P43" s="392"/>
      <c r="Q43" s="392"/>
      <c r="R43" s="392"/>
      <c r="S43" s="392"/>
      <c r="T43" s="392"/>
      <c r="U43" s="394"/>
    </row>
    <row r="44" spans="2:21" x14ac:dyDescent="0.25">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29" t="s">
        <v>612</v>
      </c>
      <c r="BU2" s="329" t="s">
        <v>613</v>
      </c>
      <c r="BV2" s="329" t="s">
        <v>623</v>
      </c>
      <c r="BW2" s="329" t="s">
        <v>614</v>
      </c>
      <c r="BX2" s="329" t="s">
        <v>615</v>
      </c>
      <c r="BY2" s="329" t="s">
        <v>616</v>
      </c>
      <c r="BZ2" s="329" t="s">
        <v>617</v>
      </c>
      <c r="CA2" s="329" t="s">
        <v>618</v>
      </c>
      <c r="CB2" s="329" t="s">
        <v>619</v>
      </c>
      <c r="CC2" s="329" t="s">
        <v>620</v>
      </c>
      <c r="CD2" s="329" t="s">
        <v>621</v>
      </c>
      <c r="CE2" s="329" t="s">
        <v>622</v>
      </c>
      <c r="CI2" s="83"/>
      <c r="CJ2" s="83"/>
      <c r="CK2" s="83"/>
      <c r="CL2" s="83"/>
      <c r="CM2" s="83"/>
      <c r="CN2" s="83"/>
      <c r="CO2" s="83"/>
    </row>
    <row r="3" spans="1:93" ht="18.75" x14ac:dyDescent="0.25">
      <c r="A3" s="83"/>
      <c r="B3" s="104"/>
      <c r="C3" s="918" t="s">
        <v>270</v>
      </c>
      <c r="D3" s="919"/>
      <c r="E3" s="919"/>
      <c r="F3" s="919"/>
      <c r="G3" s="919"/>
      <c r="H3" s="1064" t="s">
        <v>229</v>
      </c>
      <c r="I3" s="1064"/>
      <c r="J3" s="105"/>
      <c r="K3" s="918" t="s">
        <v>268</v>
      </c>
      <c r="L3" s="919"/>
      <c r="M3" s="919"/>
      <c r="N3" s="919"/>
      <c r="O3" s="919"/>
      <c r="P3" s="919"/>
      <c r="Q3" s="919"/>
      <c r="R3" s="919"/>
      <c r="S3" s="920"/>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079"/>
      <c r="L4" s="1079"/>
      <c r="M4" s="1079"/>
      <c r="N4" s="1079"/>
      <c r="O4" s="1079"/>
      <c r="P4" s="1079"/>
      <c r="Q4" s="1079"/>
      <c r="R4" s="1079"/>
      <c r="S4" s="107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75" x14ac:dyDescent="0.3">
      <c r="A5" s="83"/>
      <c r="B5" s="104"/>
      <c r="C5" s="105"/>
      <c r="D5" s="1080" t="s">
        <v>705</v>
      </c>
      <c r="E5" s="1081"/>
      <c r="F5" s="105"/>
      <c r="G5" s="105"/>
      <c r="H5" s="1080" t="s">
        <v>267</v>
      </c>
      <c r="I5" s="1081"/>
      <c r="J5" s="105"/>
      <c r="K5" s="1082" t="s">
        <v>720</v>
      </c>
      <c r="L5" s="1083"/>
      <c r="M5" s="1083"/>
      <c r="N5" s="1083"/>
      <c r="O5" s="1083"/>
      <c r="P5" s="1083"/>
      <c r="Q5" s="1083"/>
      <c r="R5" s="1083"/>
      <c r="S5" s="108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75" x14ac:dyDescent="0.25">
      <c r="A6" s="83"/>
      <c r="B6" s="104"/>
      <c r="C6" s="967" t="s">
        <v>495</v>
      </c>
      <c r="D6" s="640" t="s">
        <v>719</v>
      </c>
      <c r="E6" s="651" t="s">
        <v>704</v>
      </c>
      <c r="F6" s="105"/>
      <c r="G6" s="105"/>
      <c r="H6" s="85"/>
      <c r="I6" s="114" t="s">
        <v>262</v>
      </c>
      <c r="J6" s="105"/>
      <c r="K6" s="1085"/>
      <c r="L6" s="1086"/>
      <c r="M6" s="1086"/>
      <c r="N6" s="1086"/>
      <c r="O6" s="1086"/>
      <c r="P6" s="1086"/>
      <c r="Q6" s="1086"/>
      <c r="R6" s="1086"/>
      <c r="S6" s="108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75" x14ac:dyDescent="0.25">
      <c r="A7" s="83"/>
      <c r="B7" s="104"/>
      <c r="C7" s="968"/>
      <c r="D7" s="91"/>
      <c r="E7" s="648"/>
      <c r="F7" s="105"/>
      <c r="G7" s="105"/>
      <c r="H7" s="96"/>
      <c r="I7" s="114" t="s">
        <v>263</v>
      </c>
      <c r="J7" s="105"/>
      <c r="K7" s="1085"/>
      <c r="L7" s="1086"/>
      <c r="M7" s="1086"/>
      <c r="N7" s="1086"/>
      <c r="O7" s="1086"/>
      <c r="P7" s="1086"/>
      <c r="Q7" s="1086"/>
      <c r="R7" s="1086"/>
      <c r="S7" s="108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75" x14ac:dyDescent="0.25">
      <c r="A8" s="83"/>
      <c r="B8" s="104"/>
      <c r="C8" s="900"/>
      <c r="D8" s="647"/>
      <c r="E8" s="648"/>
      <c r="F8" s="105"/>
      <c r="G8" s="105"/>
      <c r="H8" s="95"/>
      <c r="I8" s="115" t="s">
        <v>264</v>
      </c>
      <c r="J8" s="105"/>
      <c r="K8" s="1085"/>
      <c r="L8" s="1086"/>
      <c r="M8" s="1086"/>
      <c r="N8" s="1086"/>
      <c r="O8" s="1086"/>
      <c r="P8" s="1086"/>
      <c r="Q8" s="1086"/>
      <c r="R8" s="1086"/>
      <c r="S8" s="1087"/>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067" t="s">
        <v>672</v>
      </c>
      <c r="CI8" s="1068"/>
      <c r="CJ8" s="1068"/>
      <c r="CK8" s="1068"/>
      <c r="CL8" s="1068"/>
      <c r="CM8" s="1069"/>
      <c r="CN8" s="83"/>
      <c r="CO8" s="83"/>
    </row>
    <row r="9" spans="1:93" ht="15.75" x14ac:dyDescent="0.25">
      <c r="A9" s="83"/>
      <c r="B9" s="104"/>
      <c r="C9" s="901"/>
      <c r="D9" s="649"/>
      <c r="E9" s="650"/>
      <c r="F9" s="105"/>
      <c r="G9" s="105"/>
      <c r="H9" s="110"/>
      <c r="I9" s="111" t="s">
        <v>268</v>
      </c>
      <c r="J9" s="105"/>
      <c r="K9" s="1088"/>
      <c r="L9" s="1089"/>
      <c r="M9" s="1089"/>
      <c r="N9" s="1089"/>
      <c r="O9" s="1089"/>
      <c r="P9" s="1089"/>
      <c r="Q9" s="1089"/>
      <c r="R9" s="1089"/>
      <c r="S9" s="109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070"/>
      <c r="CI9" s="1071"/>
      <c r="CJ9" s="1071"/>
      <c r="CK9" s="1071"/>
      <c r="CL9" s="1071"/>
      <c r="CM9" s="1072"/>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75" x14ac:dyDescent="0.25">
      <c r="A11" s="83"/>
      <c r="B11" s="104"/>
      <c r="C11" s="105"/>
      <c r="D11" s="918" t="s">
        <v>510</v>
      </c>
      <c r="E11" s="919"/>
      <c r="F11" s="919"/>
      <c r="G11" s="919"/>
      <c r="H11" s="919"/>
      <c r="I11" s="919"/>
      <c r="J11" s="919"/>
      <c r="K11" s="919"/>
      <c r="L11" s="920"/>
      <c r="M11" s="918" t="s">
        <v>511</v>
      </c>
      <c r="N11" s="919"/>
      <c r="O11" s="919"/>
      <c r="P11" s="919"/>
      <c r="Q11" s="920"/>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75" x14ac:dyDescent="0.25">
      <c r="A12" s="83"/>
      <c r="B12" s="104"/>
      <c r="C12" s="88" t="s">
        <v>239</v>
      </c>
      <c r="D12" s="298" t="s">
        <v>229</v>
      </c>
      <c r="E12" s="298" t="s">
        <v>348</v>
      </c>
      <c r="F12" s="262" t="s">
        <v>234</v>
      </c>
      <c r="G12" s="262" t="s">
        <v>475</v>
      </c>
      <c r="H12" s="264" t="s">
        <v>235</v>
      </c>
      <c r="I12" s="298"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299"/>
      <c r="D13" s="267" t="s">
        <v>512</v>
      </c>
      <c r="E13" s="267" t="s">
        <v>7</v>
      </c>
      <c r="F13" s="292">
        <v>1</v>
      </c>
      <c r="G13" s="292" t="s">
        <v>354</v>
      </c>
      <c r="H13" s="292" t="s">
        <v>471</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0"/>
      <c r="D14" s="267" t="s">
        <v>512</v>
      </c>
      <c r="E14" s="267" t="s">
        <v>8</v>
      </c>
      <c r="F14" s="292">
        <v>1</v>
      </c>
      <c r="G14" s="292" t="s">
        <v>354</v>
      </c>
      <c r="H14" s="292" t="s">
        <v>471</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1"/>
      <c r="D15" s="267" t="s">
        <v>512</v>
      </c>
      <c r="E15" s="267" t="s">
        <v>513</v>
      </c>
      <c r="F15" s="292">
        <v>1</v>
      </c>
      <c r="G15" s="292" t="s">
        <v>354</v>
      </c>
      <c r="H15" s="292" t="s">
        <v>471</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7" t="s">
        <v>514</v>
      </c>
      <c r="E16" s="267" t="s">
        <v>515</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7" t="s">
        <v>514</v>
      </c>
      <c r="E17" s="267" t="s">
        <v>516</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7" t="s">
        <v>514</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25">
      <c r="A19" s="83"/>
      <c r="B19" s="104"/>
      <c r="C19" s="216"/>
      <c r="D19" s="267" t="s">
        <v>514</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25">
      <c r="A20" s="83"/>
      <c r="B20" s="104"/>
      <c r="C20" s="299"/>
      <c r="D20" s="267" t="s">
        <v>261</v>
      </c>
      <c r="E20" s="267" t="s">
        <v>23</v>
      </c>
      <c r="F20" s="292">
        <v>1</v>
      </c>
      <c r="G20" s="292" t="s">
        <v>354</v>
      </c>
      <c r="H20" s="292" t="s">
        <v>473</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25">
      <c r="A21" s="83"/>
      <c r="B21" s="104"/>
      <c r="C21" s="300"/>
      <c r="D21" s="233" t="s">
        <v>261</v>
      </c>
      <c r="E21" s="267" t="s">
        <v>24</v>
      </c>
      <c r="F21" s="292">
        <v>1</v>
      </c>
      <c r="G21" s="292" t="s">
        <v>354</v>
      </c>
      <c r="H21" s="292" t="s">
        <v>473</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25">
      <c r="A22" s="83"/>
      <c r="B22" s="104"/>
      <c r="C22" s="300"/>
      <c r="D22" s="267" t="s">
        <v>261</v>
      </c>
      <c r="E22" s="267" t="s">
        <v>513</v>
      </c>
      <c r="F22" s="292">
        <v>1</v>
      </c>
      <c r="G22" s="292" t="s">
        <v>354</v>
      </c>
      <c r="H22" s="292" t="s">
        <v>473</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25">
      <c r="A23" s="83"/>
      <c r="B23" s="104"/>
      <c r="C23" s="300"/>
      <c r="D23" s="267" t="s">
        <v>261</v>
      </c>
      <c r="E23" s="267" t="s">
        <v>25</v>
      </c>
      <c r="F23" s="292">
        <v>1</v>
      </c>
      <c r="G23" s="292" t="s">
        <v>354</v>
      </c>
      <c r="H23" s="292" t="s">
        <v>473</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25">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25">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535</v>
      </c>
      <c r="X25" s="83"/>
      <c r="AT25" s="105"/>
      <c r="CI25" s="83"/>
      <c r="CJ25" s="83"/>
      <c r="CK25" s="83"/>
      <c r="CL25" s="83"/>
      <c r="CM25" s="83"/>
      <c r="CN25" s="83"/>
      <c r="CO25" s="83"/>
    </row>
    <row r="26" spans="1:93" x14ac:dyDescent="0.25">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2"/>
      <c r="D28" s="267" t="s">
        <v>517</v>
      </c>
      <c r="E28" s="267" t="s">
        <v>34</v>
      </c>
      <c r="F28" s="292">
        <v>1</v>
      </c>
      <c r="G28" s="292" t="s">
        <v>354</v>
      </c>
      <c r="H28" s="292" t="s">
        <v>471</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7" t="s">
        <v>518</v>
      </c>
      <c r="E29" s="267" t="s">
        <v>36</v>
      </c>
      <c r="F29" s="292">
        <v>1</v>
      </c>
      <c r="G29" s="292" t="s">
        <v>354</v>
      </c>
      <c r="H29" s="292" t="s">
        <v>473</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7" t="s">
        <v>518</v>
      </c>
      <c r="E30" s="267" t="s">
        <v>37</v>
      </c>
      <c r="F30" s="292">
        <v>1</v>
      </c>
      <c r="G30" s="292" t="s">
        <v>354</v>
      </c>
      <c r="H30" s="292" t="s">
        <v>473</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7" t="s">
        <v>518</v>
      </c>
      <c r="E31" s="267" t="s">
        <v>38</v>
      </c>
      <c r="F31" s="292">
        <v>1</v>
      </c>
      <c r="G31" s="292" t="s">
        <v>354</v>
      </c>
      <c r="H31" s="292" t="s">
        <v>473</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7" t="s">
        <v>518</v>
      </c>
      <c r="E32" s="267" t="s">
        <v>40</v>
      </c>
      <c r="F32" s="292">
        <v>1</v>
      </c>
      <c r="G32" s="292" t="s">
        <v>354</v>
      </c>
      <c r="H32" s="292" t="s">
        <v>473</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7" t="s">
        <v>518</v>
      </c>
      <c r="E33" s="267" t="s">
        <v>41</v>
      </c>
      <c r="F33" s="292">
        <v>1</v>
      </c>
      <c r="G33" s="292" t="s">
        <v>354</v>
      </c>
      <c r="H33" s="292" t="s">
        <v>473</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7" t="s">
        <v>518</v>
      </c>
      <c r="E34" s="267" t="s">
        <v>42</v>
      </c>
      <c r="F34" s="292">
        <v>1</v>
      </c>
      <c r="G34" s="292" t="s">
        <v>354</v>
      </c>
      <c r="H34" s="292" t="s">
        <v>473</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0"/>
      <c r="D36" s="267" t="s">
        <v>246</v>
      </c>
      <c r="E36" s="267" t="s">
        <v>519</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7" t="s">
        <v>521</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7" t="s">
        <v>521</v>
      </c>
      <c r="E39" s="267" t="s">
        <v>520</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7" t="s">
        <v>521</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7" t="s">
        <v>521</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299"/>
      <c r="D42" s="267" t="s">
        <v>248</v>
      </c>
      <c r="E42" s="267" t="s">
        <v>66</v>
      </c>
      <c r="F42" s="292">
        <v>1</v>
      </c>
      <c r="G42" s="292">
        <v>1</v>
      </c>
      <c r="H42" s="292" t="s">
        <v>473</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0"/>
      <c r="D43" s="267" t="s">
        <v>248</v>
      </c>
      <c r="E43" s="267" t="s">
        <v>67</v>
      </c>
      <c r="F43" s="292">
        <v>1</v>
      </c>
      <c r="G43" s="292">
        <v>1</v>
      </c>
      <c r="H43" s="292" t="s">
        <v>473</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0"/>
      <c r="D44" s="267" t="s">
        <v>248</v>
      </c>
      <c r="E44" s="267" t="s">
        <v>68</v>
      </c>
      <c r="F44" s="292">
        <v>1</v>
      </c>
      <c r="G44" s="292">
        <v>1</v>
      </c>
      <c r="H44" s="292" t="s">
        <v>473</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1"/>
      <c r="D45" s="267" t="s">
        <v>248</v>
      </c>
      <c r="E45" s="267" t="s">
        <v>69</v>
      </c>
      <c r="F45" s="292">
        <v>1</v>
      </c>
      <c r="G45" s="292">
        <v>1</v>
      </c>
      <c r="H45" s="292" t="s">
        <v>473</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7" t="s">
        <v>522</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7" t="s">
        <v>522</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7" t="s">
        <v>522</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7" t="s">
        <v>522</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7" t="s">
        <v>522</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7" t="s">
        <v>522</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7" t="s">
        <v>522</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7" t="s">
        <v>522</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7" t="s">
        <v>522</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299"/>
      <c r="D55" s="267" t="s">
        <v>523</v>
      </c>
      <c r="E55" s="267" t="s">
        <v>88</v>
      </c>
      <c r="F55" s="292">
        <v>1</v>
      </c>
      <c r="G55" s="292">
        <v>1</v>
      </c>
      <c r="H55" s="292" t="s">
        <v>473</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0"/>
      <c r="D56" s="267" t="s">
        <v>523</v>
      </c>
      <c r="E56" s="267" t="s">
        <v>524</v>
      </c>
      <c r="F56" s="292">
        <v>1</v>
      </c>
      <c r="G56" s="292">
        <v>1</v>
      </c>
      <c r="H56" s="292" t="s">
        <v>473</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0"/>
      <c r="D57" s="267" t="s">
        <v>523</v>
      </c>
      <c r="E57" s="267" t="s">
        <v>91</v>
      </c>
      <c r="F57" s="292">
        <v>1</v>
      </c>
      <c r="G57" s="292">
        <v>1</v>
      </c>
      <c r="H57" s="292" t="s">
        <v>473</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0"/>
      <c r="D58" s="267" t="s">
        <v>523</v>
      </c>
      <c r="E58" s="267" t="s">
        <v>98</v>
      </c>
      <c r="F58" s="292">
        <v>1</v>
      </c>
      <c r="G58" s="292">
        <v>1</v>
      </c>
      <c r="H58" s="292" t="s">
        <v>473</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0"/>
      <c r="D59" s="267" t="s">
        <v>523</v>
      </c>
      <c r="E59" s="267" t="s">
        <v>99</v>
      </c>
      <c r="F59" s="292">
        <v>1</v>
      </c>
      <c r="G59" s="292">
        <v>1</v>
      </c>
      <c r="H59" s="292" t="s">
        <v>473</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0"/>
      <c r="D60" s="267" t="s">
        <v>523</v>
      </c>
      <c r="E60" s="267" t="s">
        <v>100</v>
      </c>
      <c r="F60" s="292">
        <v>1</v>
      </c>
      <c r="G60" s="292">
        <v>1</v>
      </c>
      <c r="H60" s="292" t="s">
        <v>473</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0"/>
      <c r="D61" s="267" t="s">
        <v>523</v>
      </c>
      <c r="E61" s="267" t="s">
        <v>101</v>
      </c>
      <c r="F61" s="292">
        <v>1</v>
      </c>
      <c r="G61" s="292">
        <v>1</v>
      </c>
      <c r="H61" s="292" t="s">
        <v>473</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7" t="s">
        <v>472</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7" t="s">
        <v>472</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7" t="s">
        <v>472</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7" t="s">
        <v>472</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7" t="s">
        <v>472</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299"/>
      <c r="D67" s="267" t="s">
        <v>252</v>
      </c>
      <c r="E67" s="267" t="s">
        <v>113</v>
      </c>
      <c r="F67" s="292">
        <v>1</v>
      </c>
      <c r="G67" s="292">
        <v>1</v>
      </c>
      <c r="H67" s="292" t="s">
        <v>352</v>
      </c>
      <c r="I67" s="292" t="s">
        <v>530</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0"/>
      <c r="D68" s="267" t="s">
        <v>252</v>
      </c>
      <c r="E68" s="267" t="s">
        <v>116</v>
      </c>
      <c r="F68" s="292">
        <v>1</v>
      </c>
      <c r="G68" s="292">
        <v>1</v>
      </c>
      <c r="H68" s="292" t="s">
        <v>352</v>
      </c>
      <c r="I68" s="292" t="s">
        <v>530</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0"/>
      <c r="D69" s="267" t="s">
        <v>252</v>
      </c>
      <c r="E69" s="267" t="s">
        <v>117</v>
      </c>
      <c r="F69" s="292">
        <v>1</v>
      </c>
      <c r="G69" s="292">
        <v>1</v>
      </c>
      <c r="H69" s="292" t="s">
        <v>352</v>
      </c>
      <c r="I69" s="292" t="s">
        <v>530</v>
      </c>
      <c r="J69" s="292" t="str">
        <f>+IF(F69&gt;'Equipment Data'!$L$126,"yes","No")</f>
        <v>No</v>
      </c>
      <c r="K69" s="292">
        <v>0.67</v>
      </c>
      <c r="L69" s="292" t="s">
        <v>529</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25">
      <c r="A70" s="83"/>
      <c r="B70" s="104"/>
      <c r="C70" s="300"/>
      <c r="D70" s="267" t="s">
        <v>252</v>
      </c>
      <c r="E70" s="267" t="s">
        <v>119</v>
      </c>
      <c r="F70" s="292">
        <v>1</v>
      </c>
      <c r="G70" s="292">
        <v>1</v>
      </c>
      <c r="H70" s="292" t="s">
        <v>352</v>
      </c>
      <c r="I70" s="292" t="s">
        <v>530</v>
      </c>
      <c r="J70" s="292" t="str">
        <f>+IF(F70&gt;'Equipment Data'!$L$128,"yes","No")</f>
        <v>No</v>
      </c>
      <c r="K70" s="292">
        <v>0.67</v>
      </c>
      <c r="L70" s="292" t="s">
        <v>529</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25">
      <c r="A71" s="83"/>
      <c r="B71" s="104"/>
      <c r="C71" s="300"/>
      <c r="D71" s="267" t="s">
        <v>252</v>
      </c>
      <c r="E71" s="267" t="s">
        <v>121</v>
      </c>
      <c r="F71" s="292">
        <v>1</v>
      </c>
      <c r="G71" s="292">
        <v>1</v>
      </c>
      <c r="H71" s="292" t="s">
        <v>352</v>
      </c>
      <c r="I71" s="292" t="s">
        <v>530</v>
      </c>
      <c r="J71" s="292" t="str">
        <f>+IF(F71&gt;'Equipment Data'!$L$130,"yes","No")</f>
        <v>No</v>
      </c>
      <c r="K71" s="292">
        <v>0.67</v>
      </c>
      <c r="L71" s="292" t="s">
        <v>529</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25">
      <c r="A72" s="83"/>
      <c r="B72" s="104"/>
      <c r="C72" s="300"/>
      <c r="D72" s="267" t="s">
        <v>252</v>
      </c>
      <c r="E72" s="267" t="s">
        <v>122</v>
      </c>
      <c r="F72" s="292">
        <v>1</v>
      </c>
      <c r="G72" s="292">
        <v>1</v>
      </c>
      <c r="H72" s="292" t="s">
        <v>352</v>
      </c>
      <c r="I72" s="292" t="s">
        <v>530</v>
      </c>
      <c r="J72" s="292" t="str">
        <f>+IF(F72&gt;'Equipment Data'!$L$132,"yes","No")</f>
        <v>No</v>
      </c>
      <c r="K72" s="292">
        <v>0.67</v>
      </c>
      <c r="L72" s="292" t="s">
        <v>529</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25">
      <c r="A73" s="83"/>
      <c r="B73" s="104"/>
      <c r="C73" s="300"/>
      <c r="D73" s="267" t="s">
        <v>252</v>
      </c>
      <c r="E73" s="267" t="s">
        <v>123</v>
      </c>
      <c r="F73" s="292">
        <v>1</v>
      </c>
      <c r="G73" s="292">
        <v>1</v>
      </c>
      <c r="H73" s="292" t="s">
        <v>352</v>
      </c>
      <c r="I73" s="292" t="s">
        <v>530</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25">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25">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25">
      <c r="A76" s="83"/>
      <c r="B76" s="104"/>
      <c r="C76" s="300"/>
      <c r="D76" s="267" t="s">
        <v>252</v>
      </c>
      <c r="E76" s="267" t="s">
        <v>137</v>
      </c>
      <c r="F76" s="292">
        <v>1</v>
      </c>
      <c r="G76" s="292">
        <v>1</v>
      </c>
      <c r="H76" s="292" t="s">
        <v>352</v>
      </c>
      <c r="I76" s="292" t="s">
        <v>530</v>
      </c>
      <c r="J76" s="292" t="str">
        <f>+IF(F76&gt;'Equipment Data'!$L$139,"yes","No")</f>
        <v>No</v>
      </c>
      <c r="K76" s="292">
        <v>0.67</v>
      </c>
      <c r="L76" s="292" t="s">
        <v>529</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25">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25">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25">
      <c r="A79" s="83"/>
      <c r="B79" s="104"/>
      <c r="C79" s="218"/>
      <c r="D79" s="267" t="s">
        <v>525</v>
      </c>
      <c r="E79" s="267" t="s">
        <v>146</v>
      </c>
      <c r="F79" s="292">
        <v>1</v>
      </c>
      <c r="G79" s="292" t="s">
        <v>354</v>
      </c>
      <c r="H79" s="292" t="s">
        <v>473</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25">
      <c r="A80" s="83"/>
      <c r="B80" s="104"/>
      <c r="C80" s="216"/>
      <c r="D80" s="267" t="s">
        <v>525</v>
      </c>
      <c r="E80" s="267" t="s">
        <v>147</v>
      </c>
      <c r="F80" s="292">
        <v>1</v>
      </c>
      <c r="G80" s="292" t="s">
        <v>354</v>
      </c>
      <c r="H80" s="292" t="s">
        <v>473</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25">
      <c r="A81" s="83"/>
      <c r="B81" s="104"/>
      <c r="C81" s="216"/>
      <c r="D81" s="267" t="s">
        <v>525</v>
      </c>
      <c r="E81" s="267" t="s">
        <v>148</v>
      </c>
      <c r="F81" s="292">
        <v>1</v>
      </c>
      <c r="G81" s="292" t="s">
        <v>354</v>
      </c>
      <c r="H81" s="292" t="s">
        <v>473</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25">
      <c r="A82" s="83"/>
      <c r="B82" s="104"/>
      <c r="C82" s="299"/>
      <c r="D82" s="267" t="s">
        <v>269</v>
      </c>
      <c r="E82" s="267" t="s">
        <v>156</v>
      </c>
      <c r="F82" s="292">
        <v>1</v>
      </c>
      <c r="G82" s="292">
        <v>1</v>
      </c>
      <c r="H82" s="292" t="s">
        <v>473</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25">
      <c r="A83" s="83"/>
      <c r="B83" s="104"/>
      <c r="C83" s="300"/>
      <c r="D83" s="267" t="s">
        <v>269</v>
      </c>
      <c r="E83" s="267" t="s">
        <v>158</v>
      </c>
      <c r="F83" s="292">
        <v>1</v>
      </c>
      <c r="G83" s="292">
        <v>1</v>
      </c>
      <c r="H83" s="292" t="s">
        <v>473</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25">
      <c r="A84" s="83"/>
      <c r="B84" s="104"/>
      <c r="C84" s="300"/>
      <c r="D84" s="267" t="s">
        <v>269</v>
      </c>
      <c r="E84" s="267" t="s">
        <v>159</v>
      </c>
      <c r="F84" s="292">
        <v>1</v>
      </c>
      <c r="G84" s="292">
        <v>1</v>
      </c>
      <c r="H84" s="292" t="s">
        <v>473</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25">
      <c r="A85" s="83"/>
      <c r="B85" s="104"/>
      <c r="C85" s="218"/>
      <c r="D85" s="267" t="s">
        <v>526</v>
      </c>
      <c r="E85" s="267" t="s">
        <v>161</v>
      </c>
      <c r="F85" s="292">
        <v>1</v>
      </c>
      <c r="G85" s="292" t="s">
        <v>354</v>
      </c>
      <c r="H85" s="292" t="s">
        <v>471</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25">
      <c r="A86" s="83"/>
      <c r="B86" s="104"/>
      <c r="C86" s="216"/>
      <c r="D86" s="267" t="s">
        <v>526</v>
      </c>
      <c r="E86" s="267" t="s">
        <v>162</v>
      </c>
      <c r="F86" s="292">
        <v>1</v>
      </c>
      <c r="G86" s="292" t="s">
        <v>354</v>
      </c>
      <c r="H86" s="292" t="s">
        <v>471</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25">
      <c r="A87" s="83"/>
      <c r="B87" s="104"/>
      <c r="C87" s="216"/>
      <c r="D87" s="267" t="s">
        <v>526</v>
      </c>
      <c r="E87" s="267" t="s">
        <v>163</v>
      </c>
      <c r="F87" s="292">
        <v>1</v>
      </c>
      <c r="G87" s="292" t="s">
        <v>354</v>
      </c>
      <c r="H87" s="292" t="s">
        <v>471</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25">
      <c r="A88" s="83"/>
      <c r="B88" s="104"/>
      <c r="C88" s="216"/>
      <c r="D88" s="267" t="s">
        <v>526</v>
      </c>
      <c r="E88" s="267" t="s">
        <v>164</v>
      </c>
      <c r="F88" s="292">
        <v>1</v>
      </c>
      <c r="G88" s="292" t="s">
        <v>354</v>
      </c>
      <c r="H88" s="292" t="s">
        <v>471</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25">
      <c r="A89" s="83"/>
      <c r="B89" s="104"/>
      <c r="C89" s="216"/>
      <c r="D89" s="267" t="s">
        <v>526</v>
      </c>
      <c r="E89" s="267" t="s">
        <v>165</v>
      </c>
      <c r="F89" s="292">
        <v>1</v>
      </c>
      <c r="G89" s="292" t="s">
        <v>354</v>
      </c>
      <c r="H89" s="292" t="s">
        <v>471</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25">
      <c r="A90" s="83"/>
      <c r="B90" s="104"/>
      <c r="C90" s="224"/>
      <c r="D90" s="267" t="s">
        <v>526</v>
      </c>
      <c r="E90" s="267" t="s">
        <v>166</v>
      </c>
      <c r="F90" s="292">
        <v>1</v>
      </c>
      <c r="G90" s="292" t="s">
        <v>354</v>
      </c>
      <c r="H90" s="292" t="s">
        <v>471</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25">
      <c r="A91" s="83"/>
      <c r="B91" s="104"/>
      <c r="C91" s="300"/>
      <c r="D91" s="267" t="s">
        <v>527</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25">
      <c r="A92" s="83"/>
      <c r="B92" s="104"/>
      <c r="C92" s="300"/>
      <c r="D92" s="267" t="s">
        <v>527</v>
      </c>
      <c r="E92" s="267" t="s">
        <v>513</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25">
      <c r="A93" s="83"/>
      <c r="B93" s="104"/>
      <c r="C93" s="300"/>
      <c r="D93" s="267" t="s">
        <v>527</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25">
      <c r="A94" s="83"/>
      <c r="B94" s="104"/>
      <c r="C94" s="301"/>
      <c r="D94" s="267" t="s">
        <v>527</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25">
      <c r="A95" s="83"/>
      <c r="B95" s="104"/>
      <c r="C95" s="218"/>
      <c r="D95" s="267" t="s">
        <v>257</v>
      </c>
      <c r="E95" s="267" t="s">
        <v>172</v>
      </c>
      <c r="F95" s="292">
        <v>1</v>
      </c>
      <c r="G95" s="292" t="s">
        <v>354</v>
      </c>
      <c r="H95" s="292" t="s">
        <v>471</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25">
      <c r="A96" s="83"/>
      <c r="B96" s="104"/>
      <c r="C96" s="216"/>
      <c r="D96" s="267" t="s">
        <v>257</v>
      </c>
      <c r="E96" s="267" t="s">
        <v>173</v>
      </c>
      <c r="F96" s="292">
        <v>1</v>
      </c>
      <c r="G96" s="292" t="s">
        <v>354</v>
      </c>
      <c r="H96" s="292" t="s">
        <v>471</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25">
      <c r="A97" s="83"/>
      <c r="B97" s="104"/>
      <c r="C97" s="299"/>
      <c r="D97" s="267" t="s">
        <v>148</v>
      </c>
      <c r="E97" s="267" t="s">
        <v>24</v>
      </c>
      <c r="F97" s="292">
        <v>1</v>
      </c>
      <c r="G97" s="292" t="s">
        <v>354</v>
      </c>
      <c r="H97" s="292" t="s">
        <v>473</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25">
      <c r="A98" s="83"/>
      <c r="B98" s="104"/>
      <c r="C98" s="301"/>
      <c r="D98" s="267" t="s">
        <v>148</v>
      </c>
      <c r="E98" s="267" t="s">
        <v>178</v>
      </c>
      <c r="F98" s="292">
        <v>1</v>
      </c>
      <c r="G98" s="292" t="s">
        <v>354</v>
      </c>
      <c r="H98" s="292" t="s">
        <v>473</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25">
      <c r="A99" s="83"/>
      <c r="B99" s="104"/>
      <c r="C99" s="218"/>
      <c r="D99" s="267" t="s">
        <v>259</v>
      </c>
      <c r="E99" s="267" t="s">
        <v>182</v>
      </c>
      <c r="F99" s="292">
        <v>1</v>
      </c>
      <c r="G99" s="292">
        <v>1</v>
      </c>
      <c r="H99" s="292" t="s">
        <v>471</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25">
      <c r="A100" s="83"/>
      <c r="B100" s="104"/>
      <c r="C100" s="216"/>
      <c r="D100" s="267" t="s">
        <v>259</v>
      </c>
      <c r="E100" s="267" t="s">
        <v>183</v>
      </c>
      <c r="F100" s="292">
        <v>1</v>
      </c>
      <c r="G100" s="292">
        <v>1</v>
      </c>
      <c r="H100" s="292" t="s">
        <v>471</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25">
      <c r="A101" s="83"/>
      <c r="B101" s="104"/>
      <c r="C101" s="216"/>
      <c r="D101" s="267" t="s">
        <v>259</v>
      </c>
      <c r="E101" s="267" t="s">
        <v>184</v>
      </c>
      <c r="F101" s="292">
        <v>1</v>
      </c>
      <c r="G101" s="292">
        <v>1</v>
      </c>
      <c r="H101" s="292" t="s">
        <v>471</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25">
      <c r="A102" s="83"/>
      <c r="B102" s="104"/>
      <c r="C102" s="299"/>
      <c r="D102" s="267" t="s">
        <v>260</v>
      </c>
      <c r="E102" s="267" t="s">
        <v>200</v>
      </c>
      <c r="F102" s="292">
        <v>1</v>
      </c>
      <c r="G102" s="292">
        <v>1</v>
      </c>
      <c r="H102" s="292" t="s">
        <v>471</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25">
      <c r="A103" s="83"/>
      <c r="B103" s="104"/>
      <c r="C103" s="301"/>
      <c r="D103" s="267" t="s">
        <v>260</v>
      </c>
      <c r="E103" s="267" t="s">
        <v>201</v>
      </c>
      <c r="F103" s="313">
        <v>1</v>
      </c>
      <c r="G103" s="313">
        <v>1</v>
      </c>
      <c r="H103" s="313" t="s">
        <v>471</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25">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25">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25">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25">
      <c r="A107" s="83"/>
      <c r="B107" s="104"/>
      <c r="C107" s="300"/>
      <c r="D107" s="267" t="s">
        <v>535</v>
      </c>
      <c r="E107" s="267" t="s">
        <v>673</v>
      </c>
      <c r="F107" s="313">
        <v>1</v>
      </c>
      <c r="G107" s="313" t="s">
        <v>354</v>
      </c>
      <c r="H107" s="313" t="s">
        <v>471</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5" customHeight="1" x14ac:dyDescent="0.25">
      <c r="A108" s="83"/>
      <c r="B108" s="104"/>
      <c r="C108" s="1073"/>
      <c r="D108" s="1074"/>
      <c r="E108" s="1074"/>
      <c r="F108" s="1074"/>
      <c r="G108" s="1074"/>
      <c r="H108" s="1074"/>
      <c r="I108" s="1074"/>
      <c r="J108" s="1074"/>
      <c r="K108" s="1074"/>
      <c r="L108" s="1074"/>
      <c r="M108" s="1074"/>
      <c r="N108" s="1074"/>
      <c r="O108" s="1074"/>
      <c r="P108" s="1074"/>
      <c r="Q108" s="1074"/>
      <c r="R108" s="1075"/>
      <c r="S108" s="1076"/>
      <c r="T108" s="106"/>
      <c r="U108" s="105"/>
      <c r="V108" s="105"/>
      <c r="W108" s="83"/>
      <c r="X108" s="1"/>
      <c r="CI108" s="83"/>
      <c r="CJ108" s="83"/>
      <c r="CK108" s="83"/>
      <c r="CL108" s="83"/>
      <c r="CM108" s="83"/>
      <c r="CN108" s="83"/>
      <c r="CO108" s="83"/>
    </row>
    <row r="109" spans="1:93" ht="14.45" customHeight="1" x14ac:dyDescent="0.25">
      <c r="A109" s="83"/>
      <c r="B109" s="104"/>
      <c r="C109" s="942"/>
      <c r="D109" s="943"/>
      <c r="E109" s="943"/>
      <c r="F109" s="943"/>
      <c r="G109" s="943"/>
      <c r="H109" s="943"/>
      <c r="I109" s="943"/>
      <c r="J109" s="943"/>
      <c r="K109" s="943"/>
      <c r="L109" s="943"/>
      <c r="M109" s="943"/>
      <c r="N109" s="943"/>
      <c r="O109" s="943"/>
      <c r="P109" s="943"/>
      <c r="Q109" s="943"/>
      <c r="R109" s="944"/>
      <c r="S109" s="1077"/>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078"/>
      <c r="C112" s="1078"/>
      <c r="D112" s="1078"/>
      <c r="E112" s="1078"/>
      <c r="F112" s="1078"/>
      <c r="G112" s="1078"/>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918" t="s">
        <v>357</v>
      </c>
      <c r="C2" s="919"/>
      <c r="D2" s="919"/>
      <c r="E2" s="920"/>
      <c r="F2" s="92"/>
      <c r="G2" s="92"/>
      <c r="H2" s="92"/>
      <c r="I2" s="92"/>
      <c r="J2" s="92"/>
      <c r="K2" s="92"/>
      <c r="L2" s="92"/>
    </row>
    <row r="3" spans="2:12" ht="27" customHeight="1" x14ac:dyDescent="0.25">
      <c r="B3" s="539" t="s">
        <v>698</v>
      </c>
      <c r="C3" s="636" t="s">
        <v>359</v>
      </c>
      <c r="D3" s="637" t="s">
        <v>579</v>
      </c>
      <c r="E3" s="638" t="s">
        <v>699</v>
      </c>
      <c r="F3" s="92"/>
      <c r="G3" s="92"/>
      <c r="H3" s="92"/>
      <c r="I3" s="92"/>
      <c r="J3" s="92"/>
      <c r="K3" s="92"/>
      <c r="L3" s="92"/>
    </row>
    <row r="4" spans="2:12" ht="27" customHeight="1" x14ac:dyDescent="0.25">
      <c r="B4" s="634"/>
      <c r="C4" s="634"/>
      <c r="D4" s="634"/>
      <c r="E4" s="632"/>
      <c r="G4" s="126"/>
      <c r="H4" s="126"/>
      <c r="I4" s="126"/>
      <c r="J4" s="126"/>
      <c r="K4" s="126"/>
      <c r="L4" s="92"/>
    </row>
    <row r="5" spans="2:12" ht="27" customHeight="1" x14ac:dyDescent="0.25">
      <c r="B5" s="634"/>
      <c r="C5" s="634"/>
      <c r="D5" s="634"/>
      <c r="E5" s="632"/>
      <c r="G5" s="125"/>
      <c r="H5" s="125"/>
      <c r="I5" s="125"/>
      <c r="J5" s="125"/>
      <c r="K5" s="125"/>
      <c r="L5" s="92"/>
    </row>
    <row r="6" spans="2:12" ht="27" customHeight="1" x14ac:dyDescent="0.25">
      <c r="B6" s="634"/>
      <c r="C6" s="634"/>
      <c r="D6" s="634"/>
      <c r="E6" s="632"/>
      <c r="G6" s="125"/>
      <c r="H6" s="125"/>
      <c r="I6" s="125"/>
      <c r="J6" s="125"/>
      <c r="K6" s="125"/>
      <c r="L6" s="92"/>
    </row>
    <row r="7" spans="2:12" ht="27" customHeight="1" x14ac:dyDescent="0.25">
      <c r="B7" s="634"/>
      <c r="C7" s="634"/>
      <c r="D7" s="634"/>
      <c r="E7" s="632"/>
      <c r="G7" s="125"/>
      <c r="H7" s="125"/>
      <c r="I7" s="125"/>
      <c r="J7" s="125"/>
      <c r="K7" s="125"/>
      <c r="L7" s="92"/>
    </row>
    <row r="8" spans="2:12" ht="27" customHeight="1" x14ac:dyDescent="0.25">
      <c r="B8" s="634"/>
      <c r="C8" s="634"/>
      <c r="D8" s="634"/>
      <c r="E8" s="632"/>
      <c r="G8" s="125"/>
      <c r="H8" s="125"/>
      <c r="I8" s="125"/>
      <c r="J8" s="125"/>
      <c r="K8" s="125"/>
      <c r="L8" s="92"/>
    </row>
    <row r="9" spans="2:12" ht="27" customHeight="1" x14ac:dyDescent="0.25">
      <c r="B9" s="634"/>
      <c r="C9" s="634"/>
      <c r="D9" s="634"/>
      <c r="E9" s="632"/>
      <c r="G9" s="125"/>
      <c r="H9" s="125"/>
      <c r="I9" s="125"/>
      <c r="J9" s="125"/>
      <c r="K9" s="125"/>
      <c r="L9" s="92"/>
    </row>
    <row r="10" spans="2:12" ht="27" customHeight="1" x14ac:dyDescent="0.25">
      <c r="B10" s="634"/>
      <c r="C10" s="634"/>
      <c r="D10" s="634"/>
      <c r="E10" s="632"/>
      <c r="G10" s="125"/>
      <c r="H10" s="125"/>
      <c r="I10" s="125"/>
      <c r="J10" s="125"/>
      <c r="K10" s="125"/>
      <c r="L10" s="92"/>
    </row>
    <row r="11" spans="2:12" ht="27" customHeight="1" x14ac:dyDescent="0.25">
      <c r="B11" s="634"/>
      <c r="C11" s="634"/>
      <c r="D11" s="634"/>
      <c r="E11" s="632"/>
      <c r="G11" s="125"/>
      <c r="H11" s="125"/>
      <c r="I11" s="125"/>
      <c r="J11" s="125"/>
      <c r="K11" s="125"/>
      <c r="L11" s="92"/>
    </row>
    <row r="12" spans="2:12" ht="27" customHeight="1" x14ac:dyDescent="0.25">
      <c r="B12" s="634"/>
      <c r="C12" s="634"/>
      <c r="D12" s="634"/>
      <c r="E12" s="632"/>
      <c r="G12" s="125"/>
      <c r="H12" s="125"/>
      <c r="I12" s="125"/>
      <c r="J12" s="125"/>
      <c r="K12" s="125"/>
      <c r="L12" s="92"/>
    </row>
    <row r="13" spans="2:12" ht="27" customHeight="1" x14ac:dyDescent="0.25">
      <c r="B13" s="634"/>
      <c r="C13" s="634"/>
      <c r="D13" s="634"/>
      <c r="E13" s="632"/>
      <c r="G13" s="125"/>
      <c r="H13" s="125"/>
      <c r="I13" s="125"/>
      <c r="J13" s="125"/>
      <c r="K13" s="125"/>
      <c r="L13" s="92"/>
    </row>
    <row r="14" spans="2:12" ht="27" customHeight="1" x14ac:dyDescent="0.25">
      <c r="B14" s="634"/>
      <c r="C14" s="634"/>
      <c r="D14" s="634"/>
      <c r="E14" s="632"/>
      <c r="G14" s="125"/>
      <c r="H14" s="125"/>
      <c r="I14" s="125"/>
      <c r="J14" s="125"/>
      <c r="K14" s="125"/>
      <c r="L14" s="92"/>
    </row>
    <row r="15" spans="2:12" ht="27" customHeight="1" x14ac:dyDescent="0.25">
      <c r="B15" s="634"/>
      <c r="C15" s="634"/>
      <c r="D15" s="634"/>
      <c r="E15" s="632"/>
      <c r="G15" s="125"/>
      <c r="H15" s="125"/>
      <c r="I15" s="125"/>
      <c r="J15" s="125"/>
      <c r="K15" s="125"/>
      <c r="L15" s="92"/>
    </row>
    <row r="16" spans="2:12" ht="27" customHeight="1" x14ac:dyDescent="0.25">
      <c r="B16" s="634"/>
      <c r="C16" s="634"/>
      <c r="D16" s="634"/>
      <c r="E16" s="632"/>
      <c r="G16" s="125"/>
      <c r="H16" s="125"/>
      <c r="I16" s="125"/>
      <c r="J16" s="125"/>
      <c r="K16" s="125"/>
      <c r="L16" s="92"/>
    </row>
    <row r="17" spans="2:12" ht="27" customHeight="1" x14ac:dyDescent="0.25">
      <c r="B17" s="634"/>
      <c r="C17" s="634"/>
      <c r="D17" s="634"/>
      <c r="E17" s="632"/>
      <c r="G17" s="125"/>
      <c r="H17" s="125"/>
      <c r="I17" s="125"/>
      <c r="J17" s="125"/>
      <c r="K17" s="125"/>
      <c r="L17" s="92"/>
    </row>
    <row r="18" spans="2:12" ht="27" customHeight="1" x14ac:dyDescent="0.25">
      <c r="B18" s="634"/>
      <c r="C18" s="634"/>
      <c r="D18" s="634"/>
      <c r="E18" s="632"/>
      <c r="G18" s="125"/>
      <c r="H18" s="125"/>
      <c r="I18" s="125"/>
      <c r="J18" s="125"/>
      <c r="K18" s="125"/>
      <c r="L18" s="92"/>
    </row>
    <row r="19" spans="2:12" ht="27" customHeight="1" x14ac:dyDescent="0.25">
      <c r="B19" s="634"/>
      <c r="C19" s="634"/>
      <c r="D19" s="634"/>
      <c r="E19" s="632"/>
      <c r="G19" s="125"/>
      <c r="H19" s="125"/>
      <c r="I19" s="125"/>
      <c r="J19" s="125"/>
      <c r="K19" s="125"/>
      <c r="L19" s="92"/>
    </row>
    <row r="20" spans="2:12" ht="27" customHeight="1" x14ac:dyDescent="0.25">
      <c r="B20" s="634"/>
      <c r="C20" s="634"/>
      <c r="D20" s="634"/>
      <c r="E20" s="632"/>
      <c r="G20" s="125"/>
      <c r="H20" s="125"/>
      <c r="I20" s="125"/>
      <c r="J20" s="125"/>
      <c r="K20" s="125"/>
      <c r="L20" s="92"/>
    </row>
    <row r="21" spans="2:12" ht="27" customHeight="1" x14ac:dyDescent="0.25">
      <c r="B21" s="634"/>
      <c r="C21" s="634"/>
      <c r="D21" s="634"/>
      <c r="E21" s="632"/>
      <c r="G21" s="125"/>
      <c r="H21" s="125"/>
      <c r="I21" s="125"/>
      <c r="J21" s="125"/>
      <c r="K21" s="125"/>
      <c r="L21" s="92"/>
    </row>
    <row r="22" spans="2:12" ht="27" customHeight="1" x14ac:dyDescent="0.25">
      <c r="B22" s="634"/>
      <c r="C22" s="634"/>
      <c r="D22" s="634"/>
      <c r="E22" s="632"/>
      <c r="G22" s="125"/>
      <c r="H22" s="125"/>
      <c r="I22" s="125"/>
      <c r="J22" s="125"/>
      <c r="K22" s="125"/>
      <c r="L22" s="92"/>
    </row>
    <row r="23" spans="2:12" ht="27" customHeight="1" x14ac:dyDescent="0.25">
      <c r="B23" s="634"/>
      <c r="C23" s="634"/>
      <c r="D23" s="634"/>
      <c r="E23" s="632"/>
      <c r="G23" s="125"/>
      <c r="H23" s="125"/>
      <c r="I23" s="125"/>
      <c r="J23" s="125"/>
      <c r="K23" s="125"/>
      <c r="L23" s="92"/>
    </row>
    <row r="24" spans="2:12" ht="27" customHeight="1" x14ac:dyDescent="0.25">
      <c r="B24" s="634"/>
      <c r="C24" s="634"/>
      <c r="D24" s="634"/>
      <c r="E24" s="632"/>
      <c r="G24" s="125"/>
      <c r="H24" s="125"/>
      <c r="I24" s="125"/>
      <c r="J24" s="125"/>
      <c r="K24" s="125"/>
      <c r="L24" s="92"/>
    </row>
    <row r="25" spans="2:12" ht="27" customHeight="1" x14ac:dyDescent="0.25">
      <c r="B25" s="634"/>
      <c r="C25" s="634"/>
      <c r="D25" s="634"/>
      <c r="E25" s="632"/>
      <c r="G25" s="125"/>
      <c r="H25" s="125"/>
      <c r="I25" s="125"/>
      <c r="J25" s="125"/>
      <c r="K25" s="125"/>
      <c r="L25" s="92"/>
    </row>
    <row r="26" spans="2:12" ht="27" customHeight="1" x14ac:dyDescent="0.25">
      <c r="B26" s="634"/>
      <c r="C26" s="634"/>
      <c r="D26" s="634"/>
      <c r="E26" s="632"/>
      <c r="G26" s="125"/>
      <c r="H26" s="125"/>
      <c r="I26" s="125"/>
      <c r="J26" s="125"/>
      <c r="K26" s="125"/>
      <c r="L26" s="92"/>
    </row>
    <row r="27" spans="2:12" ht="27" customHeight="1" x14ac:dyDescent="0.25">
      <c r="B27" s="634"/>
      <c r="C27" s="634"/>
      <c r="D27" s="634"/>
      <c r="E27" s="632"/>
      <c r="G27" s="125"/>
      <c r="H27" s="125"/>
      <c r="I27" s="125"/>
      <c r="J27" s="125"/>
      <c r="K27" s="125"/>
      <c r="L27" s="92"/>
    </row>
    <row r="28" spans="2:12" ht="27" customHeight="1" x14ac:dyDescent="0.25">
      <c r="B28" s="634"/>
      <c r="C28" s="634"/>
      <c r="D28" s="634"/>
      <c r="E28" s="632"/>
      <c r="G28" s="125"/>
      <c r="H28" s="125"/>
      <c r="I28" s="125"/>
      <c r="J28" s="125"/>
      <c r="K28" s="125"/>
      <c r="L28" s="92"/>
    </row>
    <row r="29" spans="2:12" ht="27" customHeight="1" x14ac:dyDescent="0.25">
      <c r="B29" s="634"/>
      <c r="C29" s="634"/>
      <c r="D29" s="634"/>
      <c r="E29" s="632"/>
      <c r="G29" s="125"/>
      <c r="H29" s="125"/>
      <c r="I29" s="125"/>
      <c r="J29" s="125"/>
      <c r="K29" s="125"/>
      <c r="L29" s="92"/>
    </row>
    <row r="30" spans="2:12" ht="27" customHeight="1" x14ac:dyDescent="0.25">
      <c r="B30" s="634"/>
      <c r="C30" s="634"/>
      <c r="D30" s="634"/>
      <c r="E30" s="632"/>
      <c r="G30" s="125"/>
      <c r="H30" s="125"/>
      <c r="I30" s="125"/>
      <c r="J30" s="125"/>
      <c r="K30" s="125"/>
      <c r="L30" s="92"/>
    </row>
    <row r="31" spans="2:12" ht="27" customHeight="1" x14ac:dyDescent="0.25">
      <c r="B31" s="634"/>
      <c r="C31" s="634"/>
      <c r="D31" s="634"/>
      <c r="E31" s="632"/>
      <c r="G31" s="125"/>
      <c r="H31" s="125"/>
      <c r="I31" s="125"/>
      <c r="J31" s="125"/>
      <c r="K31" s="125"/>
      <c r="L31" s="92"/>
    </row>
    <row r="32" spans="2:12" ht="27" customHeight="1" x14ac:dyDescent="0.25">
      <c r="B32" s="634"/>
      <c r="C32" s="634"/>
      <c r="D32" s="634"/>
      <c r="E32" s="632"/>
      <c r="G32" s="125"/>
      <c r="H32" s="125"/>
      <c r="I32" s="125"/>
      <c r="J32" s="125"/>
      <c r="K32" s="125"/>
      <c r="L32" s="92"/>
    </row>
    <row r="33" spans="2:12" ht="27" customHeight="1" x14ac:dyDescent="0.25">
      <c r="B33" s="634"/>
      <c r="C33" s="634"/>
      <c r="D33" s="634"/>
      <c r="E33" s="632"/>
      <c r="G33" s="125"/>
      <c r="H33" s="125"/>
      <c r="I33" s="125"/>
      <c r="J33" s="125"/>
      <c r="K33" s="125"/>
      <c r="L33" s="92"/>
    </row>
    <row r="34" spans="2:12" ht="27" customHeight="1" x14ac:dyDescent="0.25">
      <c r="B34" s="634"/>
      <c r="C34" s="634"/>
      <c r="D34" s="634"/>
      <c r="E34" s="632"/>
      <c r="G34" s="125"/>
      <c r="H34" s="125"/>
      <c r="I34" s="125"/>
      <c r="J34" s="125"/>
      <c r="K34" s="125"/>
      <c r="L34" s="92"/>
    </row>
    <row r="35" spans="2:12" ht="27" customHeight="1" x14ac:dyDescent="0.25">
      <c r="B35" s="634"/>
      <c r="C35" s="634"/>
      <c r="D35" s="634"/>
      <c r="E35" s="632"/>
      <c r="G35" s="125"/>
      <c r="H35" s="125"/>
      <c r="I35" s="125"/>
      <c r="J35" s="125"/>
      <c r="K35" s="125"/>
      <c r="L35" s="92"/>
    </row>
    <row r="36" spans="2:12" ht="27" customHeight="1" x14ac:dyDescent="0.25">
      <c r="B36" s="634"/>
      <c r="C36" s="634"/>
      <c r="D36" s="634"/>
      <c r="E36" s="632"/>
      <c r="G36" s="125"/>
      <c r="H36" s="125"/>
      <c r="I36" s="125"/>
      <c r="J36" s="125"/>
      <c r="K36" s="125"/>
      <c r="L36" s="92"/>
    </row>
    <row r="37" spans="2:12" ht="27" customHeight="1" x14ac:dyDescent="0.25">
      <c r="B37" s="193"/>
      <c r="C37" s="193"/>
      <c r="D37" s="193"/>
      <c r="E37" s="635"/>
      <c r="G37" s="125"/>
      <c r="H37" s="125"/>
      <c r="I37" s="125"/>
      <c r="J37" s="125"/>
      <c r="K37" s="125"/>
      <c r="L37" s="92"/>
    </row>
    <row r="38" spans="2:12" x14ac:dyDescent="0.25">
      <c r="G38" s="125"/>
      <c r="H38" s="125"/>
      <c r="I38" s="125"/>
      <c r="J38" s="125"/>
      <c r="K38" s="125"/>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67" t="s">
        <v>489</v>
      </c>
      <c r="C2" s="186" t="s">
        <v>314</v>
      </c>
      <c r="D2" s="369" t="s">
        <v>490</v>
      </c>
      <c r="E2" s="83"/>
      <c r="F2" s="373" t="s">
        <v>476</v>
      </c>
      <c r="G2" s="361" t="s">
        <v>602</v>
      </c>
      <c r="H2" s="291" t="s">
        <v>491</v>
      </c>
      <c r="I2" s="83"/>
      <c r="J2" s="1091" t="s">
        <v>492</v>
      </c>
      <c r="K2" s="1092"/>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1">
        <v>1995</v>
      </c>
      <c r="C3" s="371">
        <v>381.1</v>
      </c>
      <c r="D3" s="271" cm="1">
        <f t="array" aca="1" ref="D3" ca="1">INDIRECT(ADDRESS(MATCH('Plant Overview'!$E$8,'Cost Conversion'!$B$3:$B$48,0)+2,3))/C3</f>
        <v>1.6502230385725529</v>
      </c>
      <c r="E3" s="83"/>
      <c r="F3" s="185" t="s">
        <v>477</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2" cm="1">
        <f t="array" aca="1" ref="D4" ca="1">INDIRECT(ADDRESS(MATCH('Plant Overview'!$E$8,'Cost Conversion'!$B$3:$B$48,0)+2,3))/C4</f>
        <v>1.6476290280324863</v>
      </c>
      <c r="E4" s="83"/>
      <c r="F4" s="163" t="s">
        <v>478</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2" cm="1">
        <f t="array" aca="1" ref="D5" ca="1">INDIRECT(ADDRESS(MATCH('Plant Overview'!$E$8,'Cost Conversion'!$B$3:$B$48,0)+2,3))/C5</f>
        <v>1.6271668822768435</v>
      </c>
      <c r="E5" s="83"/>
      <c r="F5" s="163" t="s">
        <v>479</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2" cm="1">
        <f t="array" aca="1" ref="D6" ca="1">INDIRECT(ADDRESS(MATCH('Plant Overview'!$E$8,'Cost Conversion'!$B$3:$B$48,0)+2,3))/C6</f>
        <v>1.6146341463414633</v>
      </c>
      <c r="E6" s="83"/>
      <c r="F6" s="163" t="s">
        <v>480</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2" cm="1">
        <f t="array" aca="1" ref="D7" ca="1">INDIRECT(ADDRESS(MATCH('Plant Overview'!$E$8,'Cost Conversion'!$B$3:$B$48,0)+2,3))/C7</f>
        <v>1.6100870455709164</v>
      </c>
      <c r="E7" s="83"/>
      <c r="F7" s="163" t="s">
        <v>481</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2" cm="1">
        <f t="array" aca="1" ref="D8" ca="1">INDIRECT(ADDRESS(MATCH('Plant Overview'!$E$8,'Cost Conversion'!$B$3:$B$48,0)+2,3))/C8</f>
        <v>1.5957878710987057</v>
      </c>
      <c r="E8" s="83"/>
      <c r="F8" s="163" t="s">
        <v>487</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2" cm="1">
        <f t="array" aca="1" ref="D9" ca="1">INDIRECT(ADDRESS(MATCH('Plant Overview'!$E$8,'Cost Conversion'!$B$3:$B$48,0)+2,3))/C9</f>
        <v>1.5949784428100431</v>
      </c>
      <c r="E9" s="83"/>
      <c r="F9" s="163" t="s">
        <v>599</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2" cm="1">
        <f t="array" aca="1" ref="D10" ca="1">INDIRECT(ADDRESS(MATCH('Plant Overview'!$E$8,'Cost Conversion'!$B$3:$B$48,0)+2,3))/C10</f>
        <v>1.5897371081900908</v>
      </c>
      <c r="E10" s="83"/>
      <c r="F10" s="163" t="s">
        <v>482</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2" cm="1">
        <f t="array" aca="1" ref="D11" ca="1">INDIRECT(ADDRESS(MATCH('Plant Overview'!$E$8,'Cost Conversion'!$B$3:$B$48,0)+2,3))/C11</f>
        <v>1.5644278606965174</v>
      </c>
      <c r="E11" s="83"/>
      <c r="F11" s="163" t="s">
        <v>601</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2" cm="1">
        <f t="array" aca="1" ref="D12" ca="1">INDIRECT(ADDRESS(MATCH('Plant Overview'!$E$8,'Cost Conversion'!$B$3:$B$48,0)+2,3))/C12</f>
        <v>1.4158036920306167</v>
      </c>
      <c r="E12" s="83"/>
      <c r="F12" s="163" t="s">
        <v>483</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2" cm="1">
        <f t="array" aca="1" ref="D13" ca="1">INDIRECT(ADDRESS(MATCH('Plant Overview'!$E$8,'Cost Conversion'!$B$3:$B$48,0)+2,3))/C13</f>
        <v>1.3432293891499358</v>
      </c>
      <c r="E13" s="83"/>
      <c r="F13" s="163" t="s">
        <v>600</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2" cm="1">
        <f t="array" aca="1" ref="D14" ca="1">INDIRECT(ADDRESS(MATCH('Plant Overview'!$E$8,'Cost Conversion'!$B$3:$B$48,0)+2,3))/C14</f>
        <v>1.258807045636509</v>
      </c>
      <c r="E14" s="83"/>
      <c r="F14" s="163" t="s">
        <v>484</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2" cm="1">
        <f t="array" aca="1" ref="D15" ca="1">INDIRECT(ADDRESS(MATCH('Plant Overview'!$E$8,'Cost Conversion'!$B$3:$B$48,0)+2,3))/C15</f>
        <v>1.1969927674153027</v>
      </c>
      <c r="E15" s="83"/>
      <c r="F15" s="163" t="s">
        <v>596</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2" cm="1">
        <f t="array" aca="1" ref="D16" ca="1">INDIRECT(ADDRESS(MATCH('Plant Overview'!$E$8,'Cost Conversion'!$B$3:$B$48,0)+2,3))/C16</f>
        <v>1.0929787973583593</v>
      </c>
      <c r="E16" s="83"/>
      <c r="F16" s="163" t="s">
        <v>597</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2" cm="1">
        <f t="array" aca="1" ref="D17" ca="1">INDIRECT(ADDRESS(MATCH('Plant Overview'!$E$8,'Cost Conversion'!$B$3:$B$48,0)+2,3))/C17</f>
        <v>1.2050201187967045</v>
      </c>
      <c r="E17" s="83"/>
      <c r="F17" s="163" t="s">
        <v>598</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2" cm="1">
        <f t="array" aca="1" ref="D24" ca="1">INDIRECT(ADDRESS(MATCH('Plant Overview'!$E$8,'Cost Conversion'!$B$3:$B$48,0)+2,3))/C24</f>
        <v>1.1603321033210332</v>
      </c>
      <c r="E24" s="83"/>
      <c r="G24" s="1093" t="s">
        <v>610</v>
      </c>
      <c r="H24" s="1093"/>
      <c r="I24" s="1093"/>
      <c r="J24" s="368" t="s">
        <v>609</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2" cm="1">
        <f t="array" aca="1" ref="D25" ca="1">INDIRECT(ADDRESS(MATCH('Plant Overview'!$E$8,'Cost Conversion'!$B$3:$B$48,0)+2,3))/C25</f>
        <v>1.108193832599119</v>
      </c>
      <c r="E25" s="83"/>
      <c r="F25" s="363" t="s">
        <v>476</v>
      </c>
      <c r="G25" s="363" t="s">
        <v>229</v>
      </c>
      <c r="H25" s="368"/>
      <c r="I25" s="364"/>
      <c r="J25" s="370" t="s">
        <v>625</v>
      </c>
      <c r="K25" s="364"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2" cm="1">
        <f t="array" aca="1" ref="D26" ca="1">INDIRECT(ADDRESS(MATCH('Plant Overview'!$E$8,'Cost Conversion'!$B$3:$B$48,0)+2,3))/C26</f>
        <v>1.0427789752943126</v>
      </c>
      <c r="E26" s="83"/>
      <c r="F26" s="365" t="s">
        <v>603</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2" cm="1">
        <f t="array" aca="1" ref="D27" ca="1">INDIRECT(ADDRESS(MATCH('Plant Overview'!$E$8,'Cost Conversion'!$B$3:$B$48,0)+2,3))/C27</f>
        <v>1.0352263374485597</v>
      </c>
      <c r="E27" s="83"/>
      <c r="F27" s="365" t="s">
        <v>604</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6">
        <v>628.9</v>
      </c>
      <c r="D28" s="272" cm="1">
        <f t="array" aca="1" ref="D28" ca="1">INDIRECT(ADDRESS(MATCH('Plant Overview'!$E$8,'Cost Conversion'!$B$3:$B$48,0)+2,3))/C28</f>
        <v>1</v>
      </c>
      <c r="E28" s="83"/>
      <c r="F28" s="365" t="s">
        <v>605</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6">
        <v>637.70000000000095</v>
      </c>
      <c r="D29" s="272" cm="1">
        <f t="array" aca="1" ref="D29" ca="1">INDIRECT(ADDRESS(MATCH('Plant Overview'!$E$8,'Cost Conversion'!$B$3:$B$48,0)+2,3))/C29</f>
        <v>0.9862004077152251</v>
      </c>
      <c r="E29" s="83"/>
      <c r="F29" s="365" t="s">
        <v>606</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6">
        <v>646.50000000000102</v>
      </c>
      <c r="D30" s="272" cm="1">
        <f t="array" aca="1" ref="D30" ca="1">INDIRECT(ADDRESS(MATCH('Plant Overview'!$E$8,'Cost Conversion'!$B$3:$B$48,0)+2,3))/C30</f>
        <v>0.97277648878576795</v>
      </c>
      <c r="E30" s="83"/>
      <c r="F30" s="365" t="s">
        <v>596</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6">
        <v>655.30000000000098</v>
      </c>
      <c r="D31" s="272" cm="1">
        <f t="array" aca="1" ref="D31" ca="1">INDIRECT(ADDRESS(MATCH('Plant Overview'!$E$8,'Cost Conversion'!$B$3:$B$48,0)+2,3))/C31</f>
        <v>0.9597131084999222</v>
      </c>
      <c r="E31" s="83"/>
      <c r="F31" s="365" t="s">
        <v>599</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6">
        <v>664.10000000000105</v>
      </c>
      <c r="D32" s="272" cm="1">
        <f t="array" aca="1" ref="D32" ca="1">INDIRECT(ADDRESS(MATCH('Plant Overview'!$E$8,'Cost Conversion'!$B$3:$B$48,0)+2,3))/C32</f>
        <v>0.94699593434723539</v>
      </c>
      <c r="E32" s="83"/>
      <c r="F32" s="365" t="s">
        <v>607</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6">
        <v>672.900000000001</v>
      </c>
      <c r="D33" s="272" cm="1">
        <f t="array" aca="1" ref="D33" ca="1">INDIRECT(ADDRESS(MATCH('Plant Overview'!$E$8,'Cost Conversion'!$B$3:$B$48,0)+2,3))/C33</f>
        <v>0.93461138356367812</v>
      </c>
      <c r="E33" s="83"/>
      <c r="F33" s="365" t="s">
        <v>484</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6">
        <v>681.70000000000095</v>
      </c>
      <c r="D34" s="272" cm="1">
        <f t="array" aca="1" ref="D34" ca="1">INDIRECT(ADDRESS(MATCH('Plant Overview'!$E$8,'Cost Conversion'!$B$3:$B$48,0)+2,3))/C34</f>
        <v>0.92254657473962021</v>
      </c>
      <c r="E34" s="83"/>
      <c r="F34" s="365" t="s">
        <v>483</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6">
        <v>690.50000000000102</v>
      </c>
      <c r="D35" s="272" cm="1">
        <f t="array" aca="1" ref="D35" ca="1">INDIRECT(ADDRESS(MATCH('Plant Overview'!$E$8,'Cost Conversion'!$B$3:$B$48,0)+2,3))/C35</f>
        <v>0.91078928312816665</v>
      </c>
      <c r="E35" s="83"/>
      <c r="F35" s="365" t="s">
        <v>598</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6">
        <v>699.30000000000098</v>
      </c>
      <c r="D36" s="272" cm="1">
        <f t="array" aca="1" ref="D36" ca="1">INDIRECT(ADDRESS(MATCH('Plant Overview'!$E$8,'Cost Conversion'!$B$3:$B$48,0)+2,3))/C36</f>
        <v>0.89932789932789803</v>
      </c>
      <c r="E36" s="83"/>
      <c r="F36" s="365" t="s">
        <v>608</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6">
        <v>708.10000000000105</v>
      </c>
      <c r="D37" s="272" cm="1">
        <f t="array" aca="1" ref="D37" ca="1">INDIRECT(ADDRESS(MATCH('Plant Overview'!$E$8,'Cost Conversion'!$B$3:$B$48,0)+2,3))/C37</f>
        <v>0.88815139104646101</v>
      </c>
      <c r="E37" s="83"/>
      <c r="F37" s="365" t="s">
        <v>601</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6">
        <v>716.900000000001</v>
      </c>
      <c r="D38" s="272" cm="1">
        <f t="array" aca="1" ref="D38" ca="1">INDIRECT(ADDRESS(MATCH('Plant Overview'!$E$8,'Cost Conversion'!$B$3:$B$48,0)+2,3))/C38</f>
        <v>0.87724926768028888</v>
      </c>
      <c r="E38" s="83"/>
      <c r="F38" s="366" t="s">
        <v>597</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094" t="s">
        <v>330</v>
      </c>
      <c r="C2" s="1095"/>
      <c r="D2" s="1095"/>
      <c r="E2" s="1095"/>
      <c r="F2" s="1096"/>
    </row>
    <row r="3" spans="2:11" x14ac:dyDescent="0.25">
      <c r="B3" s="97"/>
      <c r="J3" s="341"/>
      <c r="K3" s="86" t="s">
        <v>628</v>
      </c>
    </row>
    <row r="4" spans="2:11" x14ac:dyDescent="0.25">
      <c r="B4" s="97"/>
      <c r="J4" s="342"/>
      <c r="K4" s="86" t="s">
        <v>629</v>
      </c>
    </row>
    <row r="5" spans="2:11" ht="18.75" x14ac:dyDescent="0.25">
      <c r="B5" s="87" t="s">
        <v>342</v>
      </c>
      <c r="C5" s="130" t="s">
        <v>312</v>
      </c>
      <c r="D5" s="131" t="s">
        <v>350</v>
      </c>
      <c r="E5" s="131" t="s">
        <v>286</v>
      </c>
      <c r="F5" s="132" t="s">
        <v>375</v>
      </c>
      <c r="G5" s="133" t="s">
        <v>627</v>
      </c>
      <c r="H5" s="134" t="s">
        <v>626</v>
      </c>
    </row>
    <row r="6" spans="2:11" ht="15.75" x14ac:dyDescent="0.25">
      <c r="B6" s="1101">
        <v>1</v>
      </c>
      <c r="C6" s="1098" t="s">
        <v>313</v>
      </c>
      <c r="D6" s="135" t="s">
        <v>238</v>
      </c>
      <c r="E6" s="135"/>
      <c r="F6" s="136"/>
      <c r="G6" s="320"/>
      <c r="H6" s="324"/>
    </row>
    <row r="7" spans="2:11" ht="15.75" x14ac:dyDescent="0.25">
      <c r="B7" s="1102"/>
      <c r="C7" s="1099"/>
      <c r="D7" s="137"/>
      <c r="E7" s="137" t="s">
        <v>290</v>
      </c>
      <c r="F7" s="138" t="s">
        <v>288</v>
      </c>
      <c r="G7" s="316"/>
      <c r="H7" s="93"/>
    </row>
    <row r="8" spans="2:11" ht="15.75" x14ac:dyDescent="0.25">
      <c r="B8" s="1102"/>
      <c r="C8" s="1099"/>
      <c r="D8" s="137"/>
      <c r="E8" s="137"/>
      <c r="F8" s="138" t="s">
        <v>294</v>
      </c>
      <c r="G8" s="316"/>
      <c r="H8" s="100"/>
    </row>
    <row r="9" spans="2:11" ht="15.75" x14ac:dyDescent="0.25">
      <c r="B9" s="1102"/>
      <c r="C9" s="1099"/>
      <c r="D9" s="137"/>
      <c r="E9" s="137"/>
      <c r="F9" s="138" t="s">
        <v>287</v>
      </c>
      <c r="G9" s="316"/>
      <c r="H9" s="100"/>
    </row>
    <row r="10" spans="2:11" ht="15.75" x14ac:dyDescent="0.25">
      <c r="B10" s="1102"/>
      <c r="C10" s="1099"/>
      <c r="D10" s="137"/>
      <c r="E10" s="137"/>
      <c r="F10" s="138" t="s">
        <v>289</v>
      </c>
      <c r="G10" s="343"/>
      <c r="H10" s="100" t="s">
        <v>229</v>
      </c>
    </row>
    <row r="11" spans="2:11" ht="15.75" x14ac:dyDescent="0.25">
      <c r="B11" s="1102"/>
      <c r="C11" s="1099"/>
      <c r="D11" s="137"/>
      <c r="E11" s="137" t="s">
        <v>397</v>
      </c>
      <c r="F11" s="138"/>
      <c r="G11" s="316"/>
      <c r="H11" s="100"/>
    </row>
    <row r="12" spans="2:11" ht="15.75" x14ac:dyDescent="0.25">
      <c r="B12" s="1103"/>
      <c r="C12" s="1100"/>
      <c r="D12" s="139"/>
      <c r="E12" s="139" t="s">
        <v>291</v>
      </c>
      <c r="F12" s="145"/>
      <c r="G12" s="317"/>
      <c r="H12" s="325"/>
    </row>
    <row r="13" spans="2:11" ht="15.75" x14ac:dyDescent="0.25">
      <c r="B13" s="1102">
        <v>2</v>
      </c>
      <c r="C13" s="1098" t="s">
        <v>418</v>
      </c>
      <c r="D13" s="140" t="s">
        <v>285</v>
      </c>
      <c r="E13" s="140"/>
      <c r="F13" s="135" t="s">
        <v>295</v>
      </c>
      <c r="G13" s="321"/>
      <c r="H13" s="324"/>
    </row>
    <row r="14" spans="2:11" ht="15.75" x14ac:dyDescent="0.25">
      <c r="B14" s="1102"/>
      <c r="C14" s="1099"/>
      <c r="D14" s="141"/>
      <c r="E14" s="141" t="s">
        <v>292</v>
      </c>
      <c r="F14" s="137" t="s">
        <v>296</v>
      </c>
      <c r="G14" s="165"/>
      <c r="H14" s="100"/>
    </row>
    <row r="15" spans="2:11" ht="15.75" x14ac:dyDescent="0.25">
      <c r="B15" s="1102"/>
      <c r="C15" s="1099"/>
      <c r="D15" s="141"/>
      <c r="E15" s="141" t="s">
        <v>338</v>
      </c>
      <c r="F15" s="137" t="s">
        <v>323</v>
      </c>
      <c r="G15" s="344"/>
      <c r="H15" s="100"/>
    </row>
    <row r="16" spans="2:11" ht="15.75" x14ac:dyDescent="0.25">
      <c r="B16" s="1102"/>
      <c r="C16" s="1099"/>
      <c r="D16" s="141"/>
      <c r="E16" s="141" t="s">
        <v>293</v>
      </c>
      <c r="F16" s="137" t="s">
        <v>324</v>
      </c>
      <c r="G16" s="313"/>
      <c r="H16" s="100"/>
    </row>
    <row r="17" spans="2:8" ht="15.75" x14ac:dyDescent="0.25">
      <c r="B17" s="1102"/>
      <c r="C17" s="1099"/>
      <c r="D17" s="141"/>
      <c r="E17" s="141" t="s">
        <v>297</v>
      </c>
      <c r="F17" s="137" t="s">
        <v>336</v>
      </c>
      <c r="G17" s="313"/>
      <c r="H17" s="100"/>
    </row>
    <row r="18" spans="2:8" ht="15.75" x14ac:dyDescent="0.25">
      <c r="B18" s="1102"/>
      <c r="C18" s="1099"/>
      <c r="D18" s="141"/>
      <c r="E18" s="141" t="s">
        <v>335</v>
      </c>
      <c r="F18" s="137" t="s">
        <v>337</v>
      </c>
      <c r="G18" s="313"/>
      <c r="H18" s="100"/>
    </row>
    <row r="19" spans="2:8" ht="15.75" x14ac:dyDescent="0.25">
      <c r="B19" s="1102"/>
      <c r="C19" s="1099"/>
      <c r="D19" s="141"/>
      <c r="E19" s="141" t="s">
        <v>339</v>
      </c>
      <c r="F19" s="137" t="s">
        <v>345</v>
      </c>
      <c r="G19" s="313"/>
      <c r="H19" s="100"/>
    </row>
    <row r="20" spans="2:8" ht="15.75" x14ac:dyDescent="0.25">
      <c r="B20" s="1102"/>
      <c r="C20" s="1099"/>
      <c r="D20" s="141"/>
      <c r="E20" s="141"/>
      <c r="F20" s="137" t="s">
        <v>346</v>
      </c>
      <c r="G20" s="313"/>
      <c r="H20" s="100"/>
    </row>
    <row r="21" spans="2:8" ht="15.75" x14ac:dyDescent="0.25">
      <c r="B21" s="1102"/>
      <c r="C21" s="1099"/>
      <c r="D21" s="141"/>
      <c r="E21" s="141"/>
      <c r="F21" s="137" t="s">
        <v>347</v>
      </c>
      <c r="G21" s="313"/>
      <c r="H21" s="100"/>
    </row>
    <row r="22" spans="2:8" ht="15.75" x14ac:dyDescent="0.25">
      <c r="B22" s="1102"/>
      <c r="C22" s="1099"/>
      <c r="D22" s="141" t="s">
        <v>317</v>
      </c>
      <c r="E22" s="141"/>
      <c r="F22" s="137"/>
      <c r="G22" s="313"/>
      <c r="H22" s="100"/>
    </row>
    <row r="23" spans="2:8" ht="15.75" x14ac:dyDescent="0.25">
      <c r="B23" s="1102"/>
      <c r="C23" s="1099"/>
      <c r="D23" s="141"/>
      <c r="E23" s="141" t="s">
        <v>318</v>
      </c>
      <c r="F23" s="137"/>
      <c r="G23" s="313"/>
      <c r="H23" s="100"/>
    </row>
    <row r="24" spans="2:8" ht="15.75" x14ac:dyDescent="0.25">
      <c r="B24" s="1102"/>
      <c r="C24" s="1099"/>
      <c r="D24" s="141"/>
      <c r="E24" s="141" t="s">
        <v>319</v>
      </c>
      <c r="F24" s="137"/>
      <c r="G24" s="313"/>
      <c r="H24" s="100"/>
    </row>
    <row r="25" spans="2:8" ht="15.75" x14ac:dyDescent="0.25">
      <c r="B25" s="1102"/>
      <c r="C25" s="1099"/>
      <c r="D25" s="141"/>
      <c r="E25" s="141" t="s">
        <v>389</v>
      </c>
      <c r="F25" s="137" t="s">
        <v>390</v>
      </c>
      <c r="G25" s="313"/>
      <c r="H25" s="100"/>
    </row>
    <row r="26" spans="2:8" ht="15.75" x14ac:dyDescent="0.25">
      <c r="B26" s="1102"/>
      <c r="C26" s="1099"/>
      <c r="D26" s="141"/>
      <c r="E26" s="141"/>
      <c r="F26" s="137" t="s">
        <v>391</v>
      </c>
      <c r="G26" s="313"/>
      <c r="H26" s="100"/>
    </row>
    <row r="27" spans="2:8" ht="15.75" x14ac:dyDescent="0.25">
      <c r="B27" s="1103"/>
      <c r="C27" s="1100"/>
      <c r="D27" s="142"/>
      <c r="E27" s="142" t="s">
        <v>433</v>
      </c>
      <c r="F27" s="139"/>
      <c r="G27" s="318"/>
      <c r="H27" s="325"/>
    </row>
    <row r="28" spans="2:8" ht="15.75" x14ac:dyDescent="0.25">
      <c r="B28" s="1101">
        <v>3</v>
      </c>
      <c r="C28" s="912" t="s">
        <v>316</v>
      </c>
      <c r="D28" s="135" t="s">
        <v>40</v>
      </c>
      <c r="E28" s="135"/>
      <c r="F28" s="136"/>
      <c r="G28" s="320"/>
      <c r="H28" s="324"/>
    </row>
    <row r="29" spans="2:8" ht="15.75" x14ac:dyDescent="0.25">
      <c r="B29" s="1102"/>
      <c r="C29" s="1097"/>
      <c r="D29" s="137"/>
      <c r="E29" s="137" t="s">
        <v>298</v>
      </c>
      <c r="F29" s="138" t="s">
        <v>301</v>
      </c>
      <c r="G29" s="316"/>
      <c r="H29" s="100"/>
    </row>
    <row r="30" spans="2:8" ht="15.75" x14ac:dyDescent="0.25">
      <c r="B30" s="1102"/>
      <c r="C30" s="1097"/>
      <c r="D30" s="137"/>
      <c r="E30" s="137" t="s">
        <v>299</v>
      </c>
      <c r="F30" s="138" t="s">
        <v>302</v>
      </c>
      <c r="G30" s="316"/>
      <c r="H30" s="100"/>
    </row>
    <row r="31" spans="2:8" ht="15.75" x14ac:dyDescent="0.25">
      <c r="B31" s="1102"/>
      <c r="C31" s="1097"/>
      <c r="D31" s="137"/>
      <c r="E31" s="137" t="s">
        <v>300</v>
      </c>
      <c r="F31" s="138" t="s">
        <v>303</v>
      </c>
      <c r="G31" s="316"/>
      <c r="H31" s="100"/>
    </row>
    <row r="32" spans="2:8" ht="15.75" x14ac:dyDescent="0.25">
      <c r="B32" s="1102"/>
      <c r="C32" s="1097"/>
      <c r="D32" s="137"/>
      <c r="E32" s="137" t="s">
        <v>362</v>
      </c>
      <c r="F32" s="138"/>
      <c r="G32" s="316"/>
      <c r="H32" s="100"/>
    </row>
    <row r="33" spans="2:8" ht="15.75" x14ac:dyDescent="0.25">
      <c r="B33" s="1102"/>
      <c r="C33" s="1097"/>
      <c r="D33" s="137" t="s">
        <v>404</v>
      </c>
      <c r="E33" s="137" t="s">
        <v>41</v>
      </c>
      <c r="F33" s="138"/>
      <c r="G33" s="316"/>
      <c r="H33" s="100"/>
    </row>
    <row r="34" spans="2:8" ht="15.75" x14ac:dyDescent="0.25">
      <c r="B34" s="1102"/>
      <c r="C34" s="1097"/>
      <c r="D34" s="137"/>
      <c r="E34" s="137" t="s">
        <v>331</v>
      </c>
      <c r="F34" s="138" t="s">
        <v>409</v>
      </c>
      <c r="G34" s="316"/>
      <c r="H34" s="100"/>
    </row>
    <row r="35" spans="2:8" ht="15.75" x14ac:dyDescent="0.25">
      <c r="B35" s="1102"/>
      <c r="C35" s="1097"/>
      <c r="D35" s="137"/>
      <c r="E35" s="137"/>
      <c r="F35" s="138" t="s">
        <v>410</v>
      </c>
      <c r="G35" s="316"/>
      <c r="H35" s="100"/>
    </row>
    <row r="36" spans="2:8" ht="15.75" x14ac:dyDescent="0.25">
      <c r="B36" s="1102"/>
      <c r="C36" s="1097"/>
      <c r="D36" s="137"/>
      <c r="E36" s="137" t="s">
        <v>405</v>
      </c>
      <c r="F36" s="138" t="s">
        <v>408</v>
      </c>
      <c r="G36" s="316"/>
      <c r="H36" s="100"/>
    </row>
    <row r="37" spans="2:8" ht="15.75" x14ac:dyDescent="0.25">
      <c r="B37" s="1102"/>
      <c r="C37" s="1097"/>
      <c r="D37" s="137" t="s">
        <v>413</v>
      </c>
      <c r="E37" s="137" t="s">
        <v>332</v>
      </c>
      <c r="F37" s="138"/>
      <c r="G37" s="316"/>
      <c r="H37" s="100"/>
    </row>
    <row r="38" spans="2:8" ht="15.75" x14ac:dyDescent="0.25">
      <c r="B38" s="1102"/>
      <c r="C38" s="1097"/>
      <c r="D38" s="137"/>
      <c r="E38" s="137" t="s">
        <v>349</v>
      </c>
      <c r="F38" s="138"/>
      <c r="G38" s="316"/>
      <c r="H38" s="100"/>
    </row>
    <row r="39" spans="2:8" ht="15.75" x14ac:dyDescent="0.25">
      <c r="B39" s="1102"/>
      <c r="C39" s="1097"/>
      <c r="D39" s="137" t="s">
        <v>407</v>
      </c>
      <c r="E39" s="137" t="s">
        <v>435</v>
      </c>
      <c r="F39" s="138"/>
      <c r="G39" s="316"/>
      <c r="H39" s="100"/>
    </row>
    <row r="40" spans="2:8" ht="15.75" x14ac:dyDescent="0.25">
      <c r="B40" s="1102"/>
      <c r="C40" s="1097"/>
      <c r="D40" s="137" t="s">
        <v>436</v>
      </c>
      <c r="E40" s="137"/>
      <c r="F40" s="138"/>
      <c r="G40" s="316"/>
      <c r="H40" s="100"/>
    </row>
    <row r="41" spans="2:8" ht="15.75" x14ac:dyDescent="0.25">
      <c r="B41" s="1102"/>
      <c r="C41" s="1097"/>
      <c r="D41" s="137"/>
      <c r="E41" s="137" t="s">
        <v>403</v>
      </c>
      <c r="F41" s="138"/>
      <c r="G41" s="316"/>
      <c r="H41" s="100"/>
    </row>
    <row r="42" spans="2:8" ht="15.75" x14ac:dyDescent="0.25">
      <c r="B42" s="1102"/>
      <c r="C42" s="1097"/>
      <c r="D42" s="137"/>
      <c r="E42" s="137" t="s">
        <v>406</v>
      </c>
      <c r="F42" s="138"/>
      <c r="G42" s="316"/>
      <c r="H42" s="100"/>
    </row>
    <row r="43" spans="2:8" ht="15.75" x14ac:dyDescent="0.25">
      <c r="B43" s="1102"/>
      <c r="C43" s="1097"/>
      <c r="D43" s="137" t="s">
        <v>374</v>
      </c>
      <c r="E43" s="137"/>
      <c r="F43" s="138"/>
      <c r="G43" s="316"/>
      <c r="H43" s="100"/>
    </row>
    <row r="44" spans="2:8" ht="15.75" x14ac:dyDescent="0.25">
      <c r="B44" s="1102"/>
      <c r="C44" s="1097"/>
      <c r="D44" s="137" t="s">
        <v>401</v>
      </c>
      <c r="E44" s="137"/>
      <c r="F44" s="138"/>
      <c r="G44" s="316"/>
      <c r="H44" s="100"/>
    </row>
    <row r="45" spans="2:8" ht="15.75" x14ac:dyDescent="0.25">
      <c r="B45" s="1102"/>
      <c r="C45" s="1097"/>
      <c r="D45" s="137" t="s">
        <v>402</v>
      </c>
      <c r="E45" s="137"/>
      <c r="F45" s="138"/>
      <c r="G45" s="316"/>
      <c r="H45" s="100"/>
    </row>
    <row r="46" spans="2:8" ht="15.75" x14ac:dyDescent="0.25">
      <c r="B46" s="1102"/>
      <c r="C46" s="1097"/>
      <c r="D46" s="137"/>
      <c r="E46" s="137" t="s">
        <v>399</v>
      </c>
      <c r="F46" s="138"/>
      <c r="G46" s="316"/>
      <c r="H46" s="100"/>
    </row>
    <row r="47" spans="2:8" ht="15.75" x14ac:dyDescent="0.25">
      <c r="B47" s="1102"/>
      <c r="C47" s="1097"/>
      <c r="D47" s="137"/>
      <c r="E47" s="137" t="s">
        <v>411</v>
      </c>
      <c r="F47" s="138"/>
      <c r="G47" s="316"/>
      <c r="H47" s="100"/>
    </row>
    <row r="48" spans="2:8" ht="15.75" x14ac:dyDescent="0.25">
      <c r="B48" s="1102"/>
      <c r="C48" s="1097"/>
      <c r="D48" s="137" t="s">
        <v>355</v>
      </c>
      <c r="E48" s="137"/>
      <c r="F48" s="138"/>
      <c r="G48" s="316"/>
      <c r="H48" s="100"/>
    </row>
    <row r="49" spans="2:8" ht="15.75" x14ac:dyDescent="0.25">
      <c r="B49" s="1102"/>
      <c r="C49" s="1097"/>
      <c r="D49" s="143"/>
      <c r="E49" s="137" t="s">
        <v>412</v>
      </c>
      <c r="F49" s="138"/>
      <c r="G49" s="316"/>
      <c r="H49" s="100"/>
    </row>
    <row r="50" spans="2:8" ht="15.75" x14ac:dyDescent="0.25">
      <c r="B50" s="1102"/>
      <c r="C50" s="1097"/>
      <c r="D50" s="143"/>
      <c r="E50" s="137" t="s">
        <v>400</v>
      </c>
      <c r="F50" s="138"/>
      <c r="G50" s="316"/>
      <c r="H50" s="100"/>
    </row>
    <row r="51" spans="2:8" ht="15.75" x14ac:dyDescent="0.25">
      <c r="B51" s="1103"/>
      <c r="C51" s="913"/>
      <c r="D51" s="339"/>
      <c r="E51" s="139" t="s">
        <v>363</v>
      </c>
      <c r="F51" s="145"/>
      <c r="G51" s="317"/>
      <c r="H51" s="325"/>
    </row>
    <row r="52" spans="2:8" ht="15.75" x14ac:dyDescent="0.25">
      <c r="B52" s="1101">
        <v>4</v>
      </c>
      <c r="C52" s="1104" t="s">
        <v>434</v>
      </c>
      <c r="D52" s="135" t="s">
        <v>344</v>
      </c>
      <c r="E52" s="140"/>
      <c r="F52" s="135"/>
      <c r="G52" s="320"/>
      <c r="H52" s="324"/>
    </row>
    <row r="53" spans="2:8" ht="15.75" x14ac:dyDescent="0.25">
      <c r="B53" s="1102"/>
      <c r="C53" s="1105"/>
      <c r="D53" s="137"/>
      <c r="E53" s="141" t="s">
        <v>307</v>
      </c>
      <c r="F53" s="137" t="s">
        <v>304</v>
      </c>
      <c r="G53" s="316"/>
      <c r="H53" s="100"/>
    </row>
    <row r="54" spans="2:8" ht="15.75" x14ac:dyDescent="0.25">
      <c r="B54" s="1102"/>
      <c r="C54" s="1105"/>
      <c r="D54" s="137"/>
      <c r="E54" s="141" t="s">
        <v>306</v>
      </c>
      <c r="F54" s="137" t="s">
        <v>305</v>
      </c>
      <c r="G54" s="316"/>
      <c r="H54" s="100"/>
    </row>
    <row r="55" spans="2:8" ht="15.75" x14ac:dyDescent="0.25">
      <c r="B55" s="1102"/>
      <c r="C55" s="1105"/>
      <c r="D55" s="137"/>
      <c r="E55" s="141" t="s">
        <v>428</v>
      </c>
      <c r="F55" s="137"/>
      <c r="G55" s="316"/>
      <c r="H55" s="100"/>
    </row>
    <row r="56" spans="2:8" ht="15.75" x14ac:dyDescent="0.25">
      <c r="B56" s="1102"/>
      <c r="C56" s="1105"/>
      <c r="D56" s="137" t="s">
        <v>343</v>
      </c>
      <c r="E56" s="141"/>
      <c r="F56" s="137"/>
      <c r="G56" s="316"/>
      <c r="H56" s="100"/>
    </row>
    <row r="57" spans="2:8" ht="15.75" x14ac:dyDescent="0.25">
      <c r="B57" s="1102"/>
      <c r="C57" s="1105"/>
      <c r="D57" s="137"/>
      <c r="E57" s="141" t="s">
        <v>307</v>
      </c>
      <c r="F57" s="137"/>
      <c r="G57" s="316"/>
      <c r="H57" s="100"/>
    </row>
    <row r="58" spans="2:8" ht="15.75" x14ac:dyDescent="0.25">
      <c r="B58" s="1102"/>
      <c r="C58" s="1105"/>
      <c r="D58" s="137" t="s">
        <v>429</v>
      </c>
      <c r="E58" s="340"/>
      <c r="F58" s="137"/>
      <c r="G58" s="316"/>
      <c r="H58" s="100"/>
    </row>
    <row r="59" spans="2:8" ht="15.75" x14ac:dyDescent="0.25">
      <c r="B59" s="1102"/>
      <c r="C59" s="1105"/>
      <c r="D59" s="137"/>
      <c r="E59" s="141" t="s">
        <v>422</v>
      </c>
      <c r="F59" s="137" t="s">
        <v>426</v>
      </c>
      <c r="G59" s="316"/>
      <c r="H59" s="100"/>
    </row>
    <row r="60" spans="2:8" ht="15.75" x14ac:dyDescent="0.25">
      <c r="B60" s="1102"/>
      <c r="C60" s="1105"/>
      <c r="D60" s="137"/>
      <c r="E60" s="141" t="s">
        <v>424</v>
      </c>
      <c r="F60" s="137" t="s">
        <v>200</v>
      </c>
      <c r="G60" s="316"/>
      <c r="H60" s="100"/>
    </row>
    <row r="61" spans="2:8" ht="15.75" x14ac:dyDescent="0.25">
      <c r="B61" s="1102"/>
      <c r="C61" s="1105"/>
      <c r="D61" s="137"/>
      <c r="E61" s="141" t="s">
        <v>423</v>
      </c>
      <c r="F61" s="137" t="s">
        <v>427</v>
      </c>
      <c r="G61" s="316"/>
      <c r="H61" s="100"/>
    </row>
    <row r="62" spans="2:8" ht="15.75" x14ac:dyDescent="0.25">
      <c r="B62" s="1102"/>
      <c r="C62" s="1105"/>
      <c r="D62" s="137" t="s">
        <v>630</v>
      </c>
      <c r="E62" s="141"/>
      <c r="F62" s="137"/>
      <c r="G62" s="316"/>
      <c r="H62" s="100"/>
    </row>
    <row r="63" spans="2:8" ht="15.75" x14ac:dyDescent="0.25">
      <c r="B63" s="1103"/>
      <c r="C63" s="1106"/>
      <c r="D63" s="139"/>
      <c r="E63" s="142"/>
      <c r="F63" s="139"/>
      <c r="G63" s="317"/>
      <c r="H63" s="325"/>
    </row>
    <row r="64" spans="2:8" ht="15.75" x14ac:dyDescent="0.25">
      <c r="B64" s="1101">
        <v>5</v>
      </c>
      <c r="C64" s="1098" t="s">
        <v>419</v>
      </c>
      <c r="D64" s="135" t="s">
        <v>328</v>
      </c>
      <c r="E64" s="135"/>
      <c r="F64" s="136"/>
      <c r="G64" s="320"/>
      <c r="H64" s="324"/>
    </row>
    <row r="65" spans="2:8" ht="15.75" x14ac:dyDescent="0.25">
      <c r="B65" s="1102"/>
      <c r="C65" s="1099"/>
      <c r="D65" s="137"/>
      <c r="E65" s="137" t="s">
        <v>308</v>
      </c>
      <c r="F65" s="138" t="s">
        <v>305</v>
      </c>
      <c r="G65" s="316"/>
      <c r="H65" s="100"/>
    </row>
    <row r="66" spans="2:8" ht="15.75" x14ac:dyDescent="0.25">
      <c r="B66" s="1102"/>
      <c r="C66" s="1099"/>
      <c r="D66" s="137"/>
      <c r="E66" s="137"/>
      <c r="F66" s="138" t="s">
        <v>310</v>
      </c>
      <c r="G66" s="316"/>
      <c r="H66" s="100"/>
    </row>
    <row r="67" spans="2:8" ht="15.75" x14ac:dyDescent="0.25">
      <c r="B67" s="1102"/>
      <c r="C67" s="1099"/>
      <c r="D67" s="137"/>
      <c r="E67" s="137" t="s">
        <v>309</v>
      </c>
      <c r="F67" s="143" t="s">
        <v>311</v>
      </c>
      <c r="G67" s="316"/>
      <c r="H67" s="100"/>
    </row>
    <row r="68" spans="2:8" ht="15.75" x14ac:dyDescent="0.25">
      <c r="B68" s="1102"/>
      <c r="C68" s="1099"/>
      <c r="D68" s="137"/>
      <c r="E68" s="137"/>
      <c r="F68" s="138" t="s">
        <v>260</v>
      </c>
      <c r="G68" s="316"/>
      <c r="H68" s="100"/>
    </row>
    <row r="69" spans="2:8" ht="15.75" x14ac:dyDescent="0.25">
      <c r="B69" s="1102"/>
      <c r="C69" s="1099"/>
      <c r="D69" s="137"/>
      <c r="E69" s="137" t="s">
        <v>334</v>
      </c>
      <c r="F69" s="138"/>
      <c r="G69" s="316"/>
      <c r="H69" s="100"/>
    </row>
    <row r="70" spans="2:8" ht="15.75" x14ac:dyDescent="0.25">
      <c r="B70" s="1102"/>
      <c r="C70" s="1099"/>
      <c r="D70" s="137" t="s">
        <v>417</v>
      </c>
      <c r="E70" s="137"/>
      <c r="F70" s="138"/>
      <c r="G70" s="316"/>
      <c r="H70" s="100"/>
    </row>
    <row r="71" spans="2:8" ht="15.75" x14ac:dyDescent="0.25">
      <c r="B71" s="1102"/>
      <c r="C71" s="1099"/>
      <c r="D71" s="137"/>
      <c r="E71" s="137" t="s">
        <v>291</v>
      </c>
      <c r="F71" s="138"/>
      <c r="G71" s="316"/>
      <c r="H71" s="100"/>
    </row>
    <row r="72" spans="2:8" ht="15.75" x14ac:dyDescent="0.25">
      <c r="B72" s="1102"/>
      <c r="C72" s="1099"/>
      <c r="D72" s="137" t="s">
        <v>392</v>
      </c>
      <c r="E72" s="137"/>
      <c r="F72" s="138"/>
      <c r="G72" s="316"/>
      <c r="H72" s="100"/>
    </row>
    <row r="73" spans="2:8" ht="15.75" x14ac:dyDescent="0.25">
      <c r="B73" s="1102"/>
      <c r="C73" s="1099"/>
      <c r="D73" s="137"/>
      <c r="E73" s="137" t="s">
        <v>393</v>
      </c>
      <c r="F73" s="138" t="s">
        <v>390</v>
      </c>
      <c r="G73" s="316"/>
      <c r="H73" s="100"/>
    </row>
    <row r="74" spans="2:8" ht="15.75" x14ac:dyDescent="0.25">
      <c r="B74" s="1102"/>
      <c r="C74" s="1099"/>
      <c r="D74" s="137"/>
      <c r="E74" s="137" t="s">
        <v>394</v>
      </c>
      <c r="F74" s="138" t="s">
        <v>395</v>
      </c>
      <c r="G74" s="316"/>
      <c r="H74" s="100"/>
    </row>
    <row r="75" spans="2:8" ht="15.75" x14ac:dyDescent="0.25">
      <c r="B75" s="1102"/>
      <c r="C75" s="1099"/>
      <c r="D75" s="137" t="s">
        <v>425</v>
      </c>
      <c r="E75" s="137"/>
      <c r="F75" s="138"/>
      <c r="G75" s="316"/>
      <c r="H75" s="100"/>
    </row>
    <row r="76" spans="2:8" ht="15.75" x14ac:dyDescent="0.25">
      <c r="B76" s="1102"/>
      <c r="C76" s="1099"/>
      <c r="D76" s="137"/>
      <c r="E76" s="137" t="s">
        <v>420</v>
      </c>
      <c r="F76" s="138"/>
      <c r="G76" s="316"/>
      <c r="H76" s="100"/>
    </row>
    <row r="77" spans="2:8" ht="15.75" x14ac:dyDescent="0.25">
      <c r="B77" s="1102"/>
      <c r="C77" s="1099"/>
      <c r="D77" s="137"/>
      <c r="E77" s="144"/>
      <c r="F77" s="138" t="s">
        <v>333</v>
      </c>
      <c r="G77" s="316"/>
      <c r="H77" s="100"/>
    </row>
    <row r="78" spans="2:8" ht="15.75" x14ac:dyDescent="0.25">
      <c r="B78" s="1102"/>
      <c r="C78" s="1099"/>
      <c r="D78" s="137"/>
      <c r="E78" s="144"/>
      <c r="F78" s="138" t="s">
        <v>432</v>
      </c>
      <c r="G78" s="316"/>
      <c r="H78" s="100"/>
    </row>
    <row r="79" spans="2:8" ht="15.75" x14ac:dyDescent="0.25">
      <c r="B79" s="1102"/>
      <c r="C79" s="1099"/>
      <c r="D79" s="137"/>
      <c r="E79" s="137" t="s">
        <v>421</v>
      </c>
      <c r="F79" s="138"/>
      <c r="G79" s="316"/>
      <c r="H79" s="100"/>
    </row>
    <row r="80" spans="2:8" ht="15.75" x14ac:dyDescent="0.25">
      <c r="B80" s="1102"/>
      <c r="C80" s="1099"/>
      <c r="D80" s="137"/>
      <c r="E80" s="137"/>
      <c r="F80" s="138"/>
      <c r="G80" s="316"/>
      <c r="H80" s="100"/>
    </row>
    <row r="81" spans="2:8" ht="15.75" x14ac:dyDescent="0.25">
      <c r="B81" s="1102"/>
      <c r="C81" s="1099"/>
      <c r="D81" s="137"/>
      <c r="E81" s="137"/>
      <c r="F81" s="138"/>
      <c r="G81" s="316"/>
      <c r="H81" s="100"/>
    </row>
    <row r="82" spans="2:8" ht="15.75" x14ac:dyDescent="0.25">
      <c r="B82" s="1102"/>
      <c r="C82" s="1099"/>
      <c r="D82" s="137"/>
      <c r="E82" s="137"/>
      <c r="F82" s="138"/>
      <c r="G82" s="316"/>
      <c r="H82" s="100"/>
    </row>
    <row r="83" spans="2:8" ht="15.75" x14ac:dyDescent="0.25">
      <c r="B83" s="1103"/>
      <c r="C83" s="1100"/>
      <c r="D83" s="139"/>
      <c r="E83" s="139"/>
      <c r="F83" s="145"/>
      <c r="G83" s="317"/>
      <c r="H83" s="325"/>
    </row>
    <row r="84" spans="2:8" ht="15.75" x14ac:dyDescent="0.25">
      <c r="B84" s="1101">
        <v>6</v>
      </c>
      <c r="C84" s="912" t="s">
        <v>430</v>
      </c>
      <c r="D84" s="135" t="s">
        <v>326</v>
      </c>
      <c r="E84" s="135"/>
      <c r="F84" s="136"/>
      <c r="G84" s="320"/>
      <c r="H84" s="324"/>
    </row>
    <row r="85" spans="2:8" ht="15.75" x14ac:dyDescent="0.25">
      <c r="B85" s="1102"/>
      <c r="C85" s="1097"/>
      <c r="D85" s="137"/>
      <c r="E85" s="137" t="s">
        <v>320</v>
      </c>
      <c r="F85" s="138" t="s">
        <v>321</v>
      </c>
      <c r="G85" s="316"/>
      <c r="H85" s="100"/>
    </row>
    <row r="86" spans="2:8" ht="15.75" x14ac:dyDescent="0.25">
      <c r="B86" s="1102"/>
      <c r="C86" s="1097"/>
      <c r="D86" s="137"/>
      <c r="E86" s="137"/>
      <c r="F86" s="138" t="s">
        <v>325</v>
      </c>
      <c r="G86" s="316"/>
      <c r="H86" s="100"/>
    </row>
    <row r="87" spans="2:8" ht="15.75" x14ac:dyDescent="0.25">
      <c r="B87" s="1102"/>
      <c r="C87" s="1097"/>
      <c r="D87" s="137" t="s">
        <v>327</v>
      </c>
      <c r="E87" s="137"/>
      <c r="F87" s="138"/>
      <c r="G87" s="316"/>
      <c r="H87" s="100"/>
    </row>
    <row r="88" spans="2:8" ht="15.75" x14ac:dyDescent="0.25">
      <c r="B88" s="1102"/>
      <c r="C88" s="1097"/>
      <c r="D88" s="137"/>
      <c r="E88" s="137" t="s">
        <v>322</v>
      </c>
      <c r="F88" s="138"/>
      <c r="G88" s="316"/>
      <c r="H88" s="100"/>
    </row>
    <row r="89" spans="2:8" ht="15.75" x14ac:dyDescent="0.25">
      <c r="B89" s="1102"/>
      <c r="C89" s="1097"/>
      <c r="D89" s="137"/>
      <c r="E89" s="137" t="s">
        <v>329</v>
      </c>
      <c r="F89" s="138"/>
      <c r="G89" s="316"/>
      <c r="H89" s="100"/>
    </row>
    <row r="90" spans="2:8" ht="15.75" x14ac:dyDescent="0.25">
      <c r="B90" s="1102"/>
      <c r="C90" s="1097"/>
      <c r="D90" s="137"/>
      <c r="E90" s="137" t="s">
        <v>388</v>
      </c>
      <c r="F90" s="138"/>
      <c r="G90" s="316"/>
      <c r="H90" s="100"/>
    </row>
    <row r="91" spans="2:8" ht="15.75" x14ac:dyDescent="0.25">
      <c r="B91" s="1102"/>
      <c r="C91" s="1097"/>
      <c r="D91" s="137"/>
      <c r="E91" s="137"/>
      <c r="F91" s="138" t="s">
        <v>431</v>
      </c>
      <c r="G91" s="316"/>
      <c r="H91" s="100"/>
    </row>
    <row r="92" spans="2:8" ht="15.75" x14ac:dyDescent="0.25">
      <c r="B92" s="1102"/>
      <c r="C92" s="1097"/>
      <c r="D92" s="137" t="s">
        <v>360</v>
      </c>
      <c r="E92" s="137"/>
      <c r="F92" s="138"/>
      <c r="G92" s="316"/>
      <c r="H92" s="100"/>
    </row>
    <row r="93" spans="2:8" ht="15.75" x14ac:dyDescent="0.25">
      <c r="B93" s="1102"/>
      <c r="C93" s="1097"/>
      <c r="D93" s="137"/>
      <c r="E93" s="137" t="s">
        <v>361</v>
      </c>
      <c r="F93" s="138" t="s">
        <v>365</v>
      </c>
      <c r="G93" s="316"/>
      <c r="H93" s="100"/>
    </row>
    <row r="94" spans="2:8" ht="15.75" x14ac:dyDescent="0.25">
      <c r="B94" s="1102"/>
      <c r="C94" s="1097"/>
      <c r="D94" s="137"/>
      <c r="E94" s="137"/>
      <c r="F94" s="138" t="s">
        <v>366</v>
      </c>
      <c r="G94" s="316"/>
      <c r="H94" s="100"/>
    </row>
    <row r="95" spans="2:8" ht="15.75" x14ac:dyDescent="0.25">
      <c r="B95" s="1102"/>
      <c r="C95" s="1097"/>
      <c r="D95" s="137" t="s">
        <v>367</v>
      </c>
      <c r="E95" s="137"/>
      <c r="F95" s="138"/>
      <c r="G95" s="316"/>
      <c r="H95" s="100"/>
    </row>
    <row r="96" spans="2:8" ht="15.75" x14ac:dyDescent="0.25">
      <c r="B96" s="1102"/>
      <c r="C96" s="1097"/>
      <c r="D96" s="137"/>
      <c r="E96" s="137" t="s">
        <v>368</v>
      </c>
      <c r="F96" s="138" t="s">
        <v>370</v>
      </c>
      <c r="G96" s="316"/>
      <c r="H96" s="100"/>
    </row>
    <row r="97" spans="2:8" ht="15.75" x14ac:dyDescent="0.25">
      <c r="B97" s="1102"/>
      <c r="C97" s="1097"/>
      <c r="D97" s="137"/>
      <c r="E97" s="137" t="s">
        <v>369</v>
      </c>
      <c r="F97" s="138" t="s">
        <v>371</v>
      </c>
      <c r="G97" s="316"/>
      <c r="H97" s="100"/>
    </row>
    <row r="98" spans="2:8" ht="15.75" x14ac:dyDescent="0.25">
      <c r="B98" s="1102"/>
      <c r="C98" s="1097"/>
      <c r="D98" s="137"/>
      <c r="E98" s="137"/>
      <c r="F98" s="138" t="s">
        <v>372</v>
      </c>
      <c r="G98" s="316"/>
      <c r="H98" s="100"/>
    </row>
    <row r="99" spans="2:8" ht="15.75" x14ac:dyDescent="0.25">
      <c r="B99" s="1103"/>
      <c r="C99" s="913"/>
      <c r="D99" s="139"/>
      <c r="E99" s="139" t="s">
        <v>373</v>
      </c>
      <c r="F99" s="145"/>
      <c r="G99" s="317"/>
      <c r="H99" s="325"/>
    </row>
    <row r="100" spans="2:8" ht="15.75" x14ac:dyDescent="0.25">
      <c r="B100" s="939">
        <v>7</v>
      </c>
      <c r="C100" s="1097" t="s">
        <v>414</v>
      </c>
      <c r="D100" s="137"/>
      <c r="E100" s="137"/>
      <c r="F100" s="138"/>
      <c r="G100" s="316"/>
      <c r="H100" s="100"/>
    </row>
    <row r="101" spans="2:8" ht="15.75" x14ac:dyDescent="0.25">
      <c r="B101" s="1073"/>
      <c r="C101" s="1097"/>
      <c r="D101" s="137" t="s">
        <v>376</v>
      </c>
      <c r="E101" s="146" t="s">
        <v>377</v>
      </c>
      <c r="F101" s="138"/>
      <c r="G101" s="316"/>
      <c r="H101" s="100"/>
    </row>
    <row r="102" spans="2:8" ht="15.75" x14ac:dyDescent="0.25">
      <c r="B102" s="1073"/>
      <c r="C102" s="1097"/>
      <c r="D102" s="137"/>
      <c r="E102" s="137" t="s">
        <v>396</v>
      </c>
      <c r="F102" s="138" t="s">
        <v>380</v>
      </c>
      <c r="G102" s="316"/>
      <c r="H102" s="100"/>
    </row>
    <row r="103" spans="2:8" ht="15.75" x14ac:dyDescent="0.25">
      <c r="B103" s="1073"/>
      <c r="C103" s="1097"/>
      <c r="D103" s="137" t="s">
        <v>381</v>
      </c>
      <c r="E103" s="137"/>
      <c r="F103" s="138"/>
      <c r="G103" s="316"/>
      <c r="H103" s="100"/>
    </row>
    <row r="104" spans="2:8" ht="15.75" x14ac:dyDescent="0.25">
      <c r="B104" s="1073"/>
      <c r="C104" s="1097"/>
      <c r="D104" s="137"/>
      <c r="E104" s="146" t="s">
        <v>378</v>
      </c>
      <c r="F104" s="138" t="s">
        <v>415</v>
      </c>
      <c r="G104" s="316"/>
      <c r="H104" s="100"/>
    </row>
    <row r="105" spans="2:8" ht="15.75" x14ac:dyDescent="0.25">
      <c r="B105" s="1073"/>
      <c r="C105" s="1097"/>
      <c r="D105" s="137"/>
      <c r="E105" s="137" t="s">
        <v>382</v>
      </c>
      <c r="F105" s="138" t="s">
        <v>416</v>
      </c>
      <c r="G105" s="316"/>
      <c r="H105" s="100"/>
    </row>
    <row r="106" spans="2:8" ht="15.75" x14ac:dyDescent="0.25">
      <c r="B106" s="1073"/>
      <c r="C106" s="1097"/>
      <c r="D106" s="137"/>
      <c r="E106" s="137" t="s">
        <v>364</v>
      </c>
      <c r="F106" s="138"/>
      <c r="G106" s="316"/>
      <c r="H106" s="100"/>
    </row>
    <row r="107" spans="2:8" ht="15.75" x14ac:dyDescent="0.25">
      <c r="B107" s="1073"/>
      <c r="C107" s="1097"/>
      <c r="D107" s="137" t="s">
        <v>379</v>
      </c>
      <c r="E107" s="137"/>
      <c r="F107" s="138"/>
      <c r="G107" s="316"/>
      <c r="H107" s="100"/>
    </row>
    <row r="108" spans="2:8" ht="15.75" x14ac:dyDescent="0.25">
      <c r="B108" s="1073"/>
      <c r="C108" s="1097"/>
      <c r="D108" s="137"/>
      <c r="E108" s="137" t="s">
        <v>386</v>
      </c>
      <c r="F108" s="138"/>
      <c r="G108" s="316"/>
      <c r="H108" s="100"/>
    </row>
    <row r="109" spans="2:8" ht="15.75" x14ac:dyDescent="0.25">
      <c r="B109" s="1073"/>
      <c r="C109" s="1097"/>
      <c r="D109" s="137"/>
      <c r="E109" s="137" t="s">
        <v>398</v>
      </c>
      <c r="F109" s="138"/>
      <c r="G109" s="316"/>
      <c r="H109" s="100"/>
    </row>
    <row r="110" spans="2:8" ht="15.75" x14ac:dyDescent="0.25">
      <c r="B110" s="1073"/>
      <c r="C110" s="1097"/>
      <c r="D110" s="137" t="s">
        <v>384</v>
      </c>
      <c r="E110" s="144"/>
      <c r="F110" s="138"/>
      <c r="G110" s="316"/>
      <c r="H110" s="100"/>
    </row>
    <row r="111" spans="2:8" ht="15.75" x14ac:dyDescent="0.25">
      <c r="B111" s="1073"/>
      <c r="C111" s="1097"/>
      <c r="D111" s="137"/>
      <c r="E111" s="137" t="s">
        <v>383</v>
      </c>
      <c r="F111" s="138"/>
      <c r="G111" s="316"/>
      <c r="H111" s="100"/>
    </row>
    <row r="112" spans="2:8" ht="15.75" x14ac:dyDescent="0.25">
      <c r="B112" s="1073"/>
      <c r="C112" s="1097"/>
      <c r="D112" s="137"/>
      <c r="E112" s="137" t="s">
        <v>385</v>
      </c>
      <c r="F112" s="138"/>
      <c r="G112" s="316"/>
      <c r="H112" s="100"/>
    </row>
    <row r="113" spans="2:8" ht="15.75" x14ac:dyDescent="0.25">
      <c r="B113" s="942"/>
      <c r="C113" s="913"/>
      <c r="D113" s="139"/>
      <c r="E113" s="139" t="s">
        <v>387</v>
      </c>
      <c r="F113" s="145"/>
      <c r="G113" s="317"/>
      <c r="H113" s="325"/>
    </row>
    <row r="117" spans="2:8" x14ac:dyDescent="0.25">
      <c r="C117" t="s">
        <v>312</v>
      </c>
      <c r="D117" t="s">
        <v>463</v>
      </c>
      <c r="E117" s="251" t="s">
        <v>476</v>
      </c>
      <c r="F117" s="337" t="s">
        <v>315</v>
      </c>
      <c r="G117" s="249" t="s">
        <v>636</v>
      </c>
      <c r="H117" s="249" t="s">
        <v>637</v>
      </c>
    </row>
    <row r="118" spans="2:8" x14ac:dyDescent="0.25">
      <c r="C118" s="249" t="str">
        <f>+C6</f>
        <v>Oxidant Stream</v>
      </c>
      <c r="D118" s="249" t="s">
        <v>486</v>
      </c>
      <c r="E118" s="165" t="s">
        <v>477</v>
      </c>
      <c r="F118" s="323">
        <v>1995</v>
      </c>
      <c r="G118" s="249">
        <v>1</v>
      </c>
      <c r="H118" s="249">
        <v>1</v>
      </c>
    </row>
    <row r="119" spans="2:8" x14ac:dyDescent="0.25">
      <c r="C119" s="249" t="str">
        <f>+C13</f>
        <v>Primary Conversion</v>
      </c>
      <c r="D119" s="252" t="s">
        <v>455</v>
      </c>
      <c r="E119" s="165" t="s">
        <v>478</v>
      </c>
      <c r="F119" s="116">
        <v>1996</v>
      </c>
      <c r="G119" s="249">
        <v>2</v>
      </c>
      <c r="H119" s="249">
        <v>2</v>
      </c>
    </row>
    <row r="120" spans="2:8" x14ac:dyDescent="0.25">
      <c r="C120" s="249" t="str">
        <f>+C28</f>
        <v>Power Generation</v>
      </c>
      <c r="D120" s="249"/>
      <c r="E120" s="165" t="s">
        <v>479</v>
      </c>
      <c r="F120" s="116">
        <v>1997</v>
      </c>
      <c r="G120" s="249">
        <v>3</v>
      </c>
      <c r="H120" s="249">
        <v>3</v>
      </c>
    </row>
    <row r="121" spans="2:8" x14ac:dyDescent="0.25">
      <c r="C121" s="249" t="str">
        <f>+C64</f>
        <v>Secondary Conversion</v>
      </c>
      <c r="D121" s="249"/>
      <c r="E121" s="165" t="s">
        <v>480</v>
      </c>
      <c r="F121" s="116">
        <v>1998</v>
      </c>
      <c r="G121" s="249">
        <v>4</v>
      </c>
      <c r="H121" s="249">
        <v>4</v>
      </c>
    </row>
    <row r="122" spans="2:8" x14ac:dyDescent="0.25">
      <c r="C122" s="249" t="str">
        <f>+C84</f>
        <v>Contaminant Removal</v>
      </c>
      <c r="D122" s="249"/>
      <c r="E122" s="165" t="s">
        <v>481</v>
      </c>
      <c r="F122" s="116">
        <v>1999</v>
      </c>
      <c r="G122" s="249"/>
      <c r="H122" s="249">
        <v>5</v>
      </c>
    </row>
    <row r="123" spans="2:8" x14ac:dyDescent="0.25">
      <c r="C123" s="249" t="str">
        <f>+C100</f>
        <v>Energy Storage</v>
      </c>
      <c r="D123" s="249"/>
      <c r="E123" s="165" t="s">
        <v>487</v>
      </c>
      <c r="F123" s="116">
        <v>2000</v>
      </c>
      <c r="G123" s="249"/>
      <c r="H123" s="249">
        <v>6</v>
      </c>
    </row>
    <row r="124" spans="2:8" x14ac:dyDescent="0.25">
      <c r="C124" s="249" t="s">
        <v>434</v>
      </c>
      <c r="D124" s="249"/>
      <c r="E124" s="165" t="s">
        <v>599</v>
      </c>
      <c r="F124" s="116">
        <v>2001</v>
      </c>
      <c r="G124" s="249"/>
      <c r="H124" s="249">
        <v>7</v>
      </c>
    </row>
    <row r="125" spans="2:8" x14ac:dyDescent="0.25">
      <c r="C125" s="249"/>
      <c r="D125" s="249"/>
      <c r="E125" s="165" t="s">
        <v>482</v>
      </c>
      <c r="F125" s="116">
        <v>2002</v>
      </c>
      <c r="G125" s="249"/>
      <c r="H125" s="249">
        <v>8</v>
      </c>
    </row>
    <row r="126" spans="2:8" x14ac:dyDescent="0.25">
      <c r="C126" s="249"/>
      <c r="D126" s="249"/>
      <c r="E126" s="165" t="s">
        <v>601</v>
      </c>
      <c r="F126" s="116">
        <v>2003</v>
      </c>
      <c r="G126" s="249"/>
      <c r="H126" s="249">
        <v>9</v>
      </c>
    </row>
    <row r="127" spans="2:8" x14ac:dyDescent="0.25">
      <c r="C127" s="249"/>
      <c r="D127" s="249"/>
      <c r="E127" s="165" t="s">
        <v>483</v>
      </c>
      <c r="F127" s="116">
        <v>2004</v>
      </c>
      <c r="G127" s="249"/>
      <c r="H127" s="249">
        <v>10</v>
      </c>
    </row>
    <row r="128" spans="2:8" x14ac:dyDescent="0.25">
      <c r="E128" s="332" t="s">
        <v>600</v>
      </c>
      <c r="F128" s="116">
        <v>2005</v>
      </c>
      <c r="G128" s="249"/>
      <c r="H128" s="249">
        <v>11</v>
      </c>
    </row>
    <row r="129" spans="5:8" x14ac:dyDescent="0.25">
      <c r="E129" s="332" t="s">
        <v>624</v>
      </c>
      <c r="F129" s="116">
        <v>2006</v>
      </c>
      <c r="G129" s="249"/>
      <c r="H129" s="249">
        <v>12</v>
      </c>
    </row>
    <row r="130" spans="5:8" x14ac:dyDescent="0.25">
      <c r="E130" s="332" t="s">
        <v>596</v>
      </c>
      <c r="F130" s="116">
        <v>2007</v>
      </c>
      <c r="G130" s="249"/>
      <c r="H130" s="249">
        <v>13</v>
      </c>
    </row>
    <row r="131" spans="5:8" x14ac:dyDescent="0.25">
      <c r="E131" s="332" t="s">
        <v>597</v>
      </c>
      <c r="F131" s="116">
        <v>2008</v>
      </c>
      <c r="G131" s="249"/>
      <c r="H131" s="249">
        <v>14</v>
      </c>
    </row>
    <row r="132" spans="5:8" x14ac:dyDescent="0.25">
      <c r="E132" s="332" t="s">
        <v>598</v>
      </c>
      <c r="F132" s="116">
        <v>2009</v>
      </c>
      <c r="G132" s="249"/>
      <c r="H132" s="249">
        <v>15</v>
      </c>
    </row>
    <row r="133" spans="5:8" x14ac:dyDescent="0.25">
      <c r="F133" s="116">
        <v>2010</v>
      </c>
      <c r="G133" s="249"/>
      <c r="H133" s="249">
        <v>16</v>
      </c>
    </row>
    <row r="134" spans="5:8" x14ac:dyDescent="0.25">
      <c r="F134" s="116">
        <v>2011</v>
      </c>
      <c r="G134" s="249"/>
      <c r="H134" s="249">
        <v>17</v>
      </c>
    </row>
    <row r="135" spans="5:8" x14ac:dyDescent="0.25">
      <c r="F135" s="116">
        <v>2012</v>
      </c>
      <c r="G135" s="249"/>
      <c r="H135" s="249">
        <v>18</v>
      </c>
    </row>
    <row r="136" spans="5:8" x14ac:dyDescent="0.25">
      <c r="F136" s="116">
        <v>2013</v>
      </c>
      <c r="G136" s="249"/>
      <c r="H136" s="249">
        <v>19</v>
      </c>
    </row>
    <row r="137" spans="5:8" x14ac:dyDescent="0.25">
      <c r="F137" s="116">
        <v>2014</v>
      </c>
      <c r="G137" s="249"/>
      <c r="H137" s="249">
        <v>20</v>
      </c>
    </row>
    <row r="138" spans="5:8" x14ac:dyDescent="0.25">
      <c r="F138" s="116">
        <v>2015</v>
      </c>
      <c r="G138" s="249"/>
      <c r="H138" s="249">
        <v>21</v>
      </c>
    </row>
    <row r="139" spans="5:8" x14ac:dyDescent="0.25">
      <c r="F139" s="116">
        <v>2016</v>
      </c>
      <c r="G139" s="249"/>
      <c r="H139" s="249">
        <v>22</v>
      </c>
    </row>
    <row r="140" spans="5:8" x14ac:dyDescent="0.25">
      <c r="F140" s="116">
        <v>2017</v>
      </c>
      <c r="G140" s="249"/>
      <c r="H140" s="249">
        <v>23</v>
      </c>
    </row>
    <row r="141" spans="5:8" x14ac:dyDescent="0.25">
      <c r="F141" s="116">
        <v>2018</v>
      </c>
      <c r="G141" s="249"/>
      <c r="H141" s="249">
        <v>24</v>
      </c>
    </row>
    <row r="142" spans="5:8" x14ac:dyDescent="0.25">
      <c r="F142" s="116">
        <v>2019</v>
      </c>
      <c r="G142" s="249"/>
      <c r="H142" s="249">
        <v>25</v>
      </c>
    </row>
    <row r="143" spans="5:8" x14ac:dyDescent="0.25">
      <c r="F143" s="116">
        <v>2020</v>
      </c>
      <c r="G143" s="249"/>
      <c r="H143" s="249">
        <v>26</v>
      </c>
    </row>
    <row r="144" spans="5:8" x14ac:dyDescent="0.25">
      <c r="F144" s="116">
        <v>2021</v>
      </c>
      <c r="G144" s="249"/>
      <c r="H144" s="249">
        <v>27</v>
      </c>
    </row>
    <row r="145" spans="6:8" x14ac:dyDescent="0.25">
      <c r="F145" s="116">
        <v>2022</v>
      </c>
      <c r="G145" s="249"/>
      <c r="H145" s="249">
        <v>28</v>
      </c>
    </row>
    <row r="146" spans="6:8" x14ac:dyDescent="0.25">
      <c r="F146" s="116">
        <v>2023</v>
      </c>
      <c r="G146" s="249"/>
      <c r="H146" s="249">
        <v>29</v>
      </c>
    </row>
    <row r="147" spans="6:8" x14ac:dyDescent="0.25">
      <c r="F147" s="116">
        <v>2024</v>
      </c>
      <c r="G147" s="249"/>
      <c r="H147" s="249">
        <v>30</v>
      </c>
    </row>
    <row r="148" spans="6:8" x14ac:dyDescent="0.25">
      <c r="F148" s="116">
        <v>2025</v>
      </c>
      <c r="G148" s="249"/>
      <c r="H148" s="249">
        <v>31</v>
      </c>
    </row>
    <row r="149" spans="6:8" x14ac:dyDescent="0.25">
      <c r="F149" s="116">
        <v>2026</v>
      </c>
      <c r="G149" s="249"/>
      <c r="H149" s="249">
        <v>32</v>
      </c>
    </row>
    <row r="150" spans="6:8" x14ac:dyDescent="0.25">
      <c r="F150" s="116">
        <v>2027</v>
      </c>
      <c r="G150" s="249"/>
      <c r="H150" s="249">
        <v>33</v>
      </c>
    </row>
    <row r="151" spans="6:8" x14ac:dyDescent="0.25">
      <c r="F151" s="116">
        <v>2028</v>
      </c>
      <c r="G151" s="249"/>
      <c r="H151" s="249">
        <v>34</v>
      </c>
    </row>
    <row r="152" spans="6:8" x14ac:dyDescent="0.25">
      <c r="F152" s="116">
        <v>2029</v>
      </c>
      <c r="G152" s="249"/>
      <c r="H152" s="249">
        <v>35</v>
      </c>
    </row>
    <row r="153" spans="6:8" x14ac:dyDescent="0.25">
      <c r="F153" s="116">
        <v>2030</v>
      </c>
      <c r="G153" s="249"/>
      <c r="H153" s="249">
        <v>36</v>
      </c>
    </row>
    <row r="154" spans="6:8" x14ac:dyDescent="0.25">
      <c r="F154" s="116">
        <v>2031</v>
      </c>
      <c r="G154" s="249"/>
      <c r="H154" s="249">
        <v>37</v>
      </c>
    </row>
    <row r="155" spans="6:8" x14ac:dyDescent="0.25">
      <c r="F155" s="116">
        <v>2032</v>
      </c>
      <c r="G155" s="249"/>
      <c r="H155" s="249">
        <v>38</v>
      </c>
    </row>
    <row r="156" spans="6:8" x14ac:dyDescent="0.25">
      <c r="F156" s="116">
        <v>2033</v>
      </c>
      <c r="G156" s="249"/>
      <c r="H156" s="249">
        <v>39</v>
      </c>
    </row>
    <row r="157" spans="6:8" x14ac:dyDescent="0.25">
      <c r="F157" s="116">
        <v>2034</v>
      </c>
      <c r="G157" s="249"/>
      <c r="H157" s="249">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8" t="s">
        <v>652</v>
      </c>
      <c r="C2" s="1061"/>
      <c r="D2" s="1062"/>
      <c r="E2" s="1062"/>
      <c r="F2" s="1062"/>
      <c r="G2" s="1062"/>
      <c r="H2" s="1062"/>
      <c r="I2" s="1062"/>
      <c r="J2" s="1062"/>
      <c r="K2" s="1062"/>
      <c r="L2" s="1062"/>
      <c r="M2" s="1062"/>
      <c r="N2" s="1062"/>
      <c r="O2" s="1062"/>
      <c r="P2" s="1062"/>
      <c r="Q2" s="1062"/>
      <c r="R2" s="1062"/>
      <c r="S2" s="1062"/>
      <c r="T2" s="1062"/>
      <c r="U2" s="1063"/>
    </row>
    <row r="3" spans="2:21" ht="18.75" x14ac:dyDescent="0.25">
      <c r="B3" s="918" t="s">
        <v>641</v>
      </c>
      <c r="C3" s="919"/>
      <c r="D3" s="919"/>
      <c r="E3" s="919"/>
      <c r="F3" s="919"/>
      <c r="G3" s="919"/>
      <c r="H3" s="919"/>
      <c r="I3" s="920"/>
      <c r="J3" s="918" t="s">
        <v>642</v>
      </c>
      <c r="K3" s="919"/>
      <c r="L3" s="919"/>
      <c r="M3" s="919"/>
      <c r="N3" s="919"/>
      <c r="O3" s="919"/>
      <c r="P3" s="919"/>
      <c r="Q3" s="919"/>
      <c r="R3" s="920"/>
      <c r="S3" s="918" t="s">
        <v>643</v>
      </c>
      <c r="T3" s="919"/>
      <c r="U3" s="920"/>
    </row>
    <row r="4" spans="2:21" ht="18.75" x14ac:dyDescent="0.25">
      <c r="B4" s="88" t="s">
        <v>356</v>
      </c>
      <c r="C4" s="88" t="s">
        <v>645</v>
      </c>
      <c r="D4" s="88" t="s">
        <v>497</v>
      </c>
      <c r="E4" s="89" t="s">
        <v>463</v>
      </c>
      <c r="F4" s="89" t="s">
        <v>315</v>
      </c>
      <c r="G4" s="89" t="s">
        <v>508</v>
      </c>
      <c r="H4" s="88" t="s">
        <v>505</v>
      </c>
      <c r="I4" s="383" t="s">
        <v>235</v>
      </c>
      <c r="J4" s="262" t="s">
        <v>465</v>
      </c>
      <c r="K4" s="262" t="s">
        <v>466</v>
      </c>
      <c r="L4" s="261" t="s">
        <v>585</v>
      </c>
      <c r="M4" s="263" t="s">
        <v>468</v>
      </c>
      <c r="N4" s="264" t="s">
        <v>467</v>
      </c>
      <c r="O4" s="263" t="s">
        <v>649</v>
      </c>
      <c r="P4" s="263" t="s">
        <v>650</v>
      </c>
      <c r="Q4" s="263" t="s">
        <v>464</v>
      </c>
      <c r="R4" s="90" t="s">
        <v>638</v>
      </c>
      <c r="S4" s="389" t="s">
        <v>646</v>
      </c>
      <c r="T4" s="1107" t="s">
        <v>644</v>
      </c>
      <c r="U4" s="1108"/>
    </row>
    <row r="5" spans="2:21" x14ac:dyDescent="0.25">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25">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25">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25">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25">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25">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25">
      <c r="B11" s="374"/>
      <c r="C11" s="375"/>
      <c r="D11" s="375"/>
      <c r="E11" s="375"/>
      <c r="F11" s="375"/>
      <c r="G11" s="375"/>
      <c r="H11" s="375"/>
      <c r="I11" s="375"/>
      <c r="J11" s="375"/>
      <c r="K11" s="375"/>
      <c r="L11" s="375"/>
      <c r="M11" s="375"/>
      <c r="N11" s="375"/>
      <c r="O11" s="375"/>
      <c r="P11" s="375"/>
      <c r="Q11" s="375"/>
      <c r="R11" s="375"/>
      <c r="S11" s="375"/>
      <c r="T11" s="328"/>
      <c r="U11" s="124"/>
    </row>
    <row r="12" spans="2:21" x14ac:dyDescent="0.25">
      <c r="B12" s="432"/>
      <c r="C12" s="433"/>
      <c r="D12" s="433"/>
      <c r="E12" s="433"/>
      <c r="F12" s="433"/>
      <c r="G12" s="433"/>
      <c r="H12" s="433"/>
      <c r="I12" s="433"/>
      <c r="J12" s="433"/>
      <c r="K12" s="433"/>
      <c r="L12" s="433"/>
      <c r="M12" s="433"/>
      <c r="N12" s="433"/>
      <c r="O12" s="433"/>
      <c r="P12" s="433"/>
      <c r="Q12" s="433"/>
      <c r="R12" s="433"/>
      <c r="S12" s="433"/>
      <c r="T12" s="92"/>
      <c r="U12" s="84"/>
    </row>
    <row r="13" spans="2:21" x14ac:dyDescent="0.25">
      <c r="B13" s="432"/>
      <c r="C13" s="433"/>
      <c r="D13" s="433"/>
      <c r="E13" s="433"/>
      <c r="F13" s="433"/>
      <c r="G13" s="433"/>
      <c r="H13" s="433"/>
      <c r="I13" s="433"/>
      <c r="J13" s="433"/>
      <c r="K13" s="433"/>
      <c r="L13" s="433"/>
      <c r="M13" s="433"/>
      <c r="N13" s="433"/>
      <c r="O13" s="433"/>
      <c r="P13" s="433"/>
      <c r="Q13" s="433"/>
      <c r="R13" s="433"/>
      <c r="S13" s="433"/>
      <c r="T13" s="92"/>
      <c r="U13" s="84"/>
    </row>
    <row r="14" spans="2:21" x14ac:dyDescent="0.25">
      <c r="B14" s="432"/>
      <c r="C14" s="433"/>
      <c r="D14" s="433"/>
      <c r="E14" s="433"/>
      <c r="F14" s="433"/>
      <c r="G14" s="433"/>
      <c r="H14" s="433"/>
      <c r="I14" s="433"/>
      <c r="J14" s="1002" t="str">
        <f>TEXT(C2,0)</f>
        <v>0</v>
      </c>
      <c r="K14" s="1003"/>
      <c r="L14" s="1003"/>
      <c r="M14" s="1003"/>
      <c r="N14" s="1003"/>
      <c r="O14" s="1003"/>
      <c r="P14" s="1003"/>
      <c r="Q14" s="1003"/>
      <c r="R14" s="1003"/>
      <c r="S14" s="1003"/>
      <c r="T14" s="1004"/>
      <c r="U14" s="84"/>
    </row>
    <row r="15" spans="2:21" x14ac:dyDescent="0.25">
      <c r="B15" s="432"/>
      <c r="C15" s="433"/>
      <c r="D15" s="433"/>
      <c r="E15" s="433"/>
      <c r="F15" s="433"/>
      <c r="G15" s="433"/>
      <c r="H15" s="433"/>
      <c r="I15" s="433"/>
      <c r="J15" s="414" t="s">
        <v>647</v>
      </c>
      <c r="K15" s="415">
        <v>1</v>
      </c>
      <c r="L15" s="415">
        <v>2</v>
      </c>
      <c r="M15" s="415">
        <v>3</v>
      </c>
      <c r="N15" s="415">
        <v>4</v>
      </c>
      <c r="O15" s="415">
        <v>5</v>
      </c>
      <c r="P15" s="415">
        <v>6</v>
      </c>
      <c r="Q15" s="415">
        <v>7</v>
      </c>
      <c r="R15" s="415">
        <v>8</v>
      </c>
      <c r="S15" s="415">
        <v>9</v>
      </c>
      <c r="T15" s="416">
        <v>10</v>
      </c>
      <c r="U15" s="84"/>
    </row>
    <row r="16" spans="2:21" x14ac:dyDescent="0.25">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25">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25">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25">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25">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25">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25">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25">
      <c r="B23" s="432"/>
      <c r="C23" s="433"/>
      <c r="D23" s="433"/>
      <c r="E23" s="433"/>
      <c r="F23" s="433"/>
      <c r="G23" s="433"/>
      <c r="H23" s="433"/>
      <c r="I23" s="433"/>
      <c r="J23" s="86" t="s">
        <v>575</v>
      </c>
      <c r="K23" s="86" t="s">
        <v>651</v>
      </c>
      <c r="L23" s="433"/>
      <c r="M23" s="433"/>
      <c r="N23" s="433"/>
      <c r="O23" s="433"/>
      <c r="P23" s="433"/>
      <c r="Q23" s="433"/>
      <c r="R23" s="433"/>
      <c r="S23" s="433"/>
      <c r="T23" s="92"/>
      <c r="U23" s="84"/>
    </row>
    <row r="24" spans="2:21" x14ac:dyDescent="0.25">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25">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25">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25">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25">
      <c r="B28" s="91"/>
      <c r="C28" s="92"/>
      <c r="D28" s="92"/>
      <c r="E28" s="92"/>
      <c r="F28" s="433"/>
      <c r="G28" s="433"/>
      <c r="H28" s="92"/>
      <c r="I28" s="92"/>
      <c r="J28" s="433"/>
      <c r="K28" s="92"/>
      <c r="L28" s="92"/>
      <c r="M28" s="92"/>
      <c r="N28" s="92"/>
      <c r="O28" s="92"/>
      <c r="P28" s="92"/>
      <c r="Q28" s="92"/>
      <c r="R28" s="92"/>
      <c r="S28" s="92"/>
      <c r="T28" s="92"/>
      <c r="U28" s="84"/>
    </row>
    <row r="29" spans="2:21" x14ac:dyDescent="0.25">
      <c r="B29" s="91"/>
      <c r="C29" s="92"/>
      <c r="D29" s="92"/>
      <c r="E29" s="92"/>
      <c r="F29" s="433"/>
      <c r="G29" s="433"/>
      <c r="H29" s="92"/>
      <c r="I29" s="92"/>
      <c r="J29" s="92"/>
      <c r="K29" s="92"/>
      <c r="L29" s="92"/>
      <c r="M29" s="92"/>
      <c r="N29" s="92"/>
      <c r="O29" s="92"/>
      <c r="P29" s="92"/>
      <c r="Q29" s="92"/>
      <c r="R29" s="92"/>
      <c r="S29" s="92"/>
      <c r="T29" s="92"/>
      <c r="U29" s="84"/>
    </row>
    <row r="30" spans="2:21" x14ac:dyDescent="0.25">
      <c r="B30" s="91"/>
      <c r="C30" s="92"/>
      <c r="D30" s="92"/>
      <c r="E30" s="92"/>
      <c r="F30" s="433"/>
      <c r="G30" s="433"/>
      <c r="H30" s="92"/>
      <c r="I30" s="92"/>
      <c r="J30" s="92"/>
      <c r="K30" s="92"/>
      <c r="L30" s="92"/>
      <c r="M30" s="92"/>
      <c r="N30" s="92"/>
      <c r="O30" s="92"/>
      <c r="P30" s="92"/>
      <c r="Q30" s="92"/>
      <c r="R30" s="92"/>
      <c r="S30" s="92"/>
      <c r="T30" s="92"/>
      <c r="U30" s="84"/>
    </row>
    <row r="31" spans="2:21" x14ac:dyDescent="0.25">
      <c r="B31" s="91"/>
      <c r="C31" s="92"/>
      <c r="D31" s="92"/>
      <c r="E31" s="92"/>
      <c r="F31" s="433"/>
      <c r="G31" s="433"/>
      <c r="H31" s="92"/>
      <c r="I31" s="92"/>
      <c r="J31" s="92"/>
      <c r="K31" s="92"/>
      <c r="L31" s="92"/>
      <c r="M31" s="92"/>
      <c r="N31" s="92"/>
      <c r="O31" s="92"/>
      <c r="P31" s="92"/>
      <c r="Q31" s="92"/>
      <c r="R31" s="92"/>
      <c r="S31" s="92"/>
      <c r="T31" s="92"/>
      <c r="U31" s="84"/>
    </row>
    <row r="32" spans="2:21" x14ac:dyDescent="0.25">
      <c r="B32" s="91"/>
      <c r="C32" s="92"/>
      <c r="D32" s="92"/>
      <c r="E32" s="92"/>
      <c r="F32" s="433"/>
      <c r="G32" s="433"/>
      <c r="H32" s="92"/>
      <c r="I32" s="92"/>
      <c r="J32" s="92"/>
      <c r="K32" s="92"/>
      <c r="L32" s="92"/>
      <c r="M32" s="92"/>
      <c r="N32" s="92"/>
      <c r="O32" s="92"/>
      <c r="P32" s="92"/>
      <c r="Q32" s="92"/>
      <c r="R32" s="92"/>
      <c r="S32" s="92"/>
      <c r="T32" s="92"/>
      <c r="U32" s="84"/>
    </row>
    <row r="33" spans="2:21" x14ac:dyDescent="0.25">
      <c r="B33" s="91"/>
      <c r="C33" s="92"/>
      <c r="D33" s="92"/>
      <c r="E33" s="92"/>
      <c r="F33" s="433"/>
      <c r="G33" s="433"/>
      <c r="H33" s="92"/>
      <c r="I33" s="92"/>
      <c r="J33" s="92"/>
      <c r="K33" s="92"/>
      <c r="L33" s="92"/>
      <c r="M33" s="92"/>
      <c r="N33" s="92"/>
      <c r="O33" s="92"/>
      <c r="P33" s="92"/>
      <c r="Q33" s="92"/>
      <c r="R33" s="92"/>
      <c r="S33" s="92"/>
      <c r="T33" s="92"/>
      <c r="U33" s="84"/>
    </row>
    <row r="34" spans="2:21" x14ac:dyDescent="0.25">
      <c r="B34" s="91"/>
      <c r="C34" s="92"/>
      <c r="D34" s="92"/>
      <c r="E34" s="92"/>
      <c r="F34" s="433"/>
      <c r="G34" s="433"/>
      <c r="H34" s="92"/>
      <c r="I34" s="92"/>
      <c r="J34" s="92"/>
      <c r="K34" s="92"/>
      <c r="L34" s="92"/>
      <c r="M34" s="92"/>
      <c r="N34" s="92"/>
      <c r="O34" s="92"/>
      <c r="P34" s="92"/>
      <c r="Q34" s="92"/>
      <c r="R34" s="92"/>
      <c r="S34" s="92"/>
      <c r="T34" s="92"/>
      <c r="U34" s="84"/>
    </row>
    <row r="35" spans="2:21" x14ac:dyDescent="0.25">
      <c r="B35" s="91"/>
      <c r="C35" s="92"/>
      <c r="D35" s="92"/>
      <c r="E35" s="92"/>
      <c r="F35" s="433"/>
      <c r="G35" s="433"/>
      <c r="H35" s="92"/>
      <c r="I35" s="92"/>
      <c r="J35" s="92"/>
      <c r="K35" s="92"/>
      <c r="L35" s="92"/>
      <c r="M35" s="92"/>
      <c r="N35" s="92"/>
      <c r="O35" s="92"/>
      <c r="P35" s="92"/>
      <c r="Q35" s="92"/>
      <c r="R35" s="92"/>
      <c r="S35" s="92"/>
      <c r="T35" s="92"/>
      <c r="U35" s="84"/>
    </row>
    <row r="36" spans="2:21" x14ac:dyDescent="0.25">
      <c r="B36" s="391"/>
      <c r="C36" s="392"/>
      <c r="D36" s="392"/>
      <c r="E36" s="392"/>
      <c r="F36" s="385"/>
      <c r="G36" s="385"/>
      <c r="H36" s="392"/>
      <c r="I36" s="392"/>
      <c r="J36" s="392"/>
      <c r="K36" s="392"/>
      <c r="L36" s="392"/>
      <c r="M36" s="392"/>
      <c r="N36" s="392"/>
      <c r="O36" s="392"/>
      <c r="P36" s="392"/>
      <c r="Q36" s="392"/>
      <c r="R36" s="392"/>
      <c r="S36" s="392"/>
      <c r="T36" s="392"/>
      <c r="U36" s="394"/>
    </row>
    <row r="37" spans="2:21" x14ac:dyDescent="0.25">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2022-04-22T08:24:33Z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