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4220" yWindow="-135" windowWidth="13605" windowHeight="13815" tabRatio="858"/>
  </bookViews>
  <sheets>
    <sheet name="SimpleCalc" sheetId="25" r:id="rId1"/>
  </sheets>
  <calcPr calcId="145621" concurrentCalc="0"/>
</workbook>
</file>

<file path=xl/calcChain.xml><?xml version="1.0" encoding="utf-8"?>
<calcChain xmlns="http://schemas.openxmlformats.org/spreadsheetml/2006/main">
  <c r="M49" i="25" l="1"/>
  <c r="E54" i="25"/>
  <c r="D54" i="25"/>
  <c r="C54" i="25"/>
  <c r="B54" i="25"/>
  <c r="F54" i="25"/>
  <c r="G54" i="25"/>
  <c r="H54" i="25"/>
  <c r="B55" i="25"/>
  <c r="E55" i="25"/>
  <c r="G55" i="25"/>
  <c r="H55" i="25"/>
  <c r="F55" i="25"/>
  <c r="D55" i="25"/>
  <c r="B56" i="25"/>
  <c r="F56" i="25"/>
  <c r="E56" i="25"/>
  <c r="C55" i="25"/>
  <c r="G56" i="25"/>
  <c r="H56" i="25"/>
  <c r="D56" i="25"/>
  <c r="B57" i="25"/>
  <c r="F57" i="25"/>
  <c r="E57" i="25"/>
  <c r="C56" i="25"/>
  <c r="G57" i="25"/>
  <c r="H57" i="25"/>
  <c r="B58" i="25"/>
  <c r="D57" i="25"/>
  <c r="F58" i="25"/>
  <c r="E58" i="25"/>
  <c r="B59" i="25"/>
  <c r="F59" i="25"/>
  <c r="D58" i="25"/>
  <c r="C57" i="25"/>
  <c r="G58" i="25"/>
  <c r="H58" i="25"/>
  <c r="E59" i="25"/>
  <c r="D59" i="25"/>
  <c r="B60" i="25"/>
  <c r="F60" i="25"/>
  <c r="E60" i="25"/>
  <c r="B61" i="25"/>
  <c r="F61" i="25"/>
  <c r="D60" i="25"/>
  <c r="E61" i="25"/>
  <c r="B62" i="25"/>
  <c r="F62" i="25"/>
  <c r="D61" i="25"/>
  <c r="E62" i="25"/>
  <c r="B63" i="25"/>
  <c r="F63" i="25"/>
  <c r="D62" i="25"/>
  <c r="E63" i="25"/>
  <c r="D63" i="25"/>
  <c r="B64" i="25"/>
  <c r="F64" i="25"/>
  <c r="E64" i="25"/>
  <c r="B65" i="25"/>
  <c r="F65" i="25"/>
  <c r="D64" i="25"/>
  <c r="E65" i="25"/>
  <c r="D65" i="25"/>
  <c r="B66" i="25"/>
  <c r="F66" i="25"/>
  <c r="B67" i="25"/>
  <c r="F67" i="25"/>
  <c r="E66" i="25"/>
  <c r="E67" i="25"/>
  <c r="D66" i="25"/>
  <c r="B68" i="25"/>
  <c r="F68" i="25"/>
  <c r="D67" i="25"/>
  <c r="E68" i="25"/>
  <c r="D68" i="25"/>
  <c r="B69" i="25"/>
  <c r="F69" i="25"/>
  <c r="E69" i="25"/>
  <c r="B70" i="25"/>
  <c r="F70" i="25"/>
  <c r="D69" i="25"/>
  <c r="E70" i="25"/>
  <c r="D70" i="25"/>
  <c r="B71" i="25"/>
  <c r="F71" i="25"/>
  <c r="E71" i="25"/>
  <c r="B72" i="25"/>
  <c r="F72" i="25"/>
  <c r="D71" i="25"/>
  <c r="E72" i="25"/>
  <c r="D72" i="25"/>
  <c r="B73" i="25"/>
  <c r="F73" i="25"/>
  <c r="E73" i="25"/>
  <c r="B74" i="25"/>
  <c r="F74" i="25"/>
  <c r="D73" i="25"/>
  <c r="E74" i="25"/>
  <c r="D74" i="25"/>
  <c r="B75" i="25"/>
  <c r="F75" i="25"/>
  <c r="E75" i="25"/>
  <c r="B76" i="25"/>
  <c r="F76" i="25"/>
  <c r="D75" i="25"/>
  <c r="E76" i="25"/>
  <c r="D76" i="25"/>
  <c r="B77" i="25"/>
  <c r="F77" i="25"/>
  <c r="E77" i="25"/>
  <c r="B78" i="25"/>
  <c r="F78" i="25"/>
  <c r="D77" i="25"/>
  <c r="E78" i="25"/>
  <c r="D78" i="25"/>
  <c r="B79" i="25"/>
  <c r="F79" i="25"/>
  <c r="E79" i="25"/>
  <c r="B80" i="25"/>
  <c r="F80" i="25"/>
  <c r="D79" i="25"/>
  <c r="E80" i="25"/>
  <c r="D80" i="25"/>
  <c r="B81" i="25"/>
  <c r="F81" i="25"/>
  <c r="E81" i="25"/>
  <c r="B82" i="25"/>
  <c r="F82" i="25"/>
  <c r="D81" i="25"/>
  <c r="E82" i="25"/>
  <c r="D82" i="25"/>
  <c r="B83" i="25"/>
  <c r="F83" i="25"/>
  <c r="E83" i="25"/>
  <c r="B84" i="25"/>
  <c r="F84" i="25"/>
  <c r="D83" i="25"/>
  <c r="E84" i="25"/>
  <c r="D84" i="25"/>
  <c r="B85" i="25"/>
  <c r="F85" i="25"/>
  <c r="E85" i="25"/>
  <c r="B86" i="25"/>
  <c r="F86" i="25"/>
  <c r="D85" i="25"/>
  <c r="E86" i="25"/>
  <c r="D86" i="25"/>
  <c r="B87" i="25"/>
  <c r="F87" i="25"/>
  <c r="E87" i="25"/>
  <c r="B88" i="25"/>
  <c r="F88" i="25"/>
  <c r="D87" i="25"/>
  <c r="E88" i="25"/>
  <c r="D88" i="25"/>
  <c r="B89" i="25"/>
  <c r="F89" i="25"/>
  <c r="E89" i="25"/>
  <c r="B90" i="25"/>
  <c r="F90" i="25"/>
  <c r="D89" i="25"/>
  <c r="E90" i="25"/>
  <c r="D90" i="25"/>
  <c r="B91" i="25"/>
  <c r="F91" i="25"/>
  <c r="E91" i="25"/>
  <c r="B92" i="25"/>
  <c r="F92" i="25"/>
  <c r="D91" i="25"/>
  <c r="E92" i="25"/>
  <c r="D92" i="25"/>
  <c r="B93" i="25"/>
  <c r="F93" i="25"/>
  <c r="E93" i="25"/>
  <c r="B94" i="25"/>
  <c r="F94" i="25"/>
  <c r="D93" i="25"/>
  <c r="E94" i="25"/>
  <c r="D94" i="25"/>
  <c r="B95" i="25"/>
  <c r="F95" i="25"/>
  <c r="E95" i="25"/>
  <c r="B96" i="25"/>
  <c r="D95" i="25"/>
  <c r="F96" i="25"/>
  <c r="E96" i="25"/>
  <c r="D96" i="25"/>
  <c r="B97" i="25"/>
  <c r="F97" i="25"/>
  <c r="E97" i="25"/>
  <c r="B98" i="25"/>
  <c r="D97" i="25"/>
  <c r="F98" i="25"/>
  <c r="E98" i="25"/>
  <c r="D98" i="25"/>
  <c r="B99" i="25"/>
  <c r="F99" i="25"/>
  <c r="E99" i="25"/>
  <c r="B100" i="25"/>
  <c r="D99" i="25"/>
  <c r="F100" i="25"/>
  <c r="E100" i="25"/>
  <c r="D100" i="25"/>
  <c r="B101" i="25"/>
  <c r="F101" i="25"/>
  <c r="E101" i="25"/>
  <c r="B102" i="25"/>
  <c r="D101" i="25"/>
  <c r="F102" i="25"/>
  <c r="E102" i="25"/>
  <c r="D102" i="25"/>
  <c r="B103" i="25"/>
  <c r="F103" i="25"/>
  <c r="E103" i="25"/>
  <c r="B104" i="25"/>
  <c r="D103" i="25"/>
  <c r="F104" i="25"/>
  <c r="E104" i="25"/>
  <c r="D104" i="25"/>
  <c r="B105" i="25"/>
  <c r="F105" i="25"/>
  <c r="E105" i="25"/>
  <c r="B106" i="25"/>
  <c r="D105" i="25"/>
  <c r="F106" i="25"/>
  <c r="E106" i="25"/>
  <c r="D106" i="25"/>
  <c r="B107" i="25"/>
  <c r="F107" i="25"/>
  <c r="E107" i="25"/>
  <c r="B108" i="25"/>
  <c r="D107" i="25"/>
  <c r="F108" i="25"/>
  <c r="E108" i="25"/>
  <c r="D108" i="25"/>
  <c r="B109" i="25"/>
  <c r="F109" i="25"/>
  <c r="E109" i="25"/>
  <c r="B110" i="25"/>
  <c r="D109" i="25"/>
  <c r="F110" i="25"/>
  <c r="E110" i="25"/>
  <c r="D110" i="25"/>
  <c r="B111" i="25"/>
  <c r="F111" i="25"/>
  <c r="E111" i="25"/>
  <c r="B112" i="25"/>
  <c r="D111" i="25"/>
  <c r="F112" i="25"/>
  <c r="E112" i="25"/>
  <c r="B113" i="25"/>
  <c r="D112" i="25"/>
  <c r="F113" i="25"/>
  <c r="E113" i="25"/>
  <c r="D113" i="25"/>
  <c r="B114" i="25"/>
  <c r="F114" i="25"/>
  <c r="E114" i="25"/>
  <c r="D114" i="25"/>
  <c r="B115" i="25"/>
  <c r="F115" i="25"/>
  <c r="E115" i="25"/>
  <c r="D115" i="25"/>
  <c r="B116" i="25"/>
  <c r="F116" i="25"/>
  <c r="E116" i="25"/>
  <c r="B117" i="25"/>
  <c r="D116" i="25"/>
  <c r="F117" i="25"/>
  <c r="E117" i="25"/>
  <c r="B118" i="25"/>
  <c r="D117" i="25"/>
  <c r="F118" i="25"/>
  <c r="E118" i="25"/>
  <c r="D118" i="25"/>
  <c r="B119" i="25"/>
  <c r="F119" i="25"/>
  <c r="E119" i="25"/>
  <c r="D119" i="25"/>
  <c r="B120" i="25"/>
  <c r="F120" i="25"/>
  <c r="E120" i="25"/>
  <c r="D120" i="25"/>
  <c r="B121" i="25"/>
  <c r="F121" i="25"/>
  <c r="E121" i="25"/>
  <c r="D121" i="25"/>
  <c r="B122" i="25"/>
  <c r="F122" i="25"/>
  <c r="E122" i="25"/>
  <c r="D122" i="25"/>
  <c r="C58" i="25"/>
  <c r="G59" i="25"/>
  <c r="C59" i="25"/>
  <c r="G60" i="25"/>
  <c r="H59" i="25"/>
  <c r="C60" i="25"/>
  <c r="G61" i="25"/>
  <c r="H60" i="25"/>
  <c r="C61" i="25"/>
  <c r="G62" i="25"/>
  <c r="H61" i="25"/>
  <c r="C62" i="25"/>
  <c r="G63" i="25"/>
  <c r="H63" i="25"/>
  <c r="H62" i="25"/>
  <c r="C63" i="25"/>
  <c r="G64" i="25"/>
  <c r="H64" i="25"/>
  <c r="C64" i="25"/>
  <c r="G65" i="25"/>
  <c r="H65" i="25"/>
  <c r="C65" i="25"/>
  <c r="G66" i="25"/>
  <c r="C66" i="25"/>
  <c r="G67" i="25"/>
  <c r="H66" i="25"/>
  <c r="C67" i="25"/>
  <c r="G68" i="25"/>
  <c r="H67" i="25"/>
  <c r="C68" i="25"/>
  <c r="G69" i="25"/>
  <c r="H68" i="25"/>
  <c r="C69" i="25"/>
  <c r="G70" i="25"/>
  <c r="H69" i="25"/>
  <c r="C70" i="25"/>
  <c r="G71" i="25"/>
  <c r="H71" i="25"/>
  <c r="H70" i="25"/>
  <c r="C71" i="25"/>
  <c r="G72" i="25"/>
  <c r="C72" i="25"/>
  <c r="G73" i="25"/>
  <c r="H72" i="25"/>
  <c r="C73" i="25"/>
  <c r="G74" i="25"/>
  <c r="H74" i="25"/>
  <c r="H73" i="25"/>
  <c r="C74" i="25"/>
  <c r="G75" i="25"/>
  <c r="C75" i="25"/>
  <c r="H75" i="25"/>
  <c r="G76" i="25"/>
  <c r="C76" i="25"/>
  <c r="G77" i="25"/>
  <c r="H77" i="25"/>
  <c r="H76" i="25"/>
  <c r="C77" i="25"/>
  <c r="G78" i="25"/>
  <c r="C78" i="25"/>
  <c r="G79" i="25"/>
  <c r="H78" i="25"/>
  <c r="C79" i="25"/>
  <c r="G80" i="25"/>
  <c r="H79" i="25"/>
  <c r="C80" i="25"/>
  <c r="G81" i="25"/>
  <c r="H80" i="25"/>
  <c r="C81" i="25"/>
  <c r="G82" i="25"/>
  <c r="H81" i="25"/>
  <c r="C82" i="25"/>
  <c r="G83" i="25"/>
  <c r="H82" i="25"/>
  <c r="C83" i="25"/>
  <c r="G84" i="25"/>
  <c r="H83" i="25"/>
  <c r="C84" i="25"/>
  <c r="G85" i="25"/>
  <c r="H84" i="25"/>
  <c r="C85" i="25"/>
  <c r="G86" i="25"/>
  <c r="H85" i="25"/>
  <c r="C86" i="25"/>
  <c r="G87" i="25"/>
  <c r="H86" i="25"/>
  <c r="C87" i="25"/>
  <c r="G88" i="25"/>
  <c r="H87" i="25"/>
  <c r="C88" i="25"/>
  <c r="G89" i="25"/>
  <c r="H88" i="25"/>
  <c r="C89" i="25"/>
  <c r="G90" i="25"/>
  <c r="H89" i="25"/>
  <c r="C90" i="25"/>
  <c r="G91" i="25"/>
  <c r="H90" i="25"/>
  <c r="C91" i="25"/>
  <c r="G92" i="25"/>
  <c r="H91" i="25"/>
  <c r="C92" i="25"/>
  <c r="G93" i="25"/>
  <c r="H92" i="25"/>
  <c r="C93" i="25"/>
  <c r="G94" i="25"/>
  <c r="H93" i="25"/>
  <c r="C94" i="25"/>
  <c r="G95" i="25"/>
  <c r="H94" i="25"/>
  <c r="C95" i="25"/>
  <c r="G96" i="25"/>
  <c r="C96" i="25"/>
  <c r="G97" i="25"/>
  <c r="M51" i="25"/>
  <c r="H95" i="25"/>
  <c r="H96" i="25"/>
  <c r="C97" i="25"/>
  <c r="M48" i="25"/>
  <c r="G98" i="25"/>
  <c r="H97" i="25"/>
  <c r="C98" i="25"/>
  <c r="G99" i="25"/>
  <c r="H98" i="25"/>
  <c r="C99" i="25"/>
  <c r="G100" i="25"/>
  <c r="H99" i="25"/>
  <c r="C100" i="25"/>
  <c r="G101" i="25"/>
  <c r="H100" i="25"/>
  <c r="C101" i="25"/>
  <c r="G102" i="25"/>
  <c r="H101" i="25"/>
  <c r="C102" i="25"/>
  <c r="H102" i="25"/>
  <c r="G103" i="25"/>
  <c r="H103" i="25"/>
  <c r="C103" i="25"/>
  <c r="G104" i="25"/>
  <c r="C104" i="25"/>
  <c r="G105" i="25"/>
  <c r="H104" i="25"/>
  <c r="C105" i="25"/>
  <c r="G106" i="25"/>
  <c r="H105" i="25"/>
  <c r="C106" i="25"/>
  <c r="G107" i="25"/>
  <c r="H106" i="25"/>
  <c r="C107" i="25"/>
  <c r="H107" i="25"/>
  <c r="G108" i="25"/>
  <c r="H108" i="25"/>
  <c r="C108" i="25"/>
  <c r="G109" i="25"/>
  <c r="H109" i="25"/>
  <c r="C109" i="25"/>
  <c r="G110" i="25"/>
  <c r="H110" i="25"/>
  <c r="C110" i="25"/>
  <c r="G111" i="25"/>
  <c r="C111" i="25"/>
  <c r="G112" i="25"/>
  <c r="H111" i="25"/>
  <c r="C112" i="25"/>
  <c r="G113" i="25"/>
  <c r="H112" i="25"/>
  <c r="C113" i="25"/>
  <c r="G114" i="25"/>
  <c r="H113" i="25"/>
  <c r="C114" i="25"/>
  <c r="G115" i="25"/>
  <c r="H114" i="25"/>
  <c r="C115" i="25"/>
  <c r="G116" i="25"/>
  <c r="H115" i="25"/>
  <c r="C116" i="25"/>
  <c r="G117" i="25"/>
  <c r="H116" i="25"/>
  <c r="C117" i="25"/>
  <c r="G118" i="25"/>
  <c r="H117" i="25"/>
  <c r="C118" i="25"/>
  <c r="H118" i="25"/>
  <c r="G119" i="25"/>
  <c r="H119" i="25"/>
  <c r="C119" i="25"/>
  <c r="C120" i="25"/>
  <c r="G120" i="25"/>
  <c r="H120" i="25"/>
  <c r="G121" i="25"/>
  <c r="H121" i="25"/>
  <c r="C121" i="25"/>
  <c r="C122" i="25"/>
  <c r="M47" i="25"/>
  <c r="M50" i="25"/>
  <c r="G122" i="25"/>
  <c r="H122" i="25"/>
</calcChain>
</file>

<file path=xl/comments1.xml><?xml version="1.0" encoding="utf-8"?>
<comments xmlns="http://schemas.openxmlformats.org/spreadsheetml/2006/main">
  <authors>
    <author>Peter</author>
  </authors>
  <commentList>
    <comment ref="F33" authorId="0">
      <text>
        <r>
          <rPr>
            <b/>
            <sz val="8"/>
            <color indexed="81"/>
            <rFont val="Tahoma"/>
            <family val="2"/>
          </rPr>
          <t>If you are already retired, then set the expected retirement age and the current age to be the same.</t>
        </r>
        <r>
          <rPr>
            <sz val="8"/>
            <color indexed="81"/>
            <rFont val="Tahoma"/>
            <family val="2"/>
          </rPr>
          <t xml:space="preserve">
</t>
        </r>
      </text>
    </comment>
    <comment ref="F34" authorId="0">
      <text>
        <r>
          <rPr>
            <b/>
            <sz val="9"/>
            <color indexed="81"/>
            <rFont val="Tahoma"/>
            <family val="2"/>
          </rPr>
          <t xml:space="preserve">This is the age you plan to retire and is also the age that you will take Social Security.
</t>
        </r>
        <r>
          <rPr>
            <sz val="9"/>
            <color indexed="81"/>
            <rFont val="Tahoma"/>
            <family val="2"/>
          </rPr>
          <t xml:space="preserve">
</t>
        </r>
      </text>
    </comment>
    <comment ref="F35" authorId="0">
      <text>
        <r>
          <rPr>
            <b/>
            <sz val="9"/>
            <color indexed="81"/>
            <rFont val="Tahoma"/>
            <family val="2"/>
          </rPr>
          <t>This is your initial savings you have at your current age.</t>
        </r>
        <r>
          <rPr>
            <sz val="9"/>
            <color indexed="81"/>
            <rFont val="Tahoma"/>
            <family val="2"/>
          </rPr>
          <t xml:space="preserve">
</t>
        </r>
      </text>
    </comment>
    <comment ref="F36" authorId="0">
      <text>
        <r>
          <rPr>
            <b/>
            <sz val="8"/>
            <color indexed="81"/>
            <rFont val="Tahoma"/>
            <family val="2"/>
          </rPr>
          <t xml:space="preserve">This is your current gross annual income at your current age.
</t>
        </r>
        <r>
          <rPr>
            <sz val="8"/>
            <color indexed="81"/>
            <rFont val="Tahoma"/>
            <family val="2"/>
          </rPr>
          <t xml:space="preserve">
</t>
        </r>
      </text>
    </comment>
    <comment ref="F37" authorId="0">
      <text>
        <r>
          <rPr>
            <b/>
            <sz val="8"/>
            <color indexed="81"/>
            <rFont val="Tahoma"/>
            <family val="2"/>
          </rPr>
          <t>This is your annual savings while working.</t>
        </r>
        <r>
          <rPr>
            <sz val="8"/>
            <color indexed="81"/>
            <rFont val="Tahoma"/>
            <family val="2"/>
          </rPr>
          <t xml:space="preserve">
</t>
        </r>
      </text>
    </comment>
    <comment ref="F38" authorId="0">
      <text>
        <r>
          <rPr>
            <b/>
            <sz val="8"/>
            <color indexed="81"/>
            <rFont val="Tahoma"/>
            <charset val="1"/>
          </rPr>
          <t>Estimated yearly income from Social Security when you retire. You can get this estimate from their web site. If you will get no Social Security, then enter $0. The calculator assumes you take Social Security when you retire.</t>
        </r>
      </text>
    </comment>
    <comment ref="F41" authorId="0">
      <text>
        <r>
          <rPr>
            <b/>
            <sz val="8"/>
            <color indexed="81"/>
            <rFont val="Tahoma"/>
            <family val="2"/>
          </rPr>
          <t>While working, this is the rate of return before adjusting for inflation - called the "nominal" return. The "real" return is the nominal return after inflation has been subtracted.</t>
        </r>
      </text>
    </comment>
    <comment ref="F42" authorId="0">
      <text>
        <r>
          <rPr>
            <b/>
            <sz val="8"/>
            <color indexed="81"/>
            <rFont val="Tahoma"/>
            <family val="2"/>
          </rPr>
          <t>While retired, this is the rate of return before adjusting for inflation - called the "nominal" return. The "real" return is the nominal return after inflation has been subtracted.</t>
        </r>
        <r>
          <rPr>
            <sz val="8"/>
            <color indexed="81"/>
            <rFont val="Tahoma"/>
            <family val="2"/>
          </rPr>
          <t xml:space="preserve">
</t>
        </r>
      </text>
    </comment>
    <comment ref="F43" authorId="0">
      <text>
        <r>
          <rPr>
            <b/>
            <sz val="8"/>
            <color indexed="81"/>
            <rFont val="Tahoma"/>
            <family val="2"/>
          </rPr>
          <t>This is your expected cost of living adjustment while working.
 However, If you are starting from retirement, then this is the increase in retirement GAI each year.</t>
        </r>
      </text>
    </comment>
    <comment ref="F44" authorId="0">
      <text>
        <r>
          <rPr>
            <b/>
            <sz val="8"/>
            <color indexed="81"/>
            <rFont val="Tahoma"/>
            <family val="2"/>
          </rPr>
          <t xml:space="preserve">This is the amount you will increase your expenses each year in retirement. If it is the same as inflation, the COLA, then just enter the same value use use for the COLA.
</t>
        </r>
        <r>
          <rPr>
            <sz val="8"/>
            <color indexed="81"/>
            <rFont val="Tahoma"/>
            <family val="2"/>
          </rPr>
          <t xml:space="preserve">
</t>
        </r>
      </text>
    </comment>
    <comment ref="F45" authorId="0">
      <text>
        <r>
          <rPr>
            <b/>
            <sz val="8"/>
            <color indexed="81"/>
            <rFont val="Tahoma"/>
            <family val="2"/>
          </rPr>
          <t>This is the increase in your annual savings you will save each year. E.g., it should probably be less than or equal to your annual income COLA. Which is assumed to be the same as the inflation COLA.</t>
        </r>
        <r>
          <rPr>
            <sz val="8"/>
            <color indexed="81"/>
            <rFont val="Tahoma"/>
            <family val="2"/>
          </rPr>
          <t xml:space="preserve">
</t>
        </r>
      </text>
    </comment>
    <comment ref="F46" authorId="0">
      <text>
        <r>
          <rPr>
            <b/>
            <sz val="8"/>
            <color indexed="81"/>
            <rFont val="Tahoma"/>
            <family val="2"/>
          </rPr>
          <t xml:space="preserve">This is the income replacement ratio. Generally it is 70% to 80%, but may be more or less depending on other factors. The calculator assumes you pay all your expenses when working including taxes.
</t>
        </r>
        <r>
          <rPr>
            <sz val="8"/>
            <color indexed="81"/>
            <rFont val="Tahoma"/>
            <family val="2"/>
          </rPr>
          <t xml:space="preserve">
</t>
        </r>
      </text>
    </comment>
    <comment ref="C53" authorId="0">
      <text>
        <r>
          <rPr>
            <b/>
            <sz val="8"/>
            <color indexed="81"/>
            <rFont val="Tahoma"/>
            <family val="2"/>
          </rPr>
          <t xml:space="preserve">Savings will increase at the pre-retirement rate until retirement. Then at the post-retirement rate. It stops when the savings become depleted. I.e. you run out of money.
</t>
        </r>
      </text>
    </comment>
    <comment ref="D53" authorId="0">
      <text>
        <r>
          <rPr>
            <b/>
            <sz val="8"/>
            <color indexed="81"/>
            <rFont val="Tahoma"/>
            <family val="2"/>
          </rPr>
          <t>It assumes that Savings contributions are increased each year by the annual contributions to savings portfolio rate.</t>
        </r>
      </text>
    </comment>
    <comment ref="E53" authorId="0">
      <text>
        <r>
          <rPr>
            <b/>
            <sz val="8"/>
            <color indexed="81"/>
            <rFont val="Tahoma"/>
            <family val="2"/>
          </rPr>
          <t xml:space="preserve">It assumes that annual income increase with the annual COLA.
</t>
        </r>
      </text>
    </comment>
    <comment ref="F53" authorId="0">
      <text>
        <r>
          <rPr>
            <b/>
            <sz val="8"/>
            <color indexed="81"/>
            <rFont val="Tahoma"/>
            <family val="2"/>
          </rPr>
          <t>This is the COLA (inflation) adjusted estimated yearly income from Social Security during retirement.  This is added to your Savings portfolio value to help defray the yearly expenses.</t>
        </r>
      </text>
    </comment>
    <comment ref="G53" authorId="0">
      <text>
        <r>
          <rPr>
            <b/>
            <sz val="8"/>
            <color indexed="81"/>
            <rFont val="Tahoma"/>
            <family val="2"/>
          </rPr>
          <t xml:space="preserve">It is expected that expenses will increase at the annual retirement withdrawal increase rate. It becomes $0 if the savings are ever exhausted.
</t>
        </r>
      </text>
    </comment>
    <comment ref="H53" authorId="0">
      <text>
        <r>
          <rPr>
            <b/>
            <sz val="9"/>
            <color indexed="81"/>
            <rFont val="Tahoma"/>
            <family val="2"/>
          </rPr>
          <t>Percent of expenses that are paid by Social Security once you start taking Social Security.</t>
        </r>
      </text>
    </comment>
  </commentList>
</comments>
</file>

<file path=xl/sharedStrings.xml><?xml version="1.0" encoding="utf-8"?>
<sst xmlns="http://schemas.openxmlformats.org/spreadsheetml/2006/main" count="108" uniqueCount="106">
  <si>
    <t>Age</t>
  </si>
  <si>
    <t>Year</t>
  </si>
  <si>
    <t xml:space="preserve">      Current value of savings portfolio:</t>
  </si>
  <si>
    <t>Savings portfolio value</t>
  </si>
  <si>
    <t>Savings contribution</t>
  </si>
  <si>
    <t xml:space="preserve">      Increase in annual contributions to savings portfolio:</t>
  </si>
  <si>
    <t xml:space="preserve">      Post-retirement annual rate of return on portfolio:</t>
  </si>
  <si>
    <t xml:space="preserve">      Pre-retirement annual rate of return on portfolio:</t>
  </si>
  <si>
    <t xml:space="preserve">      Expected annual income Cost Of Living Adjustment:</t>
  </si>
  <si>
    <t xml:space="preserve">      Increase of annual retirement withdrawals::</t>
  </si>
  <si>
    <t>Gross Annual Income</t>
  </si>
  <si>
    <t>Retired Annual  Expenses</t>
  </si>
  <si>
    <r>
      <t xml:space="preserve">1. Enter  your data in the </t>
    </r>
    <r>
      <rPr>
        <b/>
        <sz val="11"/>
        <color rgb="FFFF0000"/>
        <rFont val="Calibri"/>
        <family val="2"/>
        <scheme val="minor"/>
      </rPr>
      <t>Red</t>
    </r>
    <r>
      <rPr>
        <b/>
        <sz val="11"/>
        <color theme="1"/>
        <rFont val="Calibri"/>
        <family val="2"/>
        <scheme val="minor"/>
      </rPr>
      <t xml:space="preserve"> cells below.</t>
    </r>
  </si>
  <si>
    <t>Values for savings and expenses over time</t>
  </si>
  <si>
    <t xml:space="preserve">While you are saving for future expenditures such as retirement, a new house, college education for your children you </t>
  </si>
  <si>
    <t>might wonder if you are saving enough or spending too much on current expenses. A glide-path analysis lets you look</t>
  </si>
  <si>
    <t xml:space="preserve">at your finances over time. How does it change with the contributions to savings during your accumulation phase </t>
  </si>
  <si>
    <t>are doing to make sure you are still on track to reach your goals, and if not what might you change to improve your</t>
  </si>
  <si>
    <t xml:space="preserve">      Current gross annual income (GAI):</t>
  </si>
  <si>
    <t>Retirement Glide Path: Is Comfort Key? By Christine Benz 5-9-2015 (video and transcript)</t>
  </si>
  <si>
    <t>http://www.morningstar.com/Cover/videoCenter.aspx?id=693698</t>
  </si>
  <si>
    <t>Transamerica, Retirement Outlook Estimator (calculator)</t>
  </si>
  <si>
    <t>http://www.transamericacenter.org/tools-and-resources/retirement-calculators?gclid=CL6zyNHIwskCFYQfHwodfp8CBg</t>
  </si>
  <si>
    <t>Vanguard Investment calculators &amp; tools (list of calculators). No login required.</t>
  </si>
  <si>
    <t>https://investor.vanguard.com/investing/investment-calculator</t>
  </si>
  <si>
    <t>includes:</t>
  </si>
  <si>
    <t>Calculate when you could retire</t>
  </si>
  <si>
    <t>Set your retirement saving goals</t>
  </si>
  <si>
    <t>Plan for a long retirement</t>
  </si>
  <si>
    <t>Complete a retirement expenses worksheet</t>
  </si>
  <si>
    <t>Approximate how much you can withdraw in retirement</t>
  </si>
  <si>
    <t>Estimate the income you’ll get from your funds</t>
  </si>
  <si>
    <t>See how investment costs affect retirement spending</t>
  </si>
  <si>
    <t>Determine your required minimum distribution (RMD)</t>
  </si>
  <si>
    <t>College savings planner</t>
  </si>
  <si>
    <t>Forbes retirement calculators</t>
  </si>
  <si>
    <t>http://www.forbes.com/sites/janetnovack/2013/01/09/these-calculators-can-raise-your-odds-of-retiring-well/</t>
  </si>
  <si>
    <t>AARP Retirement Calculator</t>
  </si>
  <si>
    <t>Calculating how much to save</t>
  </si>
  <si>
    <t>Fidelity Income Strategy Evaluator</t>
  </si>
  <si>
    <t>You need to have Fidelity account or register for free one.</t>
  </si>
  <si>
    <t>AARP Social Security Benefits Calculator</t>
  </si>
  <si>
    <t>Social Security Quick Calculator</t>
  </si>
  <si>
    <t>Living To 100 Life Expectancy Calculator</t>
  </si>
  <si>
    <t>FinAID.org College Cost Projector</t>
  </si>
  <si>
    <t>Schwab retirement calculators</t>
  </si>
  <si>
    <t>http://www.schwab.com/public/schwab/investing/retirement_and_planning/saving_for_retirement/retirement_calculator</t>
  </si>
  <si>
    <t>Investopia definition of 'glide-path' (in terms of asset allocation)</t>
  </si>
  <si>
    <t>http://www.investopedia.com/terms/g/glide-path.asp</t>
  </si>
  <si>
    <t>Vanguard - The target-date glide path: How does it work? (video and transcript)</t>
  </si>
  <si>
    <t>https://personal.vanguard.com/us/insights/video/1856-TDNEP02</t>
  </si>
  <si>
    <t xml:space="preserve">      Percent of GAI needed in retirement when retire:</t>
  </si>
  <si>
    <t xml:space="preserve">References to some retirement glide-path resources and calculators </t>
  </si>
  <si>
    <r>
      <t xml:space="preserve">      Your current age (same as retired if </t>
    </r>
    <r>
      <rPr>
        <i/>
        <u/>
        <sz val="10"/>
        <color theme="1"/>
        <rFont val="Calibri"/>
        <family val="2"/>
        <scheme val="minor"/>
      </rPr>
      <t>already</t>
    </r>
    <r>
      <rPr>
        <sz val="10"/>
        <color theme="1"/>
        <rFont val="Calibri"/>
        <family val="2"/>
        <scheme val="minor"/>
      </rPr>
      <t xml:space="preserve"> retired):</t>
    </r>
  </si>
  <si>
    <t xml:space="preserve">      Your expected retirement age:</t>
  </si>
  <si>
    <t>GNU General Public License, version 3.0 (GPLv3) at</t>
  </si>
  <si>
    <t>http://opensource.org/licenses/gpl-3.0.html</t>
  </si>
  <si>
    <t>Revised:</t>
  </si>
  <si>
    <t>is taken for any errors in or your use of the spreadsheet. This spreadsheet is an educational tool.</t>
  </si>
  <si>
    <t>** Disclaimer</t>
  </si>
  <si>
    <r>
      <t>Use this software at your own discretion and risk</t>
    </r>
    <r>
      <rPr>
        <sz val="11"/>
        <rFont val="Calibri"/>
        <family val="2"/>
      </rPr>
      <t xml:space="preserve"> as an initial way to think about the best way(s) to create an</t>
    </r>
  </si>
  <si>
    <t>ongoing sustainable income stream. There is no warrantee for this software and no responsibility</t>
  </si>
  <si>
    <t>© P. Lemkin 2012-2016</t>
  </si>
  <si>
    <t>How long will my retirement savings last?</t>
  </si>
  <si>
    <t>You run out of savings at age</t>
  </si>
  <si>
    <t>The value of your savings at retirement</t>
  </si>
  <si>
    <t>Percent of income saved while working</t>
  </si>
  <si>
    <t>Number of years you can fund in retirement</t>
  </si>
  <si>
    <t>Dinkeytown.net calculator "How long will my retirement savings last?"</t>
  </si>
  <si>
    <t>http://www.dinkytown.net/java/RetirementDistribution3.html</t>
  </si>
  <si>
    <t>http://www.amazon.com/How-Retire-Enough-Money-Know-ebook/dp/B00U0OBRTE/ref=tmm_kin_swatch_0</t>
  </si>
  <si>
    <t>Another good one is on the Dinkeytown.net Website:</t>
  </si>
  <si>
    <t>Cola adjusted Social Security if any</t>
  </si>
  <si>
    <r>
      <t xml:space="preserve">Book, </t>
    </r>
    <r>
      <rPr>
        <i/>
        <sz val="11"/>
        <color theme="1"/>
        <rFont val="Calibri"/>
        <family val="2"/>
        <scheme val="minor"/>
      </rPr>
      <t>How to Retire with Enough Money: And How to Know What Enough Is</t>
    </r>
    <r>
      <rPr>
        <sz val="11"/>
        <color theme="1"/>
        <rFont val="Calibri"/>
        <family val="2"/>
        <scheme val="minor"/>
      </rPr>
      <t>, by Teresa Ghilarducci (2016)</t>
    </r>
  </si>
  <si>
    <t>SimpleCalc - An Elementary Retirement Glide-Path Calculator</t>
  </si>
  <si>
    <t>No claim is made to the accuracy, suitability, and correctness of the Algorithm or code.</t>
  </si>
  <si>
    <t xml:space="preserve">      Yearly annuity from Social Security at retirement</t>
  </si>
  <si>
    <t>Percent expenses from Soc. Sec.  In retirement</t>
  </si>
  <si>
    <t>2. Additional parameters you can adjust or use THE defaults)</t>
  </si>
  <si>
    <t>Percent of expenses from Soc. Sec. at retirement</t>
  </si>
  <si>
    <r>
      <t xml:space="preserve">Book, </t>
    </r>
    <r>
      <rPr>
        <i/>
        <sz val="11"/>
        <color indexed="8"/>
        <rFont val="Calibri"/>
        <family val="2"/>
      </rPr>
      <t>How to Make Your Money Last: The Indispensable Retirement Guide</t>
    </r>
    <r>
      <rPr>
        <sz val="11"/>
        <color indexed="8"/>
        <rFont val="Calibri"/>
        <family val="2"/>
      </rPr>
      <t xml:space="preserve"> by Jane Bryant Quinn (2016)</t>
    </r>
  </si>
  <si>
    <t>https://www.amazon.com/Make-Your-Money-Last-Indispensable/dp/1476743762</t>
  </si>
  <si>
    <t>See Disclaimer below **</t>
  </si>
  <si>
    <t>and how rapidly your savings are being depleted during retirement. It can be useful to periodically check how you</t>
  </si>
  <si>
    <t xml:space="preserve">      Annual contributions to savings portfolio:</t>
  </si>
  <si>
    <t>Book: Jonathan Clements Money Guide 2016 by Jonathan Clements</t>
  </si>
  <si>
    <t>https://www.amazon.com/Jonathan-Clements-Money-Guide-2016/dp/1515272265</t>
  </si>
  <si>
    <r>
      <t xml:space="preserve">glide path.  See the list of  </t>
    </r>
    <r>
      <rPr>
        <b/>
        <sz val="11"/>
        <color theme="1"/>
        <rFont val="Calibri"/>
        <family val="2"/>
        <scheme val="minor"/>
      </rPr>
      <t xml:space="preserve">References to some retirement glide-path resources and calculators </t>
    </r>
    <r>
      <rPr>
        <sz val="11"/>
        <color theme="1"/>
        <rFont val="Calibri"/>
        <family val="2"/>
        <scheme val="minor"/>
      </rPr>
      <t>below.  Three new short books</t>
    </r>
  </si>
  <si>
    <r>
      <rPr>
        <i/>
        <sz val="11"/>
        <color theme="1"/>
        <rFont val="Calibri"/>
        <family val="2"/>
        <scheme val="minor"/>
      </rPr>
      <t>Clements (2016)</t>
    </r>
    <r>
      <rPr>
        <sz val="11"/>
        <color theme="1"/>
        <rFont val="Calibri"/>
        <family val="2"/>
        <scheme val="minor"/>
      </rPr>
      <t xml:space="preserve"> discuses this problem in simple terms so you can see how retirement savings and social security </t>
    </r>
  </si>
  <si>
    <t>work together.</t>
  </si>
  <si>
    <t>Money Last: The Indispensable Retirement Guide by Jane Bryant Quinn (2016), Jonathan Clements Money Guide 2016 by Jonathan</t>
  </si>
  <si>
    <t>How to Retire with Enough Money: And How to Know What Enough by Teresa Ghilarducci (2016)  and How to Make Your</t>
  </si>
  <si>
    <t>It gives</t>
  </si>
  <si>
    <t>more options but is limited to particular types of investment accounts (IRA or ROTH or Savings) rather than incorporating all</t>
  </si>
  <si>
    <t>7.0% and 6.0% post retirement). Retirement income starts when the current gross annual income stops. To use this calculator,</t>
  </si>
  <si>
    <r>
      <t xml:space="preserve">just enter your personal information in the </t>
    </r>
    <r>
      <rPr>
        <b/>
        <sz val="11"/>
        <color rgb="FFFF0000"/>
        <rFont val="Calibri"/>
        <family val="2"/>
        <scheme val="minor"/>
      </rPr>
      <t>red</t>
    </r>
    <r>
      <rPr>
        <sz val="11"/>
        <color theme="1"/>
        <rFont val="Calibri"/>
        <family val="2"/>
        <scheme val="minor"/>
      </rPr>
      <t xml:space="preserve"> cells in </t>
    </r>
    <r>
      <rPr>
        <b/>
        <sz val="11"/>
        <color theme="1"/>
        <rFont val="Calibri"/>
        <family val="2"/>
        <scheme val="minor"/>
      </rPr>
      <t>box 1.</t>
    </r>
    <r>
      <rPr>
        <sz val="11"/>
        <color theme="1"/>
        <rFont val="Calibri"/>
        <family val="2"/>
        <scheme val="minor"/>
      </rPr>
      <t xml:space="preserve"> Retirement income is typically 70% to 80% or current income</t>
    </r>
  </si>
  <si>
    <r>
      <t xml:space="preserve">but could be more or less. You can change these additional parameters in </t>
    </r>
    <r>
      <rPr>
        <b/>
        <sz val="11"/>
        <color theme="1"/>
        <rFont val="Calibri"/>
        <family val="2"/>
        <scheme val="minor"/>
      </rPr>
      <t>box 2</t>
    </r>
    <r>
      <rPr>
        <sz val="11"/>
        <color theme="1"/>
        <rFont val="Calibri"/>
        <family val="2"/>
        <scheme val="minor"/>
      </rPr>
      <t>. If you are still working then the current age</t>
    </r>
  </si>
  <si>
    <t>will be less than your retirement age. It will also add your Social Security annuity, if you specify any, to your yearly savings</t>
  </si>
  <si>
    <r>
      <t xml:space="preserve">allowing you to specify a lower percent of AGI income needed in retirement. If you are </t>
    </r>
    <r>
      <rPr>
        <u/>
        <sz val="11"/>
        <color theme="1"/>
        <rFont val="Calibri"/>
        <family val="2"/>
        <scheme val="minor"/>
      </rPr>
      <t>already</t>
    </r>
    <r>
      <rPr>
        <sz val="11"/>
        <color theme="1"/>
        <rFont val="Calibri"/>
        <family val="2"/>
        <scheme val="minor"/>
      </rPr>
      <t xml:space="preserve"> retired, set the retired age</t>
    </r>
  </si>
  <si>
    <t xml:space="preserve">to your current age. </t>
  </si>
  <si>
    <t>AARP Retirement Planning Calculator</t>
  </si>
  <si>
    <t>http://www.aarp.org/work/retirement-planning/retirement_calculator.html</t>
  </si>
  <si>
    <t>This is a simple retirement glide-path calculator similar to the AARP</t>
  </si>
  <si>
    <t>.</t>
  </si>
  <si>
    <t xml:space="preserve"> Version 0.4.2</t>
  </si>
  <si>
    <t>of your accounts. Some calculators may have somewhat optimistic default returns on portfolio savings (pre-retirement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</si>
</sst>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
    <numFmt numFmtId="165" formatCode="0.0%"/>
  </numFmts>
  <fonts count="36" x14ac:knownFonts="1">
    <font>
      <sz val="11"/>
      <color theme="1"/>
      <name val="Calibri"/>
      <family val="2"/>
      <scheme val="minor"/>
    </font>
    <font>
      <u/>
      <sz val="11"/>
      <color indexed="12"/>
      <name val="Calibri"/>
      <family val="2"/>
    </font>
    <font>
      <b/>
      <sz val="14"/>
      <color indexed="8"/>
      <name val="Calibri"/>
      <family val="2"/>
    </font>
    <font>
      <sz val="8"/>
      <color indexed="81"/>
      <name val="Tahoma"/>
      <family val="2"/>
    </font>
    <font>
      <b/>
      <sz val="8"/>
      <color indexed="81"/>
      <name val="Tahoma"/>
      <family val="2"/>
    </font>
    <font>
      <b/>
      <sz val="11"/>
      <color theme="1"/>
      <name val="Calibri"/>
      <family val="2"/>
      <scheme val="minor"/>
    </font>
    <font>
      <sz val="9"/>
      <color theme="1"/>
      <name val="Calibri"/>
      <family val="2"/>
      <scheme val="minor"/>
    </font>
    <font>
      <b/>
      <sz val="11"/>
      <color rgb="FFFF0000"/>
      <name val="Calibri"/>
      <family val="2"/>
      <scheme val="minor"/>
    </font>
    <font>
      <sz val="10"/>
      <color theme="1"/>
      <name val="Calibri"/>
      <family val="2"/>
      <scheme val="minor"/>
    </font>
    <font>
      <b/>
      <sz val="10"/>
      <color theme="1"/>
      <name val="Calibri"/>
      <family val="2"/>
      <scheme val="minor"/>
    </font>
    <font>
      <b/>
      <sz val="11"/>
      <color rgb="FF0070C0"/>
      <name val="Calibri"/>
      <family val="2"/>
      <scheme val="minor"/>
    </font>
    <font>
      <b/>
      <sz val="12"/>
      <color theme="1"/>
      <name val="Calibri"/>
      <family val="2"/>
      <scheme val="minor"/>
    </font>
    <font>
      <b/>
      <sz val="12"/>
      <color rgb="FF0070C0"/>
      <name val="Calibri"/>
      <family val="2"/>
      <scheme val="minor"/>
    </font>
    <font>
      <b/>
      <sz val="14"/>
      <color theme="1"/>
      <name val="Calibri"/>
      <family val="2"/>
      <scheme val="minor"/>
    </font>
    <font>
      <b/>
      <sz val="10"/>
      <color rgb="FFFF0000"/>
      <name val="Calibri"/>
      <family val="2"/>
      <scheme val="minor"/>
    </font>
    <font>
      <sz val="9"/>
      <color indexed="81"/>
      <name val="Tahoma"/>
      <family val="2"/>
    </font>
    <font>
      <b/>
      <sz val="9"/>
      <color indexed="81"/>
      <name val="Tahoma"/>
      <family val="2"/>
    </font>
    <font>
      <sz val="10"/>
      <color theme="1"/>
      <name val="Arial Unicode MS"/>
      <family val="2"/>
    </font>
    <font>
      <b/>
      <sz val="11"/>
      <color rgb="FFC00000"/>
      <name val="Calibri"/>
      <family val="2"/>
      <scheme val="minor"/>
    </font>
    <font>
      <sz val="10"/>
      <name val="Calibri"/>
      <family val="2"/>
      <scheme val="minor"/>
    </font>
    <font>
      <b/>
      <sz val="12"/>
      <color indexed="8"/>
      <name val="Calibri"/>
      <family val="2"/>
    </font>
    <font>
      <sz val="11"/>
      <color indexed="8"/>
      <name val="Calibri"/>
      <family val="2"/>
    </font>
    <font>
      <i/>
      <u/>
      <sz val="10"/>
      <color theme="1"/>
      <name val="Calibri"/>
      <family val="2"/>
      <scheme val="minor"/>
    </font>
    <font>
      <sz val="8"/>
      <color indexed="8"/>
      <name val="Calibri"/>
      <family val="2"/>
    </font>
    <font>
      <sz val="10"/>
      <color indexed="8"/>
      <name val="Calibri"/>
      <family val="2"/>
    </font>
    <font>
      <sz val="12"/>
      <color indexed="8"/>
      <name val="Calibri"/>
      <family val="2"/>
    </font>
    <font>
      <b/>
      <sz val="10"/>
      <color indexed="10"/>
      <name val="Calibri"/>
      <family val="2"/>
    </font>
    <font>
      <b/>
      <sz val="11"/>
      <color indexed="10"/>
      <name val="Calibri"/>
      <family val="2"/>
    </font>
    <font>
      <sz val="11"/>
      <name val="Calibri"/>
      <family val="2"/>
    </font>
    <font>
      <b/>
      <sz val="10"/>
      <color rgb="FF0070C0"/>
      <name val="Calibri"/>
      <family val="2"/>
      <scheme val="minor"/>
    </font>
    <font>
      <i/>
      <sz val="11"/>
      <color theme="1"/>
      <name val="Calibri"/>
      <family val="2"/>
      <scheme val="minor"/>
    </font>
    <font>
      <u/>
      <sz val="11"/>
      <color theme="1"/>
      <name val="Calibri"/>
      <family val="2"/>
      <scheme val="minor"/>
    </font>
    <font>
      <b/>
      <sz val="8"/>
      <color indexed="81"/>
      <name val="Tahoma"/>
      <charset val="1"/>
    </font>
    <font>
      <b/>
      <sz val="10"/>
      <name val="Calibri"/>
      <family val="2"/>
      <scheme val="minor"/>
    </font>
    <font>
      <b/>
      <sz val="16"/>
      <color indexed="8"/>
      <name val="Calibri"/>
      <family val="2"/>
    </font>
    <font>
      <i/>
      <sz val="11"/>
      <color indexed="8"/>
      <name val="Calibri"/>
      <family val="2"/>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972D88"/>
        <bgColor indexed="64"/>
      </patternFill>
    </fill>
    <fill>
      <patternFill patternType="solid">
        <fgColor theme="7" tint="0.39997558519241921"/>
        <bgColor indexed="64"/>
      </patternFill>
    </fill>
    <fill>
      <patternFill patternType="solid">
        <fgColor indexed="13"/>
        <bgColor indexed="64"/>
      </patternFill>
    </fill>
    <fill>
      <patternFill patternType="solid">
        <fgColor rgb="FFFFFF99"/>
        <bgColor indexed="64"/>
      </patternFill>
    </fill>
    <fill>
      <patternFill patternType="solid">
        <fgColor rgb="FFFF1D1D"/>
        <bgColor indexed="64"/>
      </patternFill>
    </fill>
  </fills>
  <borders count="23">
    <border>
      <left/>
      <right/>
      <top/>
      <bottom/>
      <diagonal/>
    </border>
    <border>
      <left style="thick">
        <color indexed="64"/>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medium">
        <color auto="1"/>
      </left>
      <right style="thick">
        <color auto="1"/>
      </right>
      <top/>
      <bottom/>
      <diagonal/>
    </border>
    <border>
      <left style="medium">
        <color auto="1"/>
      </left>
      <right style="thick">
        <color auto="1"/>
      </right>
      <top/>
      <bottom style="thick">
        <color auto="1"/>
      </bottom>
      <diagonal/>
    </border>
    <border>
      <left style="mediumDashed">
        <color auto="1"/>
      </left>
      <right/>
      <top style="mediumDashed">
        <color auto="1"/>
      </top>
      <bottom/>
      <diagonal/>
    </border>
    <border>
      <left/>
      <right/>
      <top style="mediumDashed">
        <color indexed="64"/>
      </top>
      <bottom/>
      <diagonal/>
    </border>
    <border>
      <left style="mediumDashed">
        <color indexed="64"/>
      </left>
      <right/>
      <top/>
      <bottom/>
      <diagonal/>
    </border>
    <border>
      <left style="mediumDashed">
        <color indexed="64"/>
      </left>
      <right/>
      <top/>
      <bottom style="mediumDashed">
        <color indexed="64"/>
      </bottom>
      <diagonal/>
    </border>
    <border>
      <left/>
      <right/>
      <top/>
      <bottom style="mediumDashed">
        <color indexed="64"/>
      </bottom>
      <diagonal/>
    </border>
    <border>
      <left/>
      <right style="mediumDashed">
        <color auto="1"/>
      </right>
      <top style="mediumDashed">
        <color auto="1"/>
      </top>
      <bottom/>
      <diagonal/>
    </border>
    <border>
      <left/>
      <right style="mediumDashed">
        <color auto="1"/>
      </right>
      <top/>
      <bottom/>
      <diagonal/>
    </border>
    <border>
      <left/>
      <right style="mediumDashed">
        <color auto="1"/>
      </right>
      <top/>
      <bottom style="mediumDashed">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87">
    <xf numFmtId="0" fontId="0" fillId="0" borderId="0" xfId="0"/>
    <xf numFmtId="0" fontId="1" fillId="0" borderId="0" xfId="1" applyAlignment="1" applyProtection="1"/>
    <xf numFmtId="0" fontId="14" fillId="0" borderId="6" xfId="0" applyFont="1" applyBorder="1" applyProtection="1">
      <protection locked="0"/>
    </xf>
    <xf numFmtId="6" fontId="14" fillId="0" borderId="6" xfId="0" applyNumberFormat="1" applyFont="1" applyBorder="1" applyProtection="1">
      <protection locked="0"/>
    </xf>
    <xf numFmtId="6" fontId="14" fillId="0" borderId="9" xfId="0" applyNumberFormat="1" applyFont="1" applyBorder="1" applyProtection="1">
      <protection locked="0"/>
    </xf>
    <xf numFmtId="9" fontId="14" fillId="0" borderId="9" xfId="0" applyNumberFormat="1" applyFont="1" applyBorder="1" applyProtection="1">
      <protection locked="0"/>
    </xf>
    <xf numFmtId="0" fontId="1" fillId="0" borderId="0" xfId="1" applyNumberFormat="1" applyAlignment="1" applyProtection="1"/>
    <xf numFmtId="10" fontId="14" fillId="0" borderId="6" xfId="0" applyNumberFormat="1" applyFont="1" applyBorder="1" applyProtection="1">
      <protection locked="0"/>
    </xf>
    <xf numFmtId="0" fontId="0" fillId="0" borderId="0" xfId="0" applyProtection="1"/>
    <xf numFmtId="0" fontId="0" fillId="6" borderId="0" xfId="0" applyFill="1" applyProtection="1"/>
    <xf numFmtId="0" fontId="2" fillId="0" borderId="0" xfId="0" applyFont="1" applyBorder="1" applyProtection="1"/>
    <xf numFmtId="14" fontId="23" fillId="0" borderId="0" xfId="0" applyNumberFormat="1" applyFont="1" applyProtection="1"/>
    <xf numFmtId="0" fontId="0" fillId="2" borderId="0" xfId="0" applyFill="1" applyProtection="1"/>
    <xf numFmtId="14" fontId="21" fillId="0" borderId="0" xfId="0" applyNumberFormat="1" applyFont="1" applyProtection="1"/>
    <xf numFmtId="0" fontId="21" fillId="0" borderId="0" xfId="0" applyFont="1" applyProtection="1"/>
    <xf numFmtId="14" fontId="25" fillId="0" borderId="0" xfId="0" applyNumberFormat="1" applyFont="1" applyProtection="1"/>
    <xf numFmtId="0" fontId="25" fillId="0" borderId="0" xfId="0" applyFont="1" applyProtection="1"/>
    <xf numFmtId="0" fontId="0" fillId="0" borderId="0" xfId="0" applyBorder="1" applyProtection="1"/>
    <xf numFmtId="0" fontId="5" fillId="0" borderId="10" xfId="0" applyFont="1" applyBorder="1" applyProtection="1"/>
    <xf numFmtId="0" fontId="8" fillId="0" borderId="11" xfId="0" applyFont="1" applyBorder="1" applyProtection="1"/>
    <xf numFmtId="0" fontId="8" fillId="0" borderId="12" xfId="0" applyFont="1" applyBorder="1" applyProtection="1"/>
    <xf numFmtId="0" fontId="8" fillId="0" borderId="0" xfId="0" applyFont="1" applyBorder="1" applyProtection="1"/>
    <xf numFmtId="0" fontId="8" fillId="0" borderId="1" xfId="0" applyFont="1" applyBorder="1" applyProtection="1"/>
    <xf numFmtId="0" fontId="8" fillId="0" borderId="5" xfId="0" applyFont="1" applyBorder="1" applyProtection="1"/>
    <xf numFmtId="0" fontId="6" fillId="0" borderId="7" xfId="0" applyFont="1" applyBorder="1" applyProtection="1"/>
    <xf numFmtId="0" fontId="6" fillId="0" borderId="8" xfId="0" applyFont="1" applyBorder="1" applyProtection="1"/>
    <xf numFmtId="0" fontId="8" fillId="0" borderId="8" xfId="0" applyFont="1" applyBorder="1" applyProtection="1"/>
    <xf numFmtId="0" fontId="18" fillId="0" borderId="0" xfId="0" applyFont="1" applyProtection="1"/>
    <xf numFmtId="0" fontId="19" fillId="0" borderId="0" xfId="0" applyFont="1" applyProtection="1"/>
    <xf numFmtId="0" fontId="8" fillId="0" borderId="0" xfId="0" applyFont="1" applyProtection="1"/>
    <xf numFmtId="6" fontId="14" fillId="0" borderId="0" xfId="0" applyNumberFormat="1" applyFont="1" applyProtection="1"/>
    <xf numFmtId="0" fontId="6" fillId="0" borderId="5" xfId="0" applyFont="1" applyBorder="1" applyProtection="1"/>
    <xf numFmtId="0" fontId="6" fillId="0" borderId="0" xfId="0" applyFont="1" applyBorder="1" applyProtection="1"/>
    <xf numFmtId="0" fontId="0" fillId="0" borderId="0" xfId="0" applyFont="1" applyProtection="1"/>
    <xf numFmtId="0" fontId="5" fillId="0" borderId="15" xfId="0" applyFont="1" applyBorder="1" applyProtection="1"/>
    <xf numFmtId="0" fontId="5" fillId="0" borderId="16" xfId="0" applyFont="1" applyBorder="1" applyProtection="1"/>
    <xf numFmtId="0" fontId="0" fillId="0" borderId="16" xfId="0" applyBorder="1" applyProtection="1"/>
    <xf numFmtId="0" fontId="29" fillId="2" borderId="20" xfId="0" applyFont="1" applyFill="1" applyBorder="1" applyAlignment="1" applyProtection="1">
      <alignment horizontal="center"/>
    </xf>
    <xf numFmtId="9" fontId="9" fillId="0" borderId="0" xfId="0" applyNumberFormat="1" applyFont="1" applyBorder="1" applyProtection="1"/>
    <xf numFmtId="0" fontId="5" fillId="0" borderId="17" xfId="0" applyFont="1" applyBorder="1" applyProtection="1"/>
    <xf numFmtId="0" fontId="5" fillId="0" borderId="0" xfId="0" applyFont="1" applyBorder="1" applyProtection="1"/>
    <xf numFmtId="164" fontId="10" fillId="2" borderId="21" xfId="0" applyNumberFormat="1" applyFont="1" applyFill="1" applyBorder="1" applyProtection="1"/>
    <xf numFmtId="0" fontId="11" fillId="0" borderId="0" xfId="0" applyFont="1" applyBorder="1" applyProtection="1"/>
    <xf numFmtId="0" fontId="12" fillId="0" borderId="0" xfId="0" applyFont="1" applyFill="1" applyBorder="1" applyAlignment="1" applyProtection="1">
      <alignment horizontal="center"/>
    </xf>
    <xf numFmtId="165" fontId="10" fillId="2" borderId="21" xfId="0" applyNumberFormat="1" applyFont="1" applyFill="1" applyBorder="1" applyProtection="1"/>
    <xf numFmtId="9" fontId="8" fillId="0" borderId="0" xfId="0" applyNumberFormat="1" applyFont="1" applyFill="1" applyBorder="1" applyAlignment="1" applyProtection="1">
      <alignment horizontal="left"/>
    </xf>
    <xf numFmtId="9" fontId="0" fillId="0" borderId="0" xfId="0" applyNumberFormat="1" applyBorder="1" applyAlignment="1" applyProtection="1">
      <alignment horizontal="center"/>
    </xf>
    <xf numFmtId="9" fontId="0" fillId="0" borderId="0" xfId="0" applyNumberFormat="1" applyFont="1" applyBorder="1" applyAlignment="1" applyProtection="1">
      <alignment horizontal="center"/>
    </xf>
    <xf numFmtId="9" fontId="5" fillId="0" borderId="0" xfId="0" applyNumberFormat="1" applyFont="1" applyBorder="1" applyAlignment="1" applyProtection="1">
      <alignment horizontal="center"/>
    </xf>
    <xf numFmtId="0" fontId="10" fillId="2" borderId="21" xfId="0" applyFont="1" applyFill="1" applyBorder="1" applyAlignment="1" applyProtection="1">
      <alignment horizontal="center"/>
    </xf>
    <xf numFmtId="0" fontId="5" fillId="0" borderId="18" xfId="0" applyFont="1" applyBorder="1" applyProtection="1"/>
    <xf numFmtId="0" fontId="11" fillId="0" borderId="19" xfId="0" applyFont="1" applyBorder="1" applyProtection="1"/>
    <xf numFmtId="0" fontId="12" fillId="0" borderId="19" xfId="0" applyFont="1" applyFill="1" applyBorder="1" applyAlignment="1" applyProtection="1">
      <alignment horizontal="center"/>
    </xf>
    <xf numFmtId="0" fontId="0" fillId="0" borderId="19" xfId="0" applyBorder="1" applyProtection="1"/>
    <xf numFmtId="0" fontId="13" fillId="0" borderId="0" xfId="0" applyFont="1" applyFill="1" applyBorder="1" applyProtection="1"/>
    <xf numFmtId="0" fontId="9" fillId="2" borderId="2" xfId="0" applyFont="1" applyFill="1" applyBorder="1" applyAlignment="1" applyProtection="1">
      <alignment wrapText="1"/>
    </xf>
    <xf numFmtId="0" fontId="9" fillId="2" borderId="3" xfId="0" applyFont="1" applyFill="1" applyBorder="1" applyAlignment="1" applyProtection="1">
      <alignment wrapText="1"/>
    </xf>
    <xf numFmtId="0" fontId="33" fillId="10" borderId="3" xfId="0" applyFont="1" applyFill="1" applyBorder="1" applyAlignment="1" applyProtection="1">
      <alignment wrapText="1"/>
    </xf>
    <xf numFmtId="0" fontId="9" fillId="3" borderId="3" xfId="0" applyFont="1" applyFill="1" applyBorder="1" applyAlignment="1" applyProtection="1">
      <alignment wrapText="1"/>
    </xf>
    <xf numFmtId="0" fontId="9" fillId="9" borderId="3" xfId="0" applyFont="1" applyFill="1" applyBorder="1" applyAlignment="1" applyProtection="1">
      <alignment wrapText="1"/>
    </xf>
    <xf numFmtId="0" fontId="9" fillId="5" borderId="3" xfId="0" applyFont="1" applyFill="1" applyBorder="1" applyAlignment="1" applyProtection="1">
      <alignment wrapText="1"/>
    </xf>
    <xf numFmtId="0" fontId="9" fillId="4" borderId="3" xfId="0" applyFont="1" applyFill="1" applyBorder="1" applyAlignment="1" applyProtection="1">
      <alignment wrapText="1"/>
    </xf>
    <xf numFmtId="0" fontId="9" fillId="7" borderId="4" xfId="0" applyFont="1" applyFill="1" applyBorder="1" applyAlignment="1" applyProtection="1">
      <alignment wrapText="1"/>
    </xf>
    <xf numFmtId="0" fontId="9" fillId="0" borderId="0" xfId="0" applyFont="1" applyAlignment="1" applyProtection="1">
      <alignment wrapText="1"/>
    </xf>
    <xf numFmtId="0" fontId="17" fillId="0" borderId="0" xfId="0" applyFont="1" applyAlignment="1" applyProtection="1">
      <alignment vertical="center"/>
    </xf>
    <xf numFmtId="6" fontId="8" fillId="0" borderId="0" xfId="0" applyNumberFormat="1" applyFont="1" applyBorder="1" applyProtection="1"/>
    <xf numFmtId="164" fontId="0" fillId="0" borderId="0" xfId="0" applyNumberFormat="1" applyProtection="1"/>
    <xf numFmtId="164" fontId="8" fillId="0" borderId="0" xfId="0" applyNumberFormat="1" applyFont="1" applyBorder="1" applyProtection="1"/>
    <xf numFmtId="165" fontId="0" fillId="0" borderId="13" xfId="0" applyNumberFormat="1" applyBorder="1" applyProtection="1"/>
    <xf numFmtId="0" fontId="8" fillId="0" borderId="7" xfId="0" applyFont="1" applyBorder="1" applyProtection="1"/>
    <xf numFmtId="6" fontId="8" fillId="0" borderId="8" xfId="0" applyNumberFormat="1" applyFont="1" applyBorder="1" applyProtection="1"/>
    <xf numFmtId="164" fontId="8" fillId="0" borderId="8" xfId="0" applyNumberFormat="1" applyFont="1" applyBorder="1" applyProtection="1"/>
    <xf numFmtId="164" fontId="0" fillId="0" borderId="8" xfId="0" applyNumberFormat="1" applyBorder="1" applyProtection="1"/>
    <xf numFmtId="165" fontId="0" fillId="0" borderId="14" xfId="0" applyNumberFormat="1" applyBorder="1" applyProtection="1"/>
    <xf numFmtId="0" fontId="34" fillId="0" borderId="0" xfId="0" applyFont="1" applyProtection="1"/>
    <xf numFmtId="0" fontId="20" fillId="0" borderId="0" xfId="0" applyFont="1" applyProtection="1"/>
    <xf numFmtId="0" fontId="2" fillId="8" borderId="0" xfId="0" applyFont="1" applyFill="1" applyProtection="1"/>
    <xf numFmtId="0" fontId="24" fillId="8" borderId="0" xfId="0" applyFont="1" applyFill="1" applyBorder="1" applyProtection="1"/>
    <xf numFmtId="10" fontId="26" fillId="8" borderId="0" xfId="0" applyNumberFormat="1" applyFont="1" applyFill="1" applyBorder="1" applyProtection="1"/>
    <xf numFmtId="6" fontId="26" fillId="8" borderId="0" xfId="0" applyNumberFormat="1" applyFont="1" applyFill="1" applyBorder="1" applyProtection="1"/>
    <xf numFmtId="0" fontId="0" fillId="8" borderId="0" xfId="0" applyFill="1" applyBorder="1" applyProtection="1"/>
    <xf numFmtId="0" fontId="0" fillId="8" borderId="0" xfId="0" applyFill="1" applyProtection="1"/>
    <xf numFmtId="0" fontId="27" fillId="8" borderId="0" xfId="0" applyFont="1" applyFill="1" applyProtection="1"/>
    <xf numFmtId="0" fontId="28" fillId="8" borderId="0" xfId="0" applyFont="1" applyFill="1" applyProtection="1"/>
    <xf numFmtId="10" fontId="9" fillId="0" borderId="11" xfId="0" applyNumberFormat="1" applyFont="1" applyFill="1" applyBorder="1" applyProtection="1"/>
    <xf numFmtId="165" fontId="10" fillId="2" borderId="22" xfId="0" applyNumberFormat="1" applyFont="1" applyFill="1" applyBorder="1" applyAlignment="1" applyProtection="1">
      <alignment horizontal="right"/>
    </xf>
    <xf numFmtId="0" fontId="30" fillId="0" borderId="0" xfId="0" applyFont="1" applyProtection="1"/>
  </cellXfs>
  <cellStyles count="2">
    <cellStyle name="Hyperlink" xfId="1" builtinId="8"/>
    <cellStyle name="Normal" xfId="0" builtinId="0"/>
  </cellStyles>
  <dxfs count="0"/>
  <tableStyles count="0" defaultTableStyle="TableStyleMedium9" defaultPivotStyle="PivotStyleLight16"/>
  <colors>
    <mruColors>
      <color rgb="FFFF1D1D"/>
      <color rgb="FFFF9B9B"/>
      <color rgb="FFEB1403"/>
      <color rgb="FFFFFF99"/>
      <color rgb="FF972D88"/>
      <color rgb="FFFF6600"/>
      <color rgb="FFFFFF66"/>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1540139599338431"/>
          <c:y val="2.3809531249072386E-2"/>
        </c:manualLayout>
      </c:layout>
      <c:overlay val="0"/>
    </c:title>
    <c:autoTitleDeleted val="0"/>
    <c:plotArea>
      <c:layout>
        <c:manualLayout>
          <c:layoutTarget val="inner"/>
          <c:xMode val="edge"/>
          <c:yMode val="edge"/>
          <c:x val="0.16344477432124271"/>
          <c:y val="0.1630061867266592"/>
          <c:w val="0.70553203390559782"/>
          <c:h val="0.79293619547556549"/>
        </c:manualLayout>
      </c:layout>
      <c:barChart>
        <c:barDir val="col"/>
        <c:grouping val="clustered"/>
        <c:varyColors val="0"/>
        <c:ser>
          <c:idx val="0"/>
          <c:order val="0"/>
          <c:tx>
            <c:strRef>
              <c:f>SimpleCalc!$C$53</c:f>
              <c:strCache>
                <c:ptCount val="1"/>
                <c:pt idx="0">
                  <c:v>Savings portfolio value</c:v>
                </c:pt>
              </c:strCache>
            </c:strRef>
          </c:tx>
          <c:invertIfNegative val="0"/>
          <c:cat>
            <c:strRef>
              <c:f>SimpleCalc!$B$53:$B$122</c:f>
              <c:strCache>
                <c:ptCount val="70"/>
                <c:pt idx="0">
                  <c:v>Age</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pt idx="47">
                  <c:v>71</c:v>
                </c:pt>
                <c:pt idx="48">
                  <c:v>72</c:v>
                </c:pt>
                <c:pt idx="49">
                  <c:v>73</c:v>
                </c:pt>
                <c:pt idx="50">
                  <c:v>74</c:v>
                </c:pt>
                <c:pt idx="51">
                  <c:v>75</c:v>
                </c:pt>
                <c:pt idx="52">
                  <c:v>76</c:v>
                </c:pt>
                <c:pt idx="53">
                  <c:v>77</c:v>
                </c:pt>
                <c:pt idx="54">
                  <c:v>78</c:v>
                </c:pt>
                <c:pt idx="55">
                  <c:v>79</c:v>
                </c:pt>
                <c:pt idx="56">
                  <c:v>80</c:v>
                </c:pt>
                <c:pt idx="57">
                  <c:v>81</c:v>
                </c:pt>
                <c:pt idx="58">
                  <c:v>82</c:v>
                </c:pt>
                <c:pt idx="59">
                  <c:v>83</c:v>
                </c:pt>
                <c:pt idx="60">
                  <c:v>84</c:v>
                </c:pt>
                <c:pt idx="61">
                  <c:v>85</c:v>
                </c:pt>
                <c:pt idx="62">
                  <c:v>86</c:v>
                </c:pt>
                <c:pt idx="63">
                  <c:v>87</c:v>
                </c:pt>
                <c:pt idx="64">
                  <c:v>88</c:v>
                </c:pt>
                <c:pt idx="65">
                  <c:v>89</c:v>
                </c:pt>
                <c:pt idx="66">
                  <c:v>90</c:v>
                </c:pt>
                <c:pt idx="67">
                  <c:v>91</c:v>
                </c:pt>
                <c:pt idx="68">
                  <c:v>92</c:v>
                </c:pt>
                <c:pt idx="69">
                  <c:v>93</c:v>
                </c:pt>
              </c:strCache>
            </c:strRef>
          </c:cat>
          <c:val>
            <c:numRef>
              <c:f>SimpleCalc!$C$54:$C$122</c:f>
              <c:numCache>
                <c:formatCode>"$"#,##0_);[Red]\("$"#,##0\)</c:formatCode>
                <c:ptCount val="69"/>
                <c:pt idx="0">
                  <c:v>30000</c:v>
                </c:pt>
                <c:pt idx="1">
                  <c:v>35268.75</c:v>
                </c:pt>
                <c:pt idx="2">
                  <c:v>40852.96875</c:v>
                </c:pt>
                <c:pt idx="3">
                  <c:v>46768.419843749994</c:v>
                </c:pt>
                <c:pt idx="4">
                  <c:v>53031.607586718739</c:v>
                </c:pt>
                <c:pt idx="5">
                  <c:v>59659.81095512108</c:v>
                </c:pt>
                <c:pt idx="6">
                  <c:v>66671.119095641523</c:v>
                </c:pt>
                <c:pt idx="7">
                  <c:v>74084.468435436182</c:v>
                </c:pt>
                <c:pt idx="8">
                  <c:v>81919.681475131423</c:v>
                </c:pt>
                <c:pt idx="9">
                  <c:v>90197.507340814962</c:v>
                </c:pt>
                <c:pt idx="10">
                  <c:v>98939.664174440317</c:v>
                </c:pt>
                <c:pt idx="11">
                  <c:v>108168.88344564458</c:v>
                </c:pt>
                <c:pt idx="12">
                  <c:v>117908.95627172012</c:v>
                </c:pt>
                <c:pt idx="13">
                  <c:v>128184.78183638949</c:v>
                </c:pt>
                <c:pt idx="14">
                  <c:v>139022.41800211783</c:v>
                </c:pt>
                <c:pt idx="15">
                  <c:v>150449.13421496574</c:v>
                </c:pt>
                <c:pt idx="16">
                  <c:v>162493.46680544686</c:v>
                </c:pt>
                <c:pt idx="17">
                  <c:v>175185.27679351578</c:v>
                </c:pt>
                <c:pt idx="18">
                  <c:v>188555.81031068429</c:v>
                </c:pt>
                <c:pt idx="19">
                  <c:v>202637.76175735457</c:v>
                </c:pt>
                <c:pt idx="20">
                  <c:v>217465.33981877883</c:v>
                </c:pt>
                <c:pt idx="21">
                  <c:v>233074.33646861403</c:v>
                </c:pt>
                <c:pt idx="22">
                  <c:v>249502.19909485162</c:v>
                </c:pt>
                <c:pt idx="23">
                  <c:v>266788.10588897293</c:v>
                </c:pt>
                <c:pt idx="24">
                  <c:v>284973.04464552674</c:v>
                </c:pt>
                <c:pt idx="25">
                  <c:v>304099.89512595645</c:v>
                </c:pt>
                <c:pt idx="26">
                  <c:v>324213.51514743315</c:v>
                </c:pt>
                <c:pt idx="27">
                  <c:v>345360.83056469244</c:v>
                </c:pt>
                <c:pt idx="28">
                  <c:v>367590.92932044092</c:v>
                </c:pt>
                <c:pt idx="29">
                  <c:v>390955.15974780481</c:v>
                </c:pt>
                <c:pt idx="30">
                  <c:v>415507.23331655894</c:v>
                </c:pt>
                <c:pt idx="31">
                  <c:v>441303.33202350908</c:v>
                </c:pt>
                <c:pt idx="32">
                  <c:v>468402.22063642606</c:v>
                </c:pt>
                <c:pt idx="33">
                  <c:v>496865.36401036149</c:v>
                </c:pt>
                <c:pt idx="34">
                  <c:v>526757.04970502993</c:v>
                </c:pt>
                <c:pt idx="35">
                  <c:v>558144.51614224247</c:v>
                </c:pt>
                <c:pt idx="36">
                  <c:v>591098.08655313938</c:v>
                </c:pt>
                <c:pt idx="37">
                  <c:v>625691.30897621659</c:v>
                </c:pt>
                <c:pt idx="38">
                  <c:v>662001.10257889598</c:v>
                </c:pt>
                <c:pt idx="39">
                  <c:v>700107.91058767086</c:v>
                </c:pt>
                <c:pt idx="40">
                  <c:v>740095.86012469511</c:v>
                </c:pt>
                <c:pt idx="41">
                  <c:v>782052.92926209711</c:v>
                </c:pt>
                <c:pt idx="42">
                  <c:v>770241.03863362281</c:v>
                </c:pt>
                <c:pt idx="43">
                  <c:v>748214.85195229109</c:v>
                </c:pt>
                <c:pt idx="44">
                  <c:v>724336.81422451092</c:v>
                </c:pt>
                <c:pt idx="45">
                  <c:v>698520.33868273871</c:v>
                </c:pt>
                <c:pt idx="46">
                  <c:v>670675.44008350058</c:v>
                </c:pt>
                <c:pt idx="47">
                  <c:v>640708.61222945235</c:v>
                </c:pt>
                <c:pt idx="48">
                  <c:v>608522.70129397197</c:v>
                </c:pt>
                <c:pt idx="49">
                  <c:v>574016.77480908332</c:v>
                </c:pt>
                <c:pt idx="50">
                  <c:v>537085.98617299495</c:v>
                </c:pt>
                <c:pt idx="51">
                  <c:v>497621.43452888331</c:v>
                </c:pt>
                <c:pt idx="52">
                  <c:v>455510.01986174547</c:v>
                </c:pt>
                <c:pt idx="53">
                  <c:v>410634.29315518879</c:v>
                </c:pt>
                <c:pt idx="54">
                  <c:v>362872.3014449089</c:v>
                </c:pt>
                <c:pt idx="55">
                  <c:v>312097.42760033155</c:v>
                </c:pt>
                <c:pt idx="56">
                  <c:v>258178.22466044591</c:v>
                </c:pt>
                <c:pt idx="57">
                  <c:v>200978.24454423791</c:v>
                </c:pt>
                <c:pt idx="58">
                  <c:v>140355.86095033627</c:v>
                </c:pt>
                <c:pt idx="59">
                  <c:v>76164.086254498776</c:v>
                </c:pt>
                <c:pt idx="60">
                  <c:v>8250.3822073971241</c:v>
                </c:pt>
                <c:pt idx="61">
                  <c:v>-63543.535771211929</c:v>
                </c:pt>
                <c:pt idx="62">
                  <c:v>0</c:v>
                </c:pt>
                <c:pt idx="63">
                  <c:v>0</c:v>
                </c:pt>
                <c:pt idx="64">
                  <c:v>0</c:v>
                </c:pt>
                <c:pt idx="65">
                  <c:v>0</c:v>
                </c:pt>
                <c:pt idx="66">
                  <c:v>0</c:v>
                </c:pt>
                <c:pt idx="67">
                  <c:v>0</c:v>
                </c:pt>
                <c:pt idx="68">
                  <c:v>0</c:v>
                </c:pt>
              </c:numCache>
            </c:numRef>
          </c:val>
        </c:ser>
        <c:dLbls>
          <c:showLegendKey val="0"/>
          <c:showVal val="0"/>
          <c:showCatName val="0"/>
          <c:showSerName val="0"/>
          <c:showPercent val="0"/>
          <c:showBubbleSize val="0"/>
        </c:dLbls>
        <c:gapWidth val="150"/>
        <c:axId val="125686912"/>
        <c:axId val="125688832"/>
      </c:barChart>
      <c:catAx>
        <c:axId val="125686912"/>
        <c:scaling>
          <c:orientation val="minMax"/>
        </c:scaling>
        <c:delete val="0"/>
        <c:axPos val="b"/>
        <c:majorTickMark val="out"/>
        <c:minorTickMark val="none"/>
        <c:tickLblPos val="nextTo"/>
        <c:crossAx val="125688832"/>
        <c:crosses val="autoZero"/>
        <c:auto val="1"/>
        <c:lblAlgn val="ctr"/>
        <c:lblOffset val="100"/>
        <c:noMultiLvlLbl val="0"/>
      </c:catAx>
      <c:valAx>
        <c:axId val="125688832"/>
        <c:scaling>
          <c:orientation val="minMax"/>
        </c:scaling>
        <c:delete val="0"/>
        <c:axPos val="l"/>
        <c:majorGridlines/>
        <c:numFmt formatCode="&quot;$&quot;#,##0_);[Red]\(&quot;$&quot;#,##0\)" sourceLinked="1"/>
        <c:majorTickMark val="out"/>
        <c:minorTickMark val="none"/>
        <c:tickLblPos val="nextTo"/>
        <c:crossAx val="125686912"/>
        <c:crosses val="autoZero"/>
        <c:crossBetween val="between"/>
      </c:valAx>
    </c:plotArea>
    <c:legend>
      <c:legendPos val="r"/>
      <c:layout/>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152399</xdr:colOff>
      <xdr:row>29</xdr:row>
      <xdr:rowOff>171450</xdr:rowOff>
    </xdr:from>
    <xdr:to>
      <xdr:col>12</xdr:col>
      <xdr:colOff>685800</xdr:colOff>
      <xdr:row>45</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ersonal.vanguard.com/us/funds/tools/incomecalculator" TargetMode="External"/><Relationship Id="rId13" Type="http://schemas.openxmlformats.org/officeDocument/2006/relationships/hyperlink" Target="https://investor.vanguard.com/investing/investment-calculator" TargetMode="External"/><Relationship Id="rId18" Type="http://schemas.openxmlformats.org/officeDocument/2006/relationships/hyperlink" Target="https://vanguard.wealthmsi.com/csp.php" TargetMode="External"/><Relationship Id="rId26" Type="http://schemas.openxmlformats.org/officeDocument/2006/relationships/hyperlink" Target="http://www.dinkytown.net/java/RetirementDistribution3.html" TargetMode="External"/><Relationship Id="rId3" Type="http://schemas.openxmlformats.org/officeDocument/2006/relationships/hyperlink" Target="https://personal.vanguard.com/us/insights/retirement/nearing/when-can-i-retire" TargetMode="External"/><Relationship Id="rId21" Type="http://schemas.openxmlformats.org/officeDocument/2006/relationships/hyperlink" Target="http://www.schwab.com/public/schwab/investing/retirement_and_planning/saving_for_retirement/retirement_calculator" TargetMode="External"/><Relationship Id="rId7" Type="http://schemas.openxmlformats.org/officeDocument/2006/relationships/hyperlink" Target="https://personal.vanguard.com/us/insights/retirement/withdrawal-in-retirement-tool" TargetMode="External"/><Relationship Id="rId12" Type="http://schemas.openxmlformats.org/officeDocument/2006/relationships/hyperlink" Target="http://personal.fidelity.com/planning/retirement/ise.shtml?ref_fiover=0017" TargetMode="External"/><Relationship Id="rId17" Type="http://schemas.openxmlformats.org/officeDocument/2006/relationships/hyperlink" Target="http://www.finaid.org/calculators/costprojector.phtml" TargetMode="External"/><Relationship Id="rId25" Type="http://schemas.openxmlformats.org/officeDocument/2006/relationships/hyperlink" Target="https://www.amazon.com/Make-Your-Money-Last-Indispensable/dp/1476743762" TargetMode="External"/><Relationship Id="rId2" Type="http://schemas.openxmlformats.org/officeDocument/2006/relationships/hyperlink" Target="http://www.transamericacenter.org/tools-and-resources/retirement-calculators?gclid=CL6zyNHIwskCFYQfHwodfp8CBg" TargetMode="External"/><Relationship Id="rId16" Type="http://schemas.openxmlformats.org/officeDocument/2006/relationships/hyperlink" Target="http://www.livingto100.com/" TargetMode="External"/><Relationship Id="rId20" Type="http://schemas.openxmlformats.org/officeDocument/2006/relationships/hyperlink" Target="https://personal.vanguard.com/us/insights/video/1856-TDNEP02" TargetMode="External"/><Relationship Id="rId29" Type="http://schemas.openxmlformats.org/officeDocument/2006/relationships/printerSettings" Target="../printerSettings/printerSettings1.bin"/><Relationship Id="rId1" Type="http://schemas.openxmlformats.org/officeDocument/2006/relationships/hyperlink" Target="http://www.morningstar.com/Cover/videoCenter.aspx?id=693698" TargetMode="External"/><Relationship Id="rId6" Type="http://schemas.openxmlformats.org/officeDocument/2006/relationships/hyperlink" Target="https://personal.vanguard.com/us/insights/retirement/tool/retirement-expense-worksheet" TargetMode="External"/><Relationship Id="rId11" Type="http://schemas.openxmlformats.org/officeDocument/2006/relationships/hyperlink" Target="http://www.aarp.org/work/retirement-planning/retirement_calculator/" TargetMode="External"/><Relationship Id="rId24" Type="http://schemas.openxmlformats.org/officeDocument/2006/relationships/hyperlink" Target="http://www.amazon.com/How-Retire-Enough-Money-Know-ebook/dp/B00U0OBRTE/ref=tmm_kin_swatch_0" TargetMode="External"/><Relationship Id="rId32" Type="http://schemas.openxmlformats.org/officeDocument/2006/relationships/comments" Target="../comments1.xml"/><Relationship Id="rId5" Type="http://schemas.openxmlformats.org/officeDocument/2006/relationships/hyperlink" Target="https://personal.vanguard.com/us/insights/retirement/plan-for-a-long-retirement-tool" TargetMode="External"/><Relationship Id="rId15" Type="http://schemas.openxmlformats.org/officeDocument/2006/relationships/hyperlink" Target="http://www.ssa.gov/OACT/quickcalc/index.html" TargetMode="External"/><Relationship Id="rId23" Type="http://schemas.openxmlformats.org/officeDocument/2006/relationships/hyperlink" Target="http://www.dinkytown.net/java/RetirementDistribution3.html" TargetMode="External"/><Relationship Id="rId28" Type="http://schemas.openxmlformats.org/officeDocument/2006/relationships/hyperlink" Target="http://www.aarp.org/work/retirement-planning/retirement_calculator.html" TargetMode="External"/><Relationship Id="rId10" Type="http://schemas.openxmlformats.org/officeDocument/2006/relationships/hyperlink" Target="https://personal.vanguard.com/us/insights/retirement/estimate-your-rmd-tool" TargetMode="External"/><Relationship Id="rId19" Type="http://schemas.openxmlformats.org/officeDocument/2006/relationships/hyperlink" Target="http://www.investopedia.com/terms/g/glide-path.asp" TargetMode="External"/><Relationship Id="rId31" Type="http://schemas.openxmlformats.org/officeDocument/2006/relationships/vmlDrawing" Target="../drawings/vmlDrawing1.vml"/><Relationship Id="rId4" Type="http://schemas.openxmlformats.org/officeDocument/2006/relationships/hyperlink" Target="https://personal.vanguard.com/us/insights/retirement/saving/set-retirement-goals" TargetMode="External"/><Relationship Id="rId9" Type="http://schemas.openxmlformats.org/officeDocument/2006/relationships/hyperlink" Target="https://personal.vanguard.com/us/insights/retirement/cost-affect-retirement-spending-tool" TargetMode="External"/><Relationship Id="rId14" Type="http://schemas.openxmlformats.org/officeDocument/2006/relationships/hyperlink" Target="http://www.aarp.org/work/social-security/social-security-benefits-calculator/" TargetMode="External"/><Relationship Id="rId22" Type="http://schemas.openxmlformats.org/officeDocument/2006/relationships/hyperlink" Target="http://opensource.org/licenses/gpl-3.0.html" TargetMode="External"/><Relationship Id="rId27" Type="http://schemas.openxmlformats.org/officeDocument/2006/relationships/hyperlink" Target="http://www.aarp.org/work/retirement-planning/retirement_calculator.html"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72D88"/>
  </sheetPr>
  <dimension ref="A1:M178"/>
  <sheetViews>
    <sheetView tabSelected="1" zoomScaleNormal="100" workbookViewId="0">
      <selection activeCell="C26" sqref="C26"/>
    </sheetView>
  </sheetViews>
  <sheetFormatPr defaultRowHeight="15" x14ac:dyDescent="0.25"/>
  <cols>
    <col min="1" max="1" width="5.7109375" style="8" customWidth="1"/>
    <col min="2" max="2" width="5.140625" style="8" customWidth="1"/>
    <col min="3" max="3" width="10.5703125" style="8" customWidth="1"/>
    <col min="4" max="4" width="10.42578125" style="8" customWidth="1"/>
    <col min="5" max="5" width="12.85546875" style="8" customWidth="1"/>
    <col min="6" max="6" width="9.85546875" style="8" customWidth="1"/>
    <col min="7" max="7" width="9.28515625" style="8" bestFit="1" customWidth="1"/>
    <col min="8" max="8" width="14.140625" style="8" customWidth="1"/>
    <col min="9" max="9" width="8.28515625" style="8" customWidth="1"/>
    <col min="10" max="10" width="9.140625" style="8"/>
    <col min="11" max="11" width="3.140625" style="8" customWidth="1"/>
    <col min="12" max="12" width="9.5703125" style="8" customWidth="1"/>
    <col min="13" max="13" width="10.85546875" style="8" customWidth="1"/>
    <col min="14" max="16384" width="9.140625" style="8"/>
  </cols>
  <sheetData>
    <row r="1" spans="1:13" x14ac:dyDescent="0.25">
      <c r="A1" s="9"/>
      <c r="B1" s="9"/>
      <c r="C1" s="9"/>
      <c r="D1" s="9"/>
      <c r="E1" s="9"/>
      <c r="F1" s="9"/>
      <c r="G1" s="9"/>
      <c r="H1" s="9"/>
      <c r="I1" s="9"/>
      <c r="J1" s="9"/>
      <c r="K1" s="9"/>
      <c r="L1" s="9"/>
      <c r="M1" s="9"/>
    </row>
    <row r="3" spans="1:13" ht="18.75" x14ac:dyDescent="0.3">
      <c r="A3" s="10" t="s">
        <v>74</v>
      </c>
    </row>
    <row r="4" spans="1:13" ht="18.75" x14ac:dyDescent="0.3">
      <c r="A4" s="10"/>
    </row>
    <row r="5" spans="1:13" x14ac:dyDescent="0.25">
      <c r="A5" s="8" t="s">
        <v>62</v>
      </c>
      <c r="B5" s="11"/>
    </row>
    <row r="6" spans="1:13" x14ac:dyDescent="0.25">
      <c r="A6" s="13" t="s">
        <v>57</v>
      </c>
      <c r="C6" s="13">
        <v>42607</v>
      </c>
      <c r="D6" s="14" t="s">
        <v>104</v>
      </c>
      <c r="G6" s="12" t="s">
        <v>82</v>
      </c>
      <c r="H6" s="12"/>
    </row>
    <row r="7" spans="1:13" ht="15.75" x14ac:dyDescent="0.25">
      <c r="A7" s="8" t="s">
        <v>55</v>
      </c>
      <c r="B7" s="15"/>
      <c r="C7" s="15"/>
      <c r="D7" s="16"/>
      <c r="G7" s="1" t="s">
        <v>56</v>
      </c>
      <c r="H7" s="16"/>
    </row>
    <row r="9" spans="1:13" x14ac:dyDescent="0.25">
      <c r="A9" s="17" t="s">
        <v>14</v>
      </c>
    </row>
    <row r="10" spans="1:13" x14ac:dyDescent="0.25">
      <c r="A10" s="17" t="s">
        <v>15</v>
      </c>
    </row>
    <row r="11" spans="1:13" x14ac:dyDescent="0.25">
      <c r="A11" s="8" t="s">
        <v>16</v>
      </c>
    </row>
    <row r="12" spans="1:13" x14ac:dyDescent="0.25">
      <c r="A12" s="8" t="s">
        <v>83</v>
      </c>
    </row>
    <row r="13" spans="1:13" x14ac:dyDescent="0.25">
      <c r="A13" s="8" t="s">
        <v>17</v>
      </c>
    </row>
    <row r="14" spans="1:13" x14ac:dyDescent="0.25">
      <c r="A14" s="8" t="s">
        <v>87</v>
      </c>
    </row>
    <row r="15" spans="1:13" x14ac:dyDescent="0.25">
      <c r="A15" s="86" t="s">
        <v>91</v>
      </c>
    </row>
    <row r="16" spans="1:13" ht="14.25" customHeight="1" x14ac:dyDescent="0.25">
      <c r="A16" s="86" t="s">
        <v>90</v>
      </c>
    </row>
    <row r="17" spans="1:12" ht="14.25" customHeight="1" x14ac:dyDescent="0.25">
      <c r="A17" s="8" t="s">
        <v>88</v>
      </c>
    </row>
    <row r="18" spans="1:12" ht="14.25" customHeight="1" x14ac:dyDescent="0.25">
      <c r="A18" s="8" t="s">
        <v>89</v>
      </c>
    </row>
    <row r="20" spans="1:12" x14ac:dyDescent="0.25">
      <c r="A20" s="8" t="s">
        <v>102</v>
      </c>
      <c r="H20" s="1" t="s">
        <v>100</v>
      </c>
      <c r="L20" s="8" t="s">
        <v>103</v>
      </c>
    </row>
    <row r="21" spans="1:12" x14ac:dyDescent="0.25">
      <c r="A21" s="8" t="s">
        <v>71</v>
      </c>
      <c r="G21" s="1" t="s">
        <v>63</v>
      </c>
      <c r="H21" s="1"/>
      <c r="L21" s="8" t="s">
        <v>92</v>
      </c>
    </row>
    <row r="22" spans="1:12" x14ac:dyDescent="0.25">
      <c r="A22" s="8" t="s">
        <v>93</v>
      </c>
      <c r="G22" s="1"/>
      <c r="H22" s="1"/>
    </row>
    <row r="23" spans="1:12" x14ac:dyDescent="0.25">
      <c r="A23" s="8" t="s">
        <v>105</v>
      </c>
    </row>
    <row r="24" spans="1:12" x14ac:dyDescent="0.25">
      <c r="A24" s="8" t="s">
        <v>94</v>
      </c>
    </row>
    <row r="25" spans="1:12" x14ac:dyDescent="0.25">
      <c r="A25" s="8" t="s">
        <v>95</v>
      </c>
    </row>
    <row r="26" spans="1:12" x14ac:dyDescent="0.25">
      <c r="A26" s="8" t="s">
        <v>96</v>
      </c>
    </row>
    <row r="27" spans="1:12" x14ac:dyDescent="0.25">
      <c r="A27" s="8" t="s">
        <v>97</v>
      </c>
    </row>
    <row r="28" spans="1:12" x14ac:dyDescent="0.25">
      <c r="A28" s="8" t="s">
        <v>98</v>
      </c>
    </row>
    <row r="29" spans="1:12" x14ac:dyDescent="0.25">
      <c r="A29" s="8" t="s">
        <v>99</v>
      </c>
    </row>
    <row r="31" spans="1:12" ht="15.75" thickBot="1" x14ac:dyDescent="0.3"/>
    <row r="32" spans="1:12" ht="15.75" thickTop="1" x14ac:dyDescent="0.25">
      <c r="A32" s="18" t="s">
        <v>12</v>
      </c>
      <c r="B32" s="19"/>
      <c r="C32" s="19"/>
      <c r="D32" s="19"/>
      <c r="E32" s="19"/>
      <c r="F32" s="20"/>
      <c r="G32" s="21"/>
    </row>
    <row r="33" spans="1:13" x14ac:dyDescent="0.25">
      <c r="A33" s="22" t="s">
        <v>53</v>
      </c>
      <c r="B33" s="21"/>
      <c r="C33" s="21"/>
      <c r="D33" s="21"/>
      <c r="E33" s="21"/>
      <c r="F33" s="2">
        <v>25</v>
      </c>
    </row>
    <row r="34" spans="1:13" x14ac:dyDescent="0.25">
      <c r="A34" s="22" t="s">
        <v>54</v>
      </c>
      <c r="B34" s="21"/>
      <c r="C34" s="21"/>
      <c r="D34" s="21"/>
      <c r="E34" s="21"/>
      <c r="F34" s="2">
        <v>67</v>
      </c>
    </row>
    <row r="35" spans="1:13" x14ac:dyDescent="0.25">
      <c r="A35" s="22" t="s">
        <v>2</v>
      </c>
      <c r="B35" s="21"/>
      <c r="C35" s="21"/>
      <c r="D35" s="21"/>
      <c r="E35" s="21"/>
      <c r="F35" s="3">
        <v>30000</v>
      </c>
    </row>
    <row r="36" spans="1:13" x14ac:dyDescent="0.25">
      <c r="A36" s="22" t="s">
        <v>18</v>
      </c>
      <c r="B36" s="21"/>
      <c r="C36" s="21"/>
      <c r="D36" s="21"/>
      <c r="E36" s="21"/>
      <c r="F36" s="3">
        <v>25000</v>
      </c>
    </row>
    <row r="37" spans="1:13" x14ac:dyDescent="0.25">
      <c r="A37" s="23" t="s">
        <v>84</v>
      </c>
      <c r="B37" s="21"/>
      <c r="C37" s="21"/>
      <c r="D37" s="21"/>
      <c r="E37" s="21"/>
      <c r="F37" s="3">
        <v>3750</v>
      </c>
    </row>
    <row r="38" spans="1:13" ht="15.75" thickBot="1" x14ac:dyDescent="0.3">
      <c r="A38" s="24" t="s">
        <v>76</v>
      </c>
      <c r="B38" s="25"/>
      <c r="C38" s="26"/>
      <c r="D38" s="26"/>
      <c r="E38" s="26"/>
      <c r="F38" s="4">
        <v>6000</v>
      </c>
    </row>
    <row r="39" spans="1:13" ht="16.5" thickTop="1" thickBot="1" x14ac:dyDescent="0.3">
      <c r="B39" s="27"/>
      <c r="C39" s="28"/>
      <c r="D39" s="29"/>
      <c r="E39" s="29"/>
      <c r="F39" s="30"/>
    </row>
    <row r="40" spans="1:13" ht="15.75" thickTop="1" x14ac:dyDescent="0.25">
      <c r="A40" s="18" t="s">
        <v>78</v>
      </c>
      <c r="B40" s="19"/>
      <c r="C40" s="19"/>
      <c r="D40" s="19"/>
      <c r="E40" s="19"/>
      <c r="F40" s="20"/>
    </row>
    <row r="41" spans="1:13" x14ac:dyDescent="0.25">
      <c r="A41" s="31" t="s">
        <v>7</v>
      </c>
      <c r="B41" s="32"/>
      <c r="C41" s="21"/>
      <c r="D41" s="21"/>
      <c r="E41" s="21"/>
      <c r="F41" s="7">
        <v>4.4999999999999998E-2</v>
      </c>
    </row>
    <row r="42" spans="1:13" x14ac:dyDescent="0.25">
      <c r="A42" s="31" t="s">
        <v>6</v>
      </c>
      <c r="B42" s="32"/>
      <c r="C42" s="21"/>
      <c r="D42" s="21"/>
      <c r="E42" s="21"/>
      <c r="F42" s="7">
        <v>2.5000000000000001E-2</v>
      </c>
    </row>
    <row r="43" spans="1:13" x14ac:dyDescent="0.25">
      <c r="A43" s="31" t="s">
        <v>8</v>
      </c>
      <c r="B43" s="32"/>
      <c r="C43" s="21"/>
      <c r="D43" s="21"/>
      <c r="E43" s="21"/>
      <c r="F43" s="7">
        <v>0.02</v>
      </c>
    </row>
    <row r="44" spans="1:13" x14ac:dyDescent="0.25">
      <c r="A44" s="31" t="s">
        <v>9</v>
      </c>
      <c r="B44" s="32"/>
      <c r="C44" s="21"/>
      <c r="D44" s="21"/>
      <c r="E44" s="21"/>
      <c r="F44" s="7">
        <v>0.03</v>
      </c>
    </row>
    <row r="45" spans="1:13" x14ac:dyDescent="0.25">
      <c r="A45" s="31" t="s">
        <v>5</v>
      </c>
      <c r="B45" s="32"/>
      <c r="C45" s="21"/>
      <c r="D45" s="21"/>
      <c r="E45" s="21"/>
      <c r="F45" s="7">
        <v>0.02</v>
      </c>
    </row>
    <row r="46" spans="1:13" ht="15.75" thickBot="1" x14ac:dyDescent="0.3">
      <c r="A46" s="24" t="s">
        <v>51</v>
      </c>
      <c r="B46" s="25"/>
      <c r="C46" s="26"/>
      <c r="D46" s="26"/>
      <c r="E46" s="26"/>
      <c r="F46" s="5">
        <v>0.8</v>
      </c>
    </row>
    <row r="47" spans="1:13" ht="15.75" thickTop="1" x14ac:dyDescent="0.25">
      <c r="E47" s="33"/>
      <c r="F47" s="84"/>
      <c r="H47" s="34" t="s">
        <v>64</v>
      </c>
      <c r="I47" s="35"/>
      <c r="J47" s="35"/>
      <c r="K47" s="36"/>
      <c r="L47" s="36"/>
      <c r="M47" s="37">
        <f>SUMIF(C54:C122,"&lt;0",B54:B122)</f>
        <v>86</v>
      </c>
    </row>
    <row r="48" spans="1:13" x14ac:dyDescent="0.25">
      <c r="A48" s="21"/>
      <c r="B48" s="21"/>
      <c r="C48" s="21"/>
      <c r="D48" s="21"/>
      <c r="E48" s="21"/>
      <c r="F48" s="38"/>
      <c r="H48" s="39" t="s">
        <v>65</v>
      </c>
      <c r="I48" s="40"/>
      <c r="J48" s="40"/>
      <c r="K48" s="17"/>
      <c r="L48" s="17"/>
      <c r="M48" s="41">
        <f>LOOKUP(F34,B53:B121,C53:C121)</f>
        <v>770241.03863362281</v>
      </c>
    </row>
    <row r="49" spans="1:13" ht="15.75" x14ac:dyDescent="0.25">
      <c r="A49" s="40"/>
      <c r="B49" s="21"/>
      <c r="C49" s="21"/>
      <c r="D49" s="21"/>
      <c r="E49" s="21"/>
      <c r="F49" s="38"/>
      <c r="H49" s="39" t="s">
        <v>66</v>
      </c>
      <c r="I49" s="42"/>
      <c r="J49" s="42"/>
      <c r="K49" s="43"/>
      <c r="L49" s="17"/>
      <c r="M49" s="44">
        <f>IF(F36&gt;0,F37/F36,0%)</f>
        <v>0.15</v>
      </c>
    </row>
    <row r="50" spans="1:13" ht="15.75" x14ac:dyDescent="0.25">
      <c r="A50" s="45"/>
      <c r="B50" s="46"/>
      <c r="C50" s="46"/>
      <c r="D50" s="46"/>
      <c r="E50" s="47"/>
      <c r="F50" s="48"/>
      <c r="H50" s="39" t="s">
        <v>67</v>
      </c>
      <c r="I50" s="42"/>
      <c r="J50" s="42"/>
      <c r="K50" s="43"/>
      <c r="L50" s="17"/>
      <c r="M50" s="49">
        <f>M47-F34</f>
        <v>19</v>
      </c>
    </row>
    <row r="51" spans="1:13" ht="16.5" thickBot="1" x14ac:dyDescent="0.3">
      <c r="A51" s="45"/>
      <c r="B51" s="46"/>
      <c r="C51" s="46"/>
      <c r="D51" s="46"/>
      <c r="E51" s="47"/>
      <c r="F51" s="48"/>
      <c r="H51" s="50" t="s">
        <v>79</v>
      </c>
      <c r="I51" s="51"/>
      <c r="J51" s="51"/>
      <c r="K51" s="52"/>
      <c r="L51" s="53"/>
      <c r="M51" s="85">
        <f>LOOKUP(F34,B53:B121,F53:F121)/LOOKUP(F34,B53:B121,G53:G121)</f>
        <v>0.1332030632897753</v>
      </c>
    </row>
    <row r="52" spans="1:13" ht="19.5" thickBot="1" x14ac:dyDescent="0.35">
      <c r="A52" s="54" t="s">
        <v>13</v>
      </c>
    </row>
    <row r="53" spans="1:13" s="63" customFormat="1" ht="65.25" thickTop="1" thickBot="1" x14ac:dyDescent="0.25">
      <c r="A53" s="55" t="s">
        <v>1</v>
      </c>
      <c r="B53" s="56" t="s">
        <v>0</v>
      </c>
      <c r="C53" s="57" t="s">
        <v>3</v>
      </c>
      <c r="D53" s="58" t="s">
        <v>4</v>
      </c>
      <c r="E53" s="59" t="s">
        <v>10</v>
      </c>
      <c r="F53" s="60" t="s">
        <v>72</v>
      </c>
      <c r="G53" s="61" t="s">
        <v>11</v>
      </c>
      <c r="H53" s="62" t="s">
        <v>77</v>
      </c>
      <c r="J53" s="64"/>
    </row>
    <row r="54" spans="1:13" ht="15.75" thickTop="1" x14ac:dyDescent="0.25">
      <c r="A54" s="23">
        <v>1</v>
      </c>
      <c r="B54" s="21">
        <f>F33</f>
        <v>25</v>
      </c>
      <c r="C54" s="65">
        <f>F35</f>
        <v>30000</v>
      </c>
      <c r="D54" s="65">
        <f>F37</f>
        <v>3750</v>
      </c>
      <c r="E54" s="65">
        <f>F36</f>
        <v>25000</v>
      </c>
      <c r="F54" s="66">
        <f>IF(B54&lt;$F$34,0,$F$38*POWER((1+$F$43),($B54-$F$34)))</f>
        <v>0</v>
      </c>
      <c r="G54" s="67">
        <f>IF(C53&lt;=0,0,IF((B54=$F$34), $F$46*IF(A54=1,$E$54,E53), IF(B54&gt;$F$34,G53*(1+$F$44),0)))*IF(B54&gt;0,1,0)</f>
        <v>0</v>
      </c>
      <c r="H54" s="68">
        <f>IF(G54&lt;=0,0%, F54/G54)</f>
        <v>0</v>
      </c>
    </row>
    <row r="55" spans="1:13" x14ac:dyDescent="0.25">
      <c r="A55" s="22">
        <v>2</v>
      </c>
      <c r="B55" s="21">
        <f>B54+1</f>
        <v>26</v>
      </c>
      <c r="C55" s="65">
        <f>IF(C54&gt;0,(C54+D54-G55+F55),0)*(1+IF(B55&lt;$F$34,$F$41,$F$42))</f>
        <v>35268.75</v>
      </c>
      <c r="D55" s="67">
        <f t="shared" ref="D55:D86" si="0">IF(B55&lt;$F$34,(D54*(1+$F$45)),0)</f>
        <v>3825</v>
      </c>
      <c r="E55" s="67">
        <f>IF(B55&lt;$F$34,E54*(1+$F$43),0)</f>
        <v>25500</v>
      </c>
      <c r="F55" s="66">
        <f t="shared" ref="F55:F118" si="1">IF(B55&lt;$F$34,0,$F$38*POWER((1+$F$43),($B55-$F$34)))</f>
        <v>0</v>
      </c>
      <c r="G55" s="67">
        <f t="shared" ref="G55:G85" si="2">IF(C54&lt;=0,0,IF((B55=$F$34), $F$46*IF(A55=1,$E$54,E54), IF(B55&gt;$F$34,G54*(1+$F$44),0)))*IF(B55&gt;0,1,0)</f>
        <v>0</v>
      </c>
      <c r="H55" s="68">
        <f t="shared" ref="H55:H118" si="3">IF(G55&lt;=0,0%, F55/G55)</f>
        <v>0</v>
      </c>
    </row>
    <row r="56" spans="1:13" x14ac:dyDescent="0.25">
      <c r="A56" s="22">
        <v>3</v>
      </c>
      <c r="B56" s="21">
        <f>B55+1</f>
        <v>27</v>
      </c>
      <c r="C56" s="65">
        <f t="shared" ref="C56:C119" si="4">IF(C55&gt;0,(C55+D55-G56+F56),0)*(1+IF(B56&lt;$F$34,$F$41,$F$42))</f>
        <v>40852.96875</v>
      </c>
      <c r="D56" s="67">
        <f t="shared" si="0"/>
        <v>3901.5</v>
      </c>
      <c r="E56" s="67">
        <f t="shared" ref="E56:E119" si="5">IF(B56&lt;$F$34,E55*(1+$F$43),0)</f>
        <v>26010</v>
      </c>
      <c r="F56" s="66">
        <f t="shared" si="1"/>
        <v>0</v>
      </c>
      <c r="G56" s="67">
        <f t="shared" si="2"/>
        <v>0</v>
      </c>
      <c r="H56" s="68">
        <f t="shared" si="3"/>
        <v>0</v>
      </c>
      <c r="M56" s="66"/>
    </row>
    <row r="57" spans="1:13" x14ac:dyDescent="0.25">
      <c r="A57" s="22">
        <v>4</v>
      </c>
      <c r="B57" s="21">
        <f t="shared" ref="B57:B90" si="6">B56+1</f>
        <v>28</v>
      </c>
      <c r="C57" s="65">
        <f t="shared" si="4"/>
        <v>46768.419843749994</v>
      </c>
      <c r="D57" s="67">
        <f t="shared" si="0"/>
        <v>3979.53</v>
      </c>
      <c r="E57" s="67">
        <f t="shared" si="5"/>
        <v>26530.2</v>
      </c>
      <c r="F57" s="66">
        <f t="shared" si="1"/>
        <v>0</v>
      </c>
      <c r="G57" s="67">
        <f t="shared" si="2"/>
        <v>0</v>
      </c>
      <c r="H57" s="68">
        <f t="shared" si="3"/>
        <v>0</v>
      </c>
    </row>
    <row r="58" spans="1:13" x14ac:dyDescent="0.25">
      <c r="A58" s="22">
        <v>5</v>
      </c>
      <c r="B58" s="21">
        <f t="shared" si="6"/>
        <v>29</v>
      </c>
      <c r="C58" s="65">
        <f t="shared" si="4"/>
        <v>53031.607586718739</v>
      </c>
      <c r="D58" s="67">
        <f t="shared" si="0"/>
        <v>4059.1206000000002</v>
      </c>
      <c r="E58" s="67">
        <f t="shared" si="5"/>
        <v>27060.804</v>
      </c>
      <c r="F58" s="66">
        <f t="shared" si="1"/>
        <v>0</v>
      </c>
      <c r="G58" s="67">
        <f t="shared" si="2"/>
        <v>0</v>
      </c>
      <c r="H58" s="68">
        <f t="shared" si="3"/>
        <v>0</v>
      </c>
    </row>
    <row r="59" spans="1:13" x14ac:dyDescent="0.25">
      <c r="A59" s="22">
        <v>6</v>
      </c>
      <c r="B59" s="21">
        <f t="shared" si="6"/>
        <v>30</v>
      </c>
      <c r="C59" s="65">
        <f t="shared" si="4"/>
        <v>59659.81095512108</v>
      </c>
      <c r="D59" s="67">
        <f t="shared" si="0"/>
        <v>4140.3030120000003</v>
      </c>
      <c r="E59" s="67">
        <f t="shared" si="5"/>
        <v>27602.020080000002</v>
      </c>
      <c r="F59" s="66">
        <f t="shared" si="1"/>
        <v>0</v>
      </c>
      <c r="G59" s="67">
        <f t="shared" si="2"/>
        <v>0</v>
      </c>
      <c r="H59" s="68">
        <f t="shared" si="3"/>
        <v>0</v>
      </c>
    </row>
    <row r="60" spans="1:13" x14ac:dyDescent="0.25">
      <c r="A60" s="22">
        <v>7</v>
      </c>
      <c r="B60" s="21">
        <f t="shared" si="6"/>
        <v>31</v>
      </c>
      <c r="C60" s="65">
        <f t="shared" si="4"/>
        <v>66671.119095641523</v>
      </c>
      <c r="D60" s="67">
        <f t="shared" si="0"/>
        <v>4223.1090722400004</v>
      </c>
      <c r="E60" s="67">
        <f t="shared" si="5"/>
        <v>28154.060481600001</v>
      </c>
      <c r="F60" s="66">
        <f t="shared" si="1"/>
        <v>0</v>
      </c>
      <c r="G60" s="67">
        <f t="shared" si="2"/>
        <v>0</v>
      </c>
      <c r="H60" s="68">
        <f t="shared" si="3"/>
        <v>0</v>
      </c>
    </row>
    <row r="61" spans="1:13" x14ac:dyDescent="0.25">
      <c r="A61" s="22">
        <v>8</v>
      </c>
      <c r="B61" s="21">
        <f t="shared" si="6"/>
        <v>32</v>
      </c>
      <c r="C61" s="65">
        <f t="shared" si="4"/>
        <v>74084.468435436182</v>
      </c>
      <c r="D61" s="67">
        <f t="shared" si="0"/>
        <v>4307.5712536848005</v>
      </c>
      <c r="E61" s="67">
        <f t="shared" si="5"/>
        <v>28717.141691232002</v>
      </c>
      <c r="F61" s="66">
        <f t="shared" si="1"/>
        <v>0</v>
      </c>
      <c r="G61" s="67">
        <f t="shared" si="2"/>
        <v>0</v>
      </c>
      <c r="H61" s="68">
        <f t="shared" si="3"/>
        <v>0</v>
      </c>
      <c r="L61" s="66"/>
    </row>
    <row r="62" spans="1:13" x14ac:dyDescent="0.25">
      <c r="A62" s="22">
        <v>9</v>
      </c>
      <c r="B62" s="21">
        <f t="shared" si="6"/>
        <v>33</v>
      </c>
      <c r="C62" s="65">
        <f t="shared" si="4"/>
        <v>81919.681475131423</v>
      </c>
      <c r="D62" s="67">
        <f t="shared" si="0"/>
        <v>4393.7226787584968</v>
      </c>
      <c r="E62" s="67">
        <f t="shared" si="5"/>
        <v>29291.484525056643</v>
      </c>
      <c r="F62" s="66">
        <f t="shared" si="1"/>
        <v>0</v>
      </c>
      <c r="G62" s="67">
        <f t="shared" si="2"/>
        <v>0</v>
      </c>
      <c r="H62" s="68">
        <f t="shared" si="3"/>
        <v>0</v>
      </c>
      <c r="M62" s="66"/>
    </row>
    <row r="63" spans="1:13" x14ac:dyDescent="0.25">
      <c r="A63" s="22">
        <v>10</v>
      </c>
      <c r="B63" s="21">
        <f t="shared" si="6"/>
        <v>34</v>
      </c>
      <c r="C63" s="65">
        <f t="shared" si="4"/>
        <v>90197.507340814962</v>
      </c>
      <c r="D63" s="67">
        <f t="shared" si="0"/>
        <v>4481.5971323336671</v>
      </c>
      <c r="E63" s="67">
        <f t="shared" si="5"/>
        <v>29877.314215557777</v>
      </c>
      <c r="F63" s="66">
        <f t="shared" si="1"/>
        <v>0</v>
      </c>
      <c r="G63" s="67">
        <f t="shared" si="2"/>
        <v>0</v>
      </c>
      <c r="H63" s="68">
        <f t="shared" si="3"/>
        <v>0</v>
      </c>
    </row>
    <row r="64" spans="1:13" x14ac:dyDescent="0.25">
      <c r="A64" s="22">
        <v>11</v>
      </c>
      <c r="B64" s="21">
        <f t="shared" si="6"/>
        <v>35</v>
      </c>
      <c r="C64" s="65">
        <f t="shared" si="4"/>
        <v>98939.664174440317</v>
      </c>
      <c r="D64" s="67">
        <f t="shared" si="0"/>
        <v>4571.2290749803406</v>
      </c>
      <c r="E64" s="67">
        <f t="shared" si="5"/>
        <v>30474.860499868933</v>
      </c>
      <c r="F64" s="66">
        <f t="shared" si="1"/>
        <v>0</v>
      </c>
      <c r="G64" s="67">
        <f t="shared" si="2"/>
        <v>0</v>
      </c>
      <c r="H64" s="68">
        <f t="shared" si="3"/>
        <v>0</v>
      </c>
    </row>
    <row r="65" spans="1:8" x14ac:dyDescent="0.25">
      <c r="A65" s="22">
        <v>12</v>
      </c>
      <c r="B65" s="21">
        <f t="shared" si="6"/>
        <v>36</v>
      </c>
      <c r="C65" s="65">
        <f t="shared" si="4"/>
        <v>108168.88344564458</v>
      </c>
      <c r="D65" s="67">
        <f t="shared" si="0"/>
        <v>4662.6536564799471</v>
      </c>
      <c r="E65" s="67">
        <f t="shared" si="5"/>
        <v>31084.357709866312</v>
      </c>
      <c r="F65" s="66">
        <f t="shared" si="1"/>
        <v>0</v>
      </c>
      <c r="G65" s="67">
        <f t="shared" si="2"/>
        <v>0</v>
      </c>
      <c r="H65" s="68">
        <f t="shared" si="3"/>
        <v>0</v>
      </c>
    </row>
    <row r="66" spans="1:8" x14ac:dyDescent="0.25">
      <c r="A66" s="22">
        <v>13</v>
      </c>
      <c r="B66" s="21">
        <f t="shared" si="6"/>
        <v>37</v>
      </c>
      <c r="C66" s="65">
        <f t="shared" si="4"/>
        <v>117908.95627172012</v>
      </c>
      <c r="D66" s="67">
        <f t="shared" si="0"/>
        <v>4755.9067296095463</v>
      </c>
      <c r="E66" s="67">
        <f t="shared" si="5"/>
        <v>31706.044864063639</v>
      </c>
      <c r="F66" s="66">
        <f t="shared" si="1"/>
        <v>0</v>
      </c>
      <c r="G66" s="67">
        <f t="shared" si="2"/>
        <v>0</v>
      </c>
      <c r="H66" s="68">
        <f t="shared" si="3"/>
        <v>0</v>
      </c>
    </row>
    <row r="67" spans="1:8" x14ac:dyDescent="0.25">
      <c r="A67" s="22">
        <v>14</v>
      </c>
      <c r="B67" s="21">
        <f t="shared" si="6"/>
        <v>38</v>
      </c>
      <c r="C67" s="65">
        <f t="shared" si="4"/>
        <v>128184.78183638949</v>
      </c>
      <c r="D67" s="67">
        <f t="shared" si="0"/>
        <v>4851.0248642017377</v>
      </c>
      <c r="E67" s="67">
        <f t="shared" si="5"/>
        <v>32340.165761344913</v>
      </c>
      <c r="F67" s="66">
        <f t="shared" si="1"/>
        <v>0</v>
      </c>
      <c r="G67" s="67">
        <f t="shared" si="2"/>
        <v>0</v>
      </c>
      <c r="H67" s="68">
        <f t="shared" si="3"/>
        <v>0</v>
      </c>
    </row>
    <row r="68" spans="1:8" x14ac:dyDescent="0.25">
      <c r="A68" s="22">
        <v>15</v>
      </c>
      <c r="B68" s="21">
        <f t="shared" si="6"/>
        <v>39</v>
      </c>
      <c r="C68" s="65">
        <f t="shared" si="4"/>
        <v>139022.41800211783</v>
      </c>
      <c r="D68" s="67">
        <f t="shared" si="0"/>
        <v>4948.0453614857724</v>
      </c>
      <c r="E68" s="67">
        <f t="shared" si="5"/>
        <v>32986.969076571811</v>
      </c>
      <c r="F68" s="66">
        <f t="shared" si="1"/>
        <v>0</v>
      </c>
      <c r="G68" s="67">
        <f t="shared" si="2"/>
        <v>0</v>
      </c>
      <c r="H68" s="68">
        <f t="shared" si="3"/>
        <v>0</v>
      </c>
    </row>
    <row r="69" spans="1:8" x14ac:dyDescent="0.25">
      <c r="A69" s="22">
        <v>16</v>
      </c>
      <c r="B69" s="21">
        <f t="shared" si="6"/>
        <v>40</v>
      </c>
      <c r="C69" s="65">
        <f t="shared" si="4"/>
        <v>150449.13421496574</v>
      </c>
      <c r="D69" s="67">
        <f t="shared" si="0"/>
        <v>5047.0062687154877</v>
      </c>
      <c r="E69" s="67">
        <f t="shared" si="5"/>
        <v>33646.708458103247</v>
      </c>
      <c r="F69" s="66">
        <f t="shared" si="1"/>
        <v>0</v>
      </c>
      <c r="G69" s="67">
        <f t="shared" si="2"/>
        <v>0</v>
      </c>
      <c r="H69" s="68">
        <f t="shared" si="3"/>
        <v>0</v>
      </c>
    </row>
    <row r="70" spans="1:8" x14ac:dyDescent="0.25">
      <c r="A70" s="22">
        <v>17</v>
      </c>
      <c r="B70" s="21">
        <f t="shared" si="6"/>
        <v>41</v>
      </c>
      <c r="C70" s="65">
        <f t="shared" si="4"/>
        <v>162493.46680544686</v>
      </c>
      <c r="D70" s="67">
        <f t="shared" si="0"/>
        <v>5147.9463940897976</v>
      </c>
      <c r="E70" s="67">
        <f t="shared" si="5"/>
        <v>34319.642627265312</v>
      </c>
      <c r="F70" s="66">
        <f t="shared" si="1"/>
        <v>0</v>
      </c>
      <c r="G70" s="67">
        <f t="shared" si="2"/>
        <v>0</v>
      </c>
      <c r="H70" s="68">
        <f t="shared" si="3"/>
        <v>0</v>
      </c>
    </row>
    <row r="71" spans="1:8" x14ac:dyDescent="0.25">
      <c r="A71" s="22">
        <v>18</v>
      </c>
      <c r="B71" s="21">
        <f t="shared" si="6"/>
        <v>42</v>
      </c>
      <c r="C71" s="65">
        <f t="shared" si="4"/>
        <v>175185.27679351578</v>
      </c>
      <c r="D71" s="67">
        <f t="shared" si="0"/>
        <v>5250.9053219715934</v>
      </c>
      <c r="E71" s="67">
        <f t="shared" si="5"/>
        <v>35006.03547981062</v>
      </c>
      <c r="F71" s="66">
        <f t="shared" si="1"/>
        <v>0</v>
      </c>
      <c r="G71" s="67">
        <f t="shared" si="2"/>
        <v>0</v>
      </c>
      <c r="H71" s="68">
        <f t="shared" si="3"/>
        <v>0</v>
      </c>
    </row>
    <row r="72" spans="1:8" x14ac:dyDescent="0.25">
      <c r="A72" s="22">
        <v>19</v>
      </c>
      <c r="B72" s="21">
        <f t="shared" si="6"/>
        <v>43</v>
      </c>
      <c r="C72" s="65">
        <f t="shared" si="4"/>
        <v>188555.81031068429</v>
      </c>
      <c r="D72" s="67">
        <f t="shared" si="0"/>
        <v>5355.9234284110253</v>
      </c>
      <c r="E72" s="67">
        <f t="shared" si="5"/>
        <v>35706.156189406836</v>
      </c>
      <c r="F72" s="66">
        <f t="shared" si="1"/>
        <v>0</v>
      </c>
      <c r="G72" s="67">
        <f t="shared" si="2"/>
        <v>0</v>
      </c>
      <c r="H72" s="68">
        <f t="shared" si="3"/>
        <v>0</v>
      </c>
    </row>
    <row r="73" spans="1:8" x14ac:dyDescent="0.25">
      <c r="A73" s="22">
        <v>20</v>
      </c>
      <c r="B73" s="21">
        <f t="shared" si="6"/>
        <v>44</v>
      </c>
      <c r="C73" s="65">
        <f t="shared" si="4"/>
        <v>202637.76175735457</v>
      </c>
      <c r="D73" s="67">
        <f t="shared" si="0"/>
        <v>5463.0418969792463</v>
      </c>
      <c r="E73" s="67">
        <f t="shared" si="5"/>
        <v>36420.279313194973</v>
      </c>
      <c r="F73" s="66">
        <f t="shared" si="1"/>
        <v>0</v>
      </c>
      <c r="G73" s="67">
        <f t="shared" si="2"/>
        <v>0</v>
      </c>
      <c r="H73" s="68">
        <f t="shared" si="3"/>
        <v>0</v>
      </c>
    </row>
    <row r="74" spans="1:8" x14ac:dyDescent="0.25">
      <c r="A74" s="22">
        <v>21</v>
      </c>
      <c r="B74" s="21">
        <f t="shared" si="6"/>
        <v>45</v>
      </c>
      <c r="C74" s="65">
        <f t="shared" si="4"/>
        <v>217465.33981877883</v>
      </c>
      <c r="D74" s="67">
        <f t="shared" si="0"/>
        <v>5572.3027349188314</v>
      </c>
      <c r="E74" s="67">
        <f t="shared" si="5"/>
        <v>37148.684899458873</v>
      </c>
      <c r="F74" s="66">
        <f t="shared" si="1"/>
        <v>0</v>
      </c>
      <c r="G74" s="67">
        <f t="shared" si="2"/>
        <v>0</v>
      </c>
      <c r="H74" s="68">
        <f t="shared" si="3"/>
        <v>0</v>
      </c>
    </row>
    <row r="75" spans="1:8" x14ac:dyDescent="0.25">
      <c r="A75" s="22">
        <v>22</v>
      </c>
      <c r="B75" s="21">
        <f t="shared" si="6"/>
        <v>46</v>
      </c>
      <c r="C75" s="65">
        <f t="shared" si="4"/>
        <v>233074.33646861403</v>
      </c>
      <c r="D75" s="67">
        <f t="shared" si="0"/>
        <v>5683.7487896172079</v>
      </c>
      <c r="E75" s="67">
        <f t="shared" si="5"/>
        <v>37891.658597448048</v>
      </c>
      <c r="F75" s="66">
        <f t="shared" si="1"/>
        <v>0</v>
      </c>
      <c r="G75" s="67">
        <f t="shared" si="2"/>
        <v>0</v>
      </c>
      <c r="H75" s="68">
        <f t="shared" si="3"/>
        <v>0</v>
      </c>
    </row>
    <row r="76" spans="1:8" x14ac:dyDescent="0.25">
      <c r="A76" s="22">
        <v>23</v>
      </c>
      <c r="B76" s="21">
        <f t="shared" si="6"/>
        <v>47</v>
      </c>
      <c r="C76" s="65">
        <f t="shared" si="4"/>
        <v>249502.19909485162</v>
      </c>
      <c r="D76" s="67">
        <f t="shared" si="0"/>
        <v>5797.4237654095523</v>
      </c>
      <c r="E76" s="67">
        <f t="shared" si="5"/>
        <v>38649.491769397013</v>
      </c>
      <c r="F76" s="66">
        <f t="shared" si="1"/>
        <v>0</v>
      </c>
      <c r="G76" s="67">
        <f t="shared" si="2"/>
        <v>0</v>
      </c>
      <c r="H76" s="68">
        <f t="shared" si="3"/>
        <v>0</v>
      </c>
    </row>
    <row r="77" spans="1:8" x14ac:dyDescent="0.25">
      <c r="A77" s="22">
        <v>24</v>
      </c>
      <c r="B77" s="21">
        <f t="shared" si="6"/>
        <v>48</v>
      </c>
      <c r="C77" s="65">
        <f t="shared" si="4"/>
        <v>266788.10588897293</v>
      </c>
      <c r="D77" s="67">
        <f t="shared" si="0"/>
        <v>5913.3722407177438</v>
      </c>
      <c r="E77" s="67">
        <f t="shared" si="5"/>
        <v>39422.481604784953</v>
      </c>
      <c r="F77" s="66">
        <f t="shared" si="1"/>
        <v>0</v>
      </c>
      <c r="G77" s="67">
        <f t="shared" si="2"/>
        <v>0</v>
      </c>
      <c r="H77" s="68">
        <f t="shared" si="3"/>
        <v>0</v>
      </c>
    </row>
    <row r="78" spans="1:8" x14ac:dyDescent="0.25">
      <c r="A78" s="22">
        <v>25</v>
      </c>
      <c r="B78" s="21">
        <f t="shared" si="6"/>
        <v>49</v>
      </c>
      <c r="C78" s="65">
        <f t="shared" si="4"/>
        <v>284973.04464552674</v>
      </c>
      <c r="D78" s="67">
        <f t="shared" si="0"/>
        <v>6031.6396855320991</v>
      </c>
      <c r="E78" s="67">
        <f t="shared" si="5"/>
        <v>40210.93123688065</v>
      </c>
      <c r="F78" s="66">
        <f t="shared" si="1"/>
        <v>0</v>
      </c>
      <c r="G78" s="67">
        <f t="shared" si="2"/>
        <v>0</v>
      </c>
      <c r="H78" s="68">
        <f t="shared" si="3"/>
        <v>0</v>
      </c>
    </row>
    <row r="79" spans="1:8" x14ac:dyDescent="0.25">
      <c r="A79" s="22">
        <v>26</v>
      </c>
      <c r="B79" s="21">
        <f t="shared" si="6"/>
        <v>50</v>
      </c>
      <c r="C79" s="65">
        <f t="shared" si="4"/>
        <v>304099.89512595645</v>
      </c>
      <c r="D79" s="67">
        <f t="shared" si="0"/>
        <v>6152.2724792427407</v>
      </c>
      <c r="E79" s="67">
        <f t="shared" si="5"/>
        <v>41015.149861618265</v>
      </c>
      <c r="F79" s="66">
        <f t="shared" si="1"/>
        <v>0</v>
      </c>
      <c r="G79" s="67">
        <f t="shared" si="2"/>
        <v>0</v>
      </c>
      <c r="H79" s="68">
        <f t="shared" si="3"/>
        <v>0</v>
      </c>
    </row>
    <row r="80" spans="1:8" x14ac:dyDescent="0.25">
      <c r="A80" s="22">
        <v>27</v>
      </c>
      <c r="B80" s="21">
        <f t="shared" si="6"/>
        <v>51</v>
      </c>
      <c r="C80" s="65">
        <f t="shared" si="4"/>
        <v>324213.51514743315</v>
      </c>
      <c r="D80" s="67">
        <f t="shared" si="0"/>
        <v>6275.317928827596</v>
      </c>
      <c r="E80" s="67">
        <f t="shared" si="5"/>
        <v>41835.452858850629</v>
      </c>
      <c r="F80" s="66">
        <f t="shared" si="1"/>
        <v>0</v>
      </c>
      <c r="G80" s="67">
        <f t="shared" si="2"/>
        <v>0</v>
      </c>
      <c r="H80" s="68">
        <f t="shared" si="3"/>
        <v>0</v>
      </c>
    </row>
    <row r="81" spans="1:8" x14ac:dyDescent="0.25">
      <c r="A81" s="22">
        <v>28</v>
      </c>
      <c r="B81" s="21">
        <f t="shared" si="6"/>
        <v>52</v>
      </c>
      <c r="C81" s="65">
        <f t="shared" si="4"/>
        <v>345360.83056469244</v>
      </c>
      <c r="D81" s="67">
        <f t="shared" si="0"/>
        <v>6400.824287404148</v>
      </c>
      <c r="E81" s="67">
        <f t="shared" si="5"/>
        <v>42672.161916027646</v>
      </c>
      <c r="F81" s="66">
        <f t="shared" si="1"/>
        <v>0</v>
      </c>
      <c r="G81" s="67">
        <f t="shared" si="2"/>
        <v>0</v>
      </c>
      <c r="H81" s="68">
        <f t="shared" si="3"/>
        <v>0</v>
      </c>
    </row>
    <row r="82" spans="1:8" x14ac:dyDescent="0.25">
      <c r="A82" s="22">
        <v>29</v>
      </c>
      <c r="B82" s="21">
        <f t="shared" si="6"/>
        <v>53</v>
      </c>
      <c r="C82" s="65">
        <f t="shared" si="4"/>
        <v>367590.92932044092</v>
      </c>
      <c r="D82" s="67">
        <f t="shared" si="0"/>
        <v>6528.8407731522311</v>
      </c>
      <c r="E82" s="67">
        <f t="shared" si="5"/>
        <v>43525.605154348203</v>
      </c>
      <c r="F82" s="66">
        <f t="shared" si="1"/>
        <v>0</v>
      </c>
      <c r="G82" s="67">
        <f t="shared" si="2"/>
        <v>0</v>
      </c>
      <c r="H82" s="68">
        <f t="shared" si="3"/>
        <v>0</v>
      </c>
    </row>
    <row r="83" spans="1:8" x14ac:dyDescent="0.25">
      <c r="A83" s="22">
        <v>30</v>
      </c>
      <c r="B83" s="21">
        <f t="shared" si="6"/>
        <v>54</v>
      </c>
      <c r="C83" s="65">
        <f t="shared" si="4"/>
        <v>390955.15974780481</v>
      </c>
      <c r="D83" s="67">
        <f t="shared" si="0"/>
        <v>6659.4175886152761</v>
      </c>
      <c r="E83" s="67">
        <f t="shared" si="5"/>
        <v>44396.117257435166</v>
      </c>
      <c r="F83" s="66">
        <f t="shared" si="1"/>
        <v>0</v>
      </c>
      <c r="G83" s="67">
        <f t="shared" si="2"/>
        <v>0</v>
      </c>
      <c r="H83" s="68">
        <f t="shared" si="3"/>
        <v>0</v>
      </c>
    </row>
    <row r="84" spans="1:8" x14ac:dyDescent="0.25">
      <c r="A84" s="22">
        <v>31</v>
      </c>
      <c r="B84" s="21">
        <f t="shared" si="6"/>
        <v>55</v>
      </c>
      <c r="C84" s="65">
        <f t="shared" si="4"/>
        <v>415507.23331655894</v>
      </c>
      <c r="D84" s="67">
        <f t="shared" si="0"/>
        <v>6792.6059403875815</v>
      </c>
      <c r="E84" s="67">
        <f t="shared" si="5"/>
        <v>45284.039602583871</v>
      </c>
      <c r="F84" s="66">
        <f t="shared" si="1"/>
        <v>0</v>
      </c>
      <c r="G84" s="67">
        <f t="shared" si="2"/>
        <v>0</v>
      </c>
      <c r="H84" s="68">
        <f t="shared" si="3"/>
        <v>0</v>
      </c>
    </row>
    <row r="85" spans="1:8" x14ac:dyDescent="0.25">
      <c r="A85" s="22">
        <v>32</v>
      </c>
      <c r="B85" s="21">
        <f t="shared" si="6"/>
        <v>56</v>
      </c>
      <c r="C85" s="65">
        <f t="shared" si="4"/>
        <v>441303.33202350908</v>
      </c>
      <c r="D85" s="67">
        <f t="shared" si="0"/>
        <v>6928.4580591953336</v>
      </c>
      <c r="E85" s="67">
        <f t="shared" si="5"/>
        <v>46189.720394635551</v>
      </c>
      <c r="F85" s="66">
        <f t="shared" si="1"/>
        <v>0</v>
      </c>
      <c r="G85" s="67">
        <f t="shared" si="2"/>
        <v>0</v>
      </c>
      <c r="H85" s="68">
        <f t="shared" si="3"/>
        <v>0</v>
      </c>
    </row>
    <row r="86" spans="1:8" x14ac:dyDescent="0.25">
      <c r="A86" s="22">
        <v>33</v>
      </c>
      <c r="B86" s="21">
        <f t="shared" si="6"/>
        <v>57</v>
      </c>
      <c r="C86" s="65">
        <f t="shared" si="4"/>
        <v>468402.22063642606</v>
      </c>
      <c r="D86" s="67">
        <f t="shared" si="0"/>
        <v>7067.0272203792401</v>
      </c>
      <c r="E86" s="67">
        <f t="shared" si="5"/>
        <v>47113.514802528261</v>
      </c>
      <c r="F86" s="66">
        <f t="shared" si="1"/>
        <v>0</v>
      </c>
      <c r="G86" s="67">
        <f t="shared" ref="G86:G122" si="7">IF(C85&lt;=0,0,IF((B86=$F$34), $F$46*IF(A86=1,$E$54,E85), IF(B86&gt;$F$34,G85*(1+$F$44),0)))*IF(B86&gt;0,1,0)</f>
        <v>0</v>
      </c>
      <c r="H86" s="68">
        <f t="shared" si="3"/>
        <v>0</v>
      </c>
    </row>
    <row r="87" spans="1:8" x14ac:dyDescent="0.25">
      <c r="A87" s="22">
        <v>34</v>
      </c>
      <c r="B87" s="21">
        <f t="shared" si="6"/>
        <v>58</v>
      </c>
      <c r="C87" s="65">
        <f t="shared" si="4"/>
        <v>496865.36401036149</v>
      </c>
      <c r="D87" s="67">
        <f t="shared" ref="D87:D122" si="8">IF(B87&lt;$F$34,(D86*(1+$F$45)),0)</f>
        <v>7208.3677647868253</v>
      </c>
      <c r="E87" s="67">
        <f t="shared" si="5"/>
        <v>48055.785098578825</v>
      </c>
      <c r="F87" s="66">
        <f t="shared" si="1"/>
        <v>0</v>
      </c>
      <c r="G87" s="67">
        <f t="shared" si="7"/>
        <v>0</v>
      </c>
      <c r="H87" s="68">
        <f t="shared" si="3"/>
        <v>0</v>
      </c>
    </row>
    <row r="88" spans="1:8" x14ac:dyDescent="0.25">
      <c r="A88" s="22">
        <v>35</v>
      </c>
      <c r="B88" s="21">
        <f t="shared" si="6"/>
        <v>59</v>
      </c>
      <c r="C88" s="65">
        <f t="shared" si="4"/>
        <v>526757.04970502993</v>
      </c>
      <c r="D88" s="67">
        <f t="shared" si="8"/>
        <v>7352.5351200825617</v>
      </c>
      <c r="E88" s="67">
        <f t="shared" si="5"/>
        <v>49016.9008005504</v>
      </c>
      <c r="F88" s="66">
        <f t="shared" si="1"/>
        <v>0</v>
      </c>
      <c r="G88" s="67">
        <f t="shared" si="7"/>
        <v>0</v>
      </c>
      <c r="H88" s="68">
        <f t="shared" si="3"/>
        <v>0</v>
      </c>
    </row>
    <row r="89" spans="1:8" x14ac:dyDescent="0.25">
      <c r="A89" s="22">
        <v>36</v>
      </c>
      <c r="B89" s="21">
        <f t="shared" si="6"/>
        <v>60</v>
      </c>
      <c r="C89" s="65">
        <f t="shared" si="4"/>
        <v>558144.51614224247</v>
      </c>
      <c r="D89" s="67">
        <f t="shared" si="8"/>
        <v>7499.5858224842132</v>
      </c>
      <c r="E89" s="67">
        <f t="shared" si="5"/>
        <v>49997.23881656141</v>
      </c>
      <c r="F89" s="66">
        <f t="shared" si="1"/>
        <v>0</v>
      </c>
      <c r="G89" s="67">
        <f t="shared" si="7"/>
        <v>0</v>
      </c>
      <c r="H89" s="68">
        <f t="shared" si="3"/>
        <v>0</v>
      </c>
    </row>
    <row r="90" spans="1:8" x14ac:dyDescent="0.25">
      <c r="A90" s="22">
        <v>37</v>
      </c>
      <c r="B90" s="21">
        <f t="shared" si="6"/>
        <v>61</v>
      </c>
      <c r="C90" s="65">
        <f t="shared" si="4"/>
        <v>591098.08655313938</v>
      </c>
      <c r="D90" s="67">
        <f t="shared" si="8"/>
        <v>7649.5775389338978</v>
      </c>
      <c r="E90" s="67">
        <f t="shared" si="5"/>
        <v>50997.183592892638</v>
      </c>
      <c r="F90" s="66">
        <f t="shared" si="1"/>
        <v>0</v>
      </c>
      <c r="G90" s="67">
        <f t="shared" si="7"/>
        <v>0</v>
      </c>
      <c r="H90" s="68">
        <f t="shared" si="3"/>
        <v>0</v>
      </c>
    </row>
    <row r="91" spans="1:8" x14ac:dyDescent="0.25">
      <c r="A91" s="22">
        <v>38</v>
      </c>
      <c r="B91" s="21">
        <f t="shared" ref="B91:B112" si="9">B90+1</f>
        <v>62</v>
      </c>
      <c r="C91" s="65">
        <f t="shared" si="4"/>
        <v>625691.30897621659</v>
      </c>
      <c r="D91" s="67">
        <f t="shared" si="8"/>
        <v>7802.569089712576</v>
      </c>
      <c r="E91" s="67">
        <f t="shared" si="5"/>
        <v>52017.127264750488</v>
      </c>
      <c r="F91" s="66">
        <f t="shared" si="1"/>
        <v>0</v>
      </c>
      <c r="G91" s="67">
        <f t="shared" si="7"/>
        <v>0</v>
      </c>
      <c r="H91" s="68">
        <f t="shared" si="3"/>
        <v>0</v>
      </c>
    </row>
    <row r="92" spans="1:8" x14ac:dyDescent="0.25">
      <c r="A92" s="22">
        <v>39</v>
      </c>
      <c r="B92" s="21">
        <f t="shared" si="9"/>
        <v>63</v>
      </c>
      <c r="C92" s="65">
        <f t="shared" si="4"/>
        <v>662001.10257889598</v>
      </c>
      <c r="D92" s="67">
        <f t="shared" si="8"/>
        <v>7958.6204715068279</v>
      </c>
      <c r="E92" s="67">
        <f t="shared" si="5"/>
        <v>53057.469810045499</v>
      </c>
      <c r="F92" s="66">
        <f t="shared" si="1"/>
        <v>0</v>
      </c>
      <c r="G92" s="67">
        <f t="shared" si="7"/>
        <v>0</v>
      </c>
      <c r="H92" s="68">
        <f t="shared" si="3"/>
        <v>0</v>
      </c>
    </row>
    <row r="93" spans="1:8" x14ac:dyDescent="0.25">
      <c r="A93" s="22">
        <v>40</v>
      </c>
      <c r="B93" s="21">
        <f t="shared" si="9"/>
        <v>64</v>
      </c>
      <c r="C93" s="65">
        <f t="shared" si="4"/>
        <v>700107.91058767086</v>
      </c>
      <c r="D93" s="67">
        <f t="shared" si="8"/>
        <v>8117.792880936965</v>
      </c>
      <c r="E93" s="67">
        <f t="shared" si="5"/>
        <v>54118.619206246411</v>
      </c>
      <c r="F93" s="66">
        <f t="shared" si="1"/>
        <v>0</v>
      </c>
      <c r="G93" s="67">
        <f t="shared" si="7"/>
        <v>0</v>
      </c>
      <c r="H93" s="68">
        <f t="shared" si="3"/>
        <v>0</v>
      </c>
    </row>
    <row r="94" spans="1:8" x14ac:dyDescent="0.25">
      <c r="A94" s="22">
        <v>41</v>
      </c>
      <c r="B94" s="21">
        <f t="shared" si="9"/>
        <v>65</v>
      </c>
      <c r="C94" s="65">
        <f t="shared" si="4"/>
        <v>740095.86012469511</v>
      </c>
      <c r="D94" s="67">
        <f t="shared" si="8"/>
        <v>8280.1487385557048</v>
      </c>
      <c r="E94" s="67">
        <f t="shared" si="5"/>
        <v>55200.991590371341</v>
      </c>
      <c r="F94" s="66">
        <f t="shared" si="1"/>
        <v>0</v>
      </c>
      <c r="G94" s="67">
        <f t="shared" si="7"/>
        <v>0</v>
      </c>
      <c r="H94" s="68">
        <f t="shared" si="3"/>
        <v>0</v>
      </c>
    </row>
    <row r="95" spans="1:8" x14ac:dyDescent="0.25">
      <c r="A95" s="22">
        <v>42</v>
      </c>
      <c r="B95" s="21">
        <f t="shared" si="9"/>
        <v>66</v>
      </c>
      <c r="C95" s="65">
        <f t="shared" si="4"/>
        <v>782052.92926209711</v>
      </c>
      <c r="D95" s="67">
        <f t="shared" si="8"/>
        <v>8445.7517133268193</v>
      </c>
      <c r="E95" s="67">
        <f t="shared" si="5"/>
        <v>56305.011422178766</v>
      </c>
      <c r="F95" s="66">
        <f t="shared" si="1"/>
        <v>0</v>
      </c>
      <c r="G95" s="67">
        <f t="shared" si="7"/>
        <v>0</v>
      </c>
      <c r="H95" s="68">
        <f t="shared" si="3"/>
        <v>0</v>
      </c>
    </row>
    <row r="96" spans="1:8" x14ac:dyDescent="0.25">
      <c r="A96" s="22">
        <v>43</v>
      </c>
      <c r="B96" s="21">
        <f t="shared" si="9"/>
        <v>67</v>
      </c>
      <c r="C96" s="65">
        <f t="shared" si="4"/>
        <v>770241.03863362281</v>
      </c>
      <c r="D96" s="67">
        <f t="shared" si="8"/>
        <v>0</v>
      </c>
      <c r="E96" s="67">
        <f t="shared" si="5"/>
        <v>0</v>
      </c>
      <c r="F96" s="66">
        <f t="shared" si="1"/>
        <v>6000</v>
      </c>
      <c r="G96" s="67">
        <f t="shared" si="7"/>
        <v>45044.009137743014</v>
      </c>
      <c r="H96" s="68">
        <f t="shared" si="3"/>
        <v>0.1332030632897753</v>
      </c>
    </row>
    <row r="97" spans="1:8" x14ac:dyDescent="0.25">
      <c r="A97" s="22">
        <v>44</v>
      </c>
      <c r="B97" s="21">
        <f t="shared" si="9"/>
        <v>68</v>
      </c>
      <c r="C97" s="65">
        <f t="shared" si="4"/>
        <v>748214.85195229109</v>
      </c>
      <c r="D97" s="67">
        <f t="shared" si="8"/>
        <v>0</v>
      </c>
      <c r="E97" s="67">
        <f t="shared" si="5"/>
        <v>0</v>
      </c>
      <c r="F97" s="66">
        <f t="shared" si="1"/>
        <v>6120</v>
      </c>
      <c r="G97" s="67">
        <f t="shared" si="7"/>
        <v>46395.329411875304</v>
      </c>
      <c r="H97" s="68">
        <f t="shared" si="3"/>
        <v>0.13190982966560275</v>
      </c>
    </row>
    <row r="98" spans="1:8" x14ac:dyDescent="0.25">
      <c r="A98" s="22">
        <v>45</v>
      </c>
      <c r="B98" s="21">
        <f t="shared" si="9"/>
        <v>69</v>
      </c>
      <c r="C98" s="65">
        <f t="shared" si="4"/>
        <v>724336.81422451092</v>
      </c>
      <c r="D98" s="67">
        <f t="shared" si="8"/>
        <v>0</v>
      </c>
      <c r="E98" s="67">
        <f t="shared" si="5"/>
        <v>0</v>
      </c>
      <c r="F98" s="66">
        <f t="shared" si="1"/>
        <v>6242.4</v>
      </c>
      <c r="G98" s="67">
        <f t="shared" si="7"/>
        <v>47787.189294231561</v>
      </c>
      <c r="H98" s="68">
        <f t="shared" si="3"/>
        <v>0.13062915170768427</v>
      </c>
    </row>
    <row r="99" spans="1:8" x14ac:dyDescent="0.25">
      <c r="A99" s="22">
        <v>46</v>
      </c>
      <c r="B99" s="21">
        <f t="shared" si="9"/>
        <v>70</v>
      </c>
      <c r="C99" s="65">
        <f t="shared" si="4"/>
        <v>698520.33868273871</v>
      </c>
      <c r="D99" s="67">
        <f t="shared" si="8"/>
        <v>0</v>
      </c>
      <c r="E99" s="67">
        <f t="shared" si="5"/>
        <v>0</v>
      </c>
      <c r="F99" s="66">
        <f t="shared" si="1"/>
        <v>6367.2479999999996</v>
      </c>
      <c r="G99" s="67">
        <f t="shared" si="7"/>
        <v>49220.804973058512</v>
      </c>
      <c r="H99" s="68">
        <f t="shared" si="3"/>
        <v>0.12936090751634752</v>
      </c>
    </row>
    <row r="100" spans="1:8" x14ac:dyDescent="0.25">
      <c r="A100" s="22">
        <v>47</v>
      </c>
      <c r="B100" s="21">
        <f t="shared" si="9"/>
        <v>71</v>
      </c>
      <c r="C100" s="65">
        <f t="shared" si="4"/>
        <v>670675.44008350058</v>
      </c>
      <c r="D100" s="67">
        <f t="shared" si="8"/>
        <v>0</v>
      </c>
      <c r="E100" s="67">
        <f t="shared" si="5"/>
        <v>0</v>
      </c>
      <c r="F100" s="66">
        <f t="shared" si="1"/>
        <v>6494.5929599999999</v>
      </c>
      <c r="G100" s="67">
        <f t="shared" si="7"/>
        <v>50697.429122250265</v>
      </c>
      <c r="H100" s="68">
        <f t="shared" si="3"/>
        <v>0.1281049763754121</v>
      </c>
    </row>
    <row r="101" spans="1:8" x14ac:dyDescent="0.25">
      <c r="A101" s="22">
        <v>48</v>
      </c>
      <c r="B101" s="21">
        <f t="shared" si="9"/>
        <v>72</v>
      </c>
      <c r="C101" s="65">
        <f t="shared" si="4"/>
        <v>640708.61222945235</v>
      </c>
      <c r="D101" s="67">
        <f t="shared" si="8"/>
        <v>0</v>
      </c>
      <c r="E101" s="67">
        <f t="shared" si="5"/>
        <v>0</v>
      </c>
      <c r="F101" s="66">
        <f t="shared" si="1"/>
        <v>6624.4848191999999</v>
      </c>
      <c r="G101" s="67">
        <f t="shared" si="7"/>
        <v>52218.351995917772</v>
      </c>
      <c r="H101" s="68">
        <f t="shared" si="3"/>
        <v>0.12686123874069938</v>
      </c>
    </row>
    <row r="102" spans="1:8" x14ac:dyDescent="0.25">
      <c r="A102" s="22">
        <v>49</v>
      </c>
      <c r="B102" s="21">
        <f t="shared" si="9"/>
        <v>73</v>
      </c>
      <c r="C102" s="65">
        <f t="shared" si="4"/>
        <v>608522.70129397197</v>
      </c>
      <c r="D102" s="67">
        <f t="shared" si="8"/>
        <v>0</v>
      </c>
      <c r="E102" s="67">
        <f t="shared" si="5"/>
        <v>0</v>
      </c>
      <c r="F102" s="66">
        <f t="shared" si="1"/>
        <v>6756.9745155840001</v>
      </c>
      <c r="G102" s="67">
        <f t="shared" si="7"/>
        <v>53784.902555795306</v>
      </c>
      <c r="H102" s="68">
        <f t="shared" si="3"/>
        <v>0.12562957622865376</v>
      </c>
    </row>
    <row r="103" spans="1:8" x14ac:dyDescent="0.25">
      <c r="A103" s="22">
        <v>50</v>
      </c>
      <c r="B103" s="21">
        <f t="shared" si="9"/>
        <v>74</v>
      </c>
      <c r="C103" s="65">
        <f t="shared" si="4"/>
        <v>574016.77480908332</v>
      </c>
      <c r="D103" s="67">
        <f t="shared" si="8"/>
        <v>0</v>
      </c>
      <c r="E103" s="67">
        <f t="shared" si="5"/>
        <v>0</v>
      </c>
      <c r="F103" s="66">
        <f t="shared" si="1"/>
        <v>6892.1140058956789</v>
      </c>
      <c r="G103" s="67">
        <f t="shared" si="7"/>
        <v>55398.449632469164</v>
      </c>
      <c r="H103" s="68">
        <f t="shared" si="3"/>
        <v>0.12440987160507457</v>
      </c>
    </row>
    <row r="104" spans="1:8" x14ac:dyDescent="0.25">
      <c r="A104" s="22">
        <v>51</v>
      </c>
      <c r="B104" s="21">
        <f t="shared" si="9"/>
        <v>75</v>
      </c>
      <c r="C104" s="65">
        <f t="shared" si="4"/>
        <v>537085.98617299495</v>
      </c>
      <c r="D104" s="67">
        <f t="shared" si="8"/>
        <v>0</v>
      </c>
      <c r="E104" s="67">
        <f t="shared" si="5"/>
        <v>0</v>
      </c>
      <c r="F104" s="66">
        <f t="shared" si="1"/>
        <v>7029.9562860135929</v>
      </c>
      <c r="G104" s="67">
        <f t="shared" si="7"/>
        <v>57060.40312144324</v>
      </c>
      <c r="H104" s="68">
        <f t="shared" si="3"/>
        <v>0.12320200877395734</v>
      </c>
    </row>
    <row r="105" spans="1:8" x14ac:dyDescent="0.25">
      <c r="A105" s="22">
        <v>52</v>
      </c>
      <c r="B105" s="21">
        <f t="shared" si="9"/>
        <v>76</v>
      </c>
      <c r="C105" s="65">
        <f t="shared" si="4"/>
        <v>497621.43452888331</v>
      </c>
      <c r="D105" s="67">
        <f t="shared" si="8"/>
        <v>0</v>
      </c>
      <c r="E105" s="67">
        <f t="shared" si="5"/>
        <v>0</v>
      </c>
      <c r="F105" s="66">
        <f t="shared" si="1"/>
        <v>7170.5554117338652</v>
      </c>
      <c r="G105" s="67">
        <f t="shared" si="7"/>
        <v>58772.215215086537</v>
      </c>
      <c r="H105" s="68">
        <f t="shared" si="3"/>
        <v>0.1220058727664432</v>
      </c>
    </row>
    <row r="106" spans="1:8" x14ac:dyDescent="0.25">
      <c r="A106" s="22">
        <v>53</v>
      </c>
      <c r="B106" s="21">
        <f t="shared" si="9"/>
        <v>77</v>
      </c>
      <c r="C106" s="65">
        <f t="shared" si="4"/>
        <v>455510.01986174547</v>
      </c>
      <c r="D106" s="67">
        <f t="shared" si="8"/>
        <v>0</v>
      </c>
      <c r="E106" s="67">
        <f t="shared" si="5"/>
        <v>0</v>
      </c>
      <c r="F106" s="66">
        <f t="shared" si="1"/>
        <v>7313.9665199685423</v>
      </c>
      <c r="G106" s="67">
        <f t="shared" si="7"/>
        <v>60535.381671539137</v>
      </c>
      <c r="H106" s="68">
        <f t="shared" si="3"/>
        <v>0.12082134972987578</v>
      </c>
    </row>
    <row r="107" spans="1:8" x14ac:dyDescent="0.25">
      <c r="A107" s="22">
        <v>54</v>
      </c>
      <c r="B107" s="21">
        <f t="shared" si="9"/>
        <v>78</v>
      </c>
      <c r="C107" s="65">
        <f t="shared" si="4"/>
        <v>410634.29315518879</v>
      </c>
      <c r="D107" s="67">
        <f t="shared" si="8"/>
        <v>0</v>
      </c>
      <c r="E107" s="67">
        <f t="shared" si="5"/>
        <v>0</v>
      </c>
      <c r="F107" s="66">
        <f t="shared" si="1"/>
        <v>7460.2458503679118</v>
      </c>
      <c r="G107" s="67">
        <f t="shared" si="7"/>
        <v>62351.443121685312</v>
      </c>
      <c r="H107" s="68">
        <f t="shared" si="3"/>
        <v>0.11964832691696434</v>
      </c>
    </row>
    <row r="108" spans="1:8" x14ac:dyDescent="0.25">
      <c r="A108" s="22">
        <v>55</v>
      </c>
      <c r="B108" s="21">
        <f t="shared" si="9"/>
        <v>79</v>
      </c>
      <c r="C108" s="65">
        <f t="shared" si="4"/>
        <v>362872.3014449089</v>
      </c>
      <c r="D108" s="67">
        <f t="shared" si="8"/>
        <v>0</v>
      </c>
      <c r="E108" s="67">
        <f t="shared" si="5"/>
        <v>0</v>
      </c>
      <c r="F108" s="66">
        <f t="shared" si="1"/>
        <v>7609.4507673752714</v>
      </c>
      <c r="G108" s="67">
        <f t="shared" si="7"/>
        <v>64221.986415335872</v>
      </c>
      <c r="H108" s="68">
        <f t="shared" si="3"/>
        <v>0.11848669267505209</v>
      </c>
    </row>
    <row r="109" spans="1:8" x14ac:dyDescent="0.25">
      <c r="A109" s="22">
        <v>56</v>
      </c>
      <c r="B109" s="21">
        <f t="shared" si="9"/>
        <v>80</v>
      </c>
      <c r="C109" s="65">
        <f t="shared" si="4"/>
        <v>312097.42760033155</v>
      </c>
      <c r="D109" s="67">
        <f t="shared" si="8"/>
        <v>0</v>
      </c>
      <c r="E109" s="67">
        <f t="shared" si="5"/>
        <v>0</v>
      </c>
      <c r="F109" s="66">
        <f t="shared" si="1"/>
        <v>7761.6397827227765</v>
      </c>
      <c r="G109" s="67">
        <f t="shared" si="7"/>
        <v>66148.646007795949</v>
      </c>
      <c r="H109" s="68">
        <f t="shared" si="3"/>
        <v>0.11733633643548846</v>
      </c>
    </row>
    <row r="110" spans="1:8" x14ac:dyDescent="0.25">
      <c r="A110" s="22">
        <v>57</v>
      </c>
      <c r="B110" s="21">
        <f t="shared" si="9"/>
        <v>81</v>
      </c>
      <c r="C110" s="65">
        <f t="shared" si="4"/>
        <v>258178.22466044591</v>
      </c>
      <c r="D110" s="67">
        <f t="shared" si="8"/>
        <v>0</v>
      </c>
      <c r="E110" s="67">
        <f t="shared" si="5"/>
        <v>0</v>
      </c>
      <c r="F110" s="66">
        <f t="shared" si="1"/>
        <v>7916.8725783772325</v>
      </c>
      <c r="G110" s="67">
        <f t="shared" si="7"/>
        <v>68133.105388029828</v>
      </c>
      <c r="H110" s="68">
        <f t="shared" si="3"/>
        <v>0.11619714870310509</v>
      </c>
    </row>
    <row r="111" spans="1:8" x14ac:dyDescent="0.25">
      <c r="A111" s="22">
        <v>58</v>
      </c>
      <c r="B111" s="21">
        <f t="shared" si="9"/>
        <v>82</v>
      </c>
      <c r="C111" s="65">
        <f t="shared" si="4"/>
        <v>200978.24454423791</v>
      </c>
      <c r="D111" s="67">
        <f t="shared" si="8"/>
        <v>0</v>
      </c>
      <c r="E111" s="67">
        <f t="shared" si="5"/>
        <v>0</v>
      </c>
      <c r="F111" s="66">
        <f t="shared" si="1"/>
        <v>8075.2100299447757</v>
      </c>
      <c r="G111" s="67">
        <f t="shared" si="7"/>
        <v>70177.098549670729</v>
      </c>
      <c r="H111" s="68">
        <f t="shared" si="3"/>
        <v>0.11506902104579336</v>
      </c>
    </row>
    <row r="112" spans="1:8" x14ac:dyDescent="0.25">
      <c r="A112" s="22">
        <v>59</v>
      </c>
      <c r="B112" s="21">
        <f t="shared" si="9"/>
        <v>83</v>
      </c>
      <c r="C112" s="65">
        <f t="shared" si="4"/>
        <v>140355.86095033627</v>
      </c>
      <c r="D112" s="67">
        <f t="shared" si="8"/>
        <v>0</v>
      </c>
      <c r="E112" s="67">
        <f t="shared" si="5"/>
        <v>0</v>
      </c>
      <c r="F112" s="66">
        <f t="shared" si="1"/>
        <v>8236.7142305436719</v>
      </c>
      <c r="G112" s="67">
        <f t="shared" si="7"/>
        <v>72282.411506160846</v>
      </c>
      <c r="H112" s="68">
        <f t="shared" si="3"/>
        <v>0.11395184608418372</v>
      </c>
    </row>
    <row r="113" spans="1:8" x14ac:dyDescent="0.25">
      <c r="A113" s="22">
        <v>60</v>
      </c>
      <c r="B113" s="21">
        <f t="shared" ref="B113:B122" si="10">B112+1</f>
        <v>84</v>
      </c>
      <c r="C113" s="65">
        <f t="shared" si="4"/>
        <v>76164.086254498776</v>
      </c>
      <c r="D113" s="67">
        <f t="shared" si="8"/>
        <v>0</v>
      </c>
      <c r="E113" s="67">
        <f t="shared" si="5"/>
        <v>0</v>
      </c>
      <c r="F113" s="66">
        <f t="shared" si="1"/>
        <v>8401.4485151545468</v>
      </c>
      <c r="G113" s="67">
        <f t="shared" si="7"/>
        <v>74450.883851345672</v>
      </c>
      <c r="H113" s="68">
        <f t="shared" si="3"/>
        <v>0.11284551748142468</v>
      </c>
    </row>
    <row r="114" spans="1:8" x14ac:dyDescent="0.25">
      <c r="A114" s="22">
        <v>61</v>
      </c>
      <c r="B114" s="21">
        <f t="shared" si="10"/>
        <v>85</v>
      </c>
      <c r="C114" s="65">
        <f t="shared" si="4"/>
        <v>8250.3822073971241</v>
      </c>
      <c r="D114" s="67">
        <f t="shared" si="8"/>
        <v>0</v>
      </c>
      <c r="E114" s="67">
        <f t="shared" si="5"/>
        <v>0</v>
      </c>
      <c r="F114" s="66">
        <f t="shared" si="1"/>
        <v>8569.4774854576372</v>
      </c>
      <c r="G114" s="67">
        <f t="shared" si="7"/>
        <v>76684.410366886048</v>
      </c>
      <c r="H114" s="68">
        <f t="shared" si="3"/>
        <v>0.11174992993306132</v>
      </c>
    </row>
    <row r="115" spans="1:8" x14ac:dyDescent="0.25">
      <c r="A115" s="22">
        <v>62</v>
      </c>
      <c r="B115" s="21">
        <f t="shared" si="10"/>
        <v>86</v>
      </c>
      <c r="C115" s="65">
        <f t="shared" si="4"/>
        <v>-63543.535771211929</v>
      </c>
      <c r="D115" s="67">
        <f t="shared" si="8"/>
        <v>0</v>
      </c>
      <c r="E115" s="67">
        <f t="shared" si="5"/>
        <v>0</v>
      </c>
      <c r="F115" s="66">
        <f t="shared" si="1"/>
        <v>8740.8670351667879</v>
      </c>
      <c r="G115" s="67">
        <f t="shared" si="7"/>
        <v>78984.942677892628</v>
      </c>
      <c r="H115" s="68">
        <f t="shared" si="3"/>
        <v>0.11066497915701216</v>
      </c>
    </row>
    <row r="116" spans="1:8" x14ac:dyDescent="0.25">
      <c r="A116" s="22">
        <v>63</v>
      </c>
      <c r="B116" s="21">
        <f t="shared" si="10"/>
        <v>87</v>
      </c>
      <c r="C116" s="65">
        <f t="shared" si="4"/>
        <v>0</v>
      </c>
      <c r="D116" s="67">
        <f t="shared" si="8"/>
        <v>0</v>
      </c>
      <c r="E116" s="67">
        <f t="shared" si="5"/>
        <v>0</v>
      </c>
      <c r="F116" s="66">
        <f t="shared" si="1"/>
        <v>8915.6843758701252</v>
      </c>
      <c r="G116" s="67">
        <f t="shared" si="7"/>
        <v>0</v>
      </c>
      <c r="H116" s="68">
        <f t="shared" si="3"/>
        <v>0</v>
      </c>
    </row>
    <row r="117" spans="1:8" x14ac:dyDescent="0.25">
      <c r="A117" s="22">
        <v>64</v>
      </c>
      <c r="B117" s="21">
        <f t="shared" si="10"/>
        <v>88</v>
      </c>
      <c r="C117" s="65">
        <f t="shared" si="4"/>
        <v>0</v>
      </c>
      <c r="D117" s="67">
        <f t="shared" si="8"/>
        <v>0</v>
      </c>
      <c r="E117" s="67">
        <f t="shared" si="5"/>
        <v>0</v>
      </c>
      <c r="F117" s="66">
        <f t="shared" si="1"/>
        <v>9093.9980633875275</v>
      </c>
      <c r="G117" s="67">
        <f t="shared" si="7"/>
        <v>0</v>
      </c>
      <c r="H117" s="68">
        <f t="shared" si="3"/>
        <v>0</v>
      </c>
    </row>
    <row r="118" spans="1:8" x14ac:dyDescent="0.25">
      <c r="A118" s="22">
        <v>65</v>
      </c>
      <c r="B118" s="21">
        <f t="shared" si="10"/>
        <v>89</v>
      </c>
      <c r="C118" s="65">
        <f t="shared" si="4"/>
        <v>0</v>
      </c>
      <c r="D118" s="67">
        <f t="shared" si="8"/>
        <v>0</v>
      </c>
      <c r="E118" s="67">
        <f t="shared" si="5"/>
        <v>0</v>
      </c>
      <c r="F118" s="66">
        <f t="shared" si="1"/>
        <v>9275.8780246552778</v>
      </c>
      <c r="G118" s="67">
        <f t="shared" si="7"/>
        <v>0</v>
      </c>
      <c r="H118" s="68">
        <f t="shared" si="3"/>
        <v>0</v>
      </c>
    </row>
    <row r="119" spans="1:8" x14ac:dyDescent="0.25">
      <c r="A119" s="22">
        <v>66</v>
      </c>
      <c r="B119" s="21">
        <f t="shared" si="10"/>
        <v>90</v>
      </c>
      <c r="C119" s="65">
        <f t="shared" si="4"/>
        <v>0</v>
      </c>
      <c r="D119" s="67">
        <f t="shared" si="8"/>
        <v>0</v>
      </c>
      <c r="E119" s="67">
        <f t="shared" si="5"/>
        <v>0</v>
      </c>
      <c r="F119" s="66">
        <f t="shared" ref="F119:F122" si="11">IF(B119&lt;$F$34,0,$F$38*POWER((1+$F$43),($B119-$F$34)))</f>
        <v>9461.3955851483825</v>
      </c>
      <c r="G119" s="67">
        <f t="shared" si="7"/>
        <v>0</v>
      </c>
      <c r="H119" s="68">
        <f t="shared" ref="H119:H122" si="12">IF(G119&lt;=0,0%, F119/G119)</f>
        <v>0</v>
      </c>
    </row>
    <row r="120" spans="1:8" x14ac:dyDescent="0.25">
      <c r="A120" s="22">
        <v>67</v>
      </c>
      <c r="B120" s="21">
        <f t="shared" si="10"/>
        <v>91</v>
      </c>
      <c r="C120" s="65">
        <f t="shared" ref="C120:C122" si="13">IF(C119&gt;0,(C119+D119-G120+F120),0)*(1+IF(B120&lt;$F$34,$F$41,$F$42))</f>
        <v>0</v>
      </c>
      <c r="D120" s="67">
        <f t="shared" si="8"/>
        <v>0</v>
      </c>
      <c r="E120" s="67">
        <f t="shared" ref="E120:E122" si="14">IF(B120&lt;$F$34,E119*(1+$F$43),0)</f>
        <v>0</v>
      </c>
      <c r="F120" s="66">
        <f t="shared" si="11"/>
        <v>9650.6234968513509</v>
      </c>
      <c r="G120" s="67">
        <f t="shared" si="7"/>
        <v>0</v>
      </c>
      <c r="H120" s="68">
        <f t="shared" si="12"/>
        <v>0</v>
      </c>
    </row>
    <row r="121" spans="1:8" x14ac:dyDescent="0.25">
      <c r="A121" s="22">
        <v>68</v>
      </c>
      <c r="B121" s="21">
        <f t="shared" si="10"/>
        <v>92</v>
      </c>
      <c r="C121" s="65">
        <f t="shared" si="13"/>
        <v>0</v>
      </c>
      <c r="D121" s="67">
        <f t="shared" si="8"/>
        <v>0</v>
      </c>
      <c r="E121" s="67">
        <f t="shared" si="14"/>
        <v>0</v>
      </c>
      <c r="F121" s="66">
        <f t="shared" si="11"/>
        <v>9843.6359667883771</v>
      </c>
      <c r="G121" s="67">
        <f t="shared" si="7"/>
        <v>0</v>
      </c>
      <c r="H121" s="68">
        <f t="shared" si="12"/>
        <v>0</v>
      </c>
    </row>
    <row r="122" spans="1:8" ht="15.75" thickBot="1" x14ac:dyDescent="0.3">
      <c r="A122" s="69">
        <v>69</v>
      </c>
      <c r="B122" s="26">
        <f t="shared" si="10"/>
        <v>93</v>
      </c>
      <c r="C122" s="70">
        <f t="shared" si="13"/>
        <v>0</v>
      </c>
      <c r="D122" s="71">
        <f t="shared" si="8"/>
        <v>0</v>
      </c>
      <c r="E122" s="71">
        <f t="shared" si="14"/>
        <v>0</v>
      </c>
      <c r="F122" s="72">
        <f t="shared" si="11"/>
        <v>10040.508686124145</v>
      </c>
      <c r="G122" s="71">
        <f t="shared" si="7"/>
        <v>0</v>
      </c>
      <c r="H122" s="73">
        <f t="shared" si="12"/>
        <v>0</v>
      </c>
    </row>
    <row r="123" spans="1:8" ht="15.75" thickTop="1" x14ac:dyDescent="0.25"/>
    <row r="125" spans="1:8" ht="21" x14ac:dyDescent="0.35">
      <c r="A125" s="74" t="s">
        <v>52</v>
      </c>
    </row>
    <row r="126" spans="1:8" ht="15.75" x14ac:dyDescent="0.25">
      <c r="A126" s="75"/>
    </row>
    <row r="127" spans="1:8" x14ac:dyDescent="0.25">
      <c r="A127" s="8" t="s">
        <v>73</v>
      </c>
    </row>
    <row r="128" spans="1:8" x14ac:dyDescent="0.25">
      <c r="A128" s="1" t="s">
        <v>70</v>
      </c>
    </row>
    <row r="129" spans="1:1" ht="15.75" x14ac:dyDescent="0.25">
      <c r="A129" s="75"/>
    </row>
    <row r="130" spans="1:1" s="33" customFormat="1" x14ac:dyDescent="0.25">
      <c r="A130" s="14" t="s">
        <v>80</v>
      </c>
    </row>
    <row r="131" spans="1:1" s="33" customFormat="1" x14ac:dyDescent="0.25">
      <c r="A131" s="1" t="s">
        <v>81</v>
      </c>
    </row>
    <row r="132" spans="1:1" s="33" customFormat="1" x14ac:dyDescent="0.25">
      <c r="A132" s="14"/>
    </row>
    <row r="133" spans="1:1" s="33" customFormat="1" x14ac:dyDescent="0.25">
      <c r="A133" t="s">
        <v>85</v>
      </c>
    </row>
    <row r="134" spans="1:1" s="33" customFormat="1" x14ac:dyDescent="0.25">
      <c r="A134" s="1" t="s">
        <v>86</v>
      </c>
    </row>
    <row r="135" spans="1:1" s="33" customFormat="1" x14ac:dyDescent="0.25">
      <c r="A135" s="14"/>
    </row>
    <row r="136" spans="1:1" x14ac:dyDescent="0.25">
      <c r="A136" s="8" t="s">
        <v>19</v>
      </c>
    </row>
    <row r="137" spans="1:1" x14ac:dyDescent="0.25">
      <c r="A137" s="1" t="s">
        <v>20</v>
      </c>
    </row>
    <row r="138" spans="1:1" x14ac:dyDescent="0.25">
      <c r="A138" s="1"/>
    </row>
    <row r="139" spans="1:1" x14ac:dyDescent="0.25">
      <c r="A139" s="8" t="s">
        <v>100</v>
      </c>
    </row>
    <row r="140" spans="1:1" x14ac:dyDescent="0.25">
      <c r="A140" s="1" t="s">
        <v>101</v>
      </c>
    </row>
    <row r="141" spans="1:1" x14ac:dyDescent="0.25">
      <c r="A141" s="1"/>
    </row>
    <row r="142" spans="1:1" x14ac:dyDescent="0.25">
      <c r="A142" s="8" t="s">
        <v>68</v>
      </c>
    </row>
    <row r="143" spans="1:1" x14ac:dyDescent="0.25">
      <c r="A143" s="1" t="s">
        <v>69</v>
      </c>
    </row>
    <row r="144" spans="1:1" x14ac:dyDescent="0.25">
      <c r="A144" s="1"/>
    </row>
    <row r="145" spans="1:10" x14ac:dyDescent="0.25">
      <c r="A145" s="8" t="s">
        <v>21</v>
      </c>
    </row>
    <row r="146" spans="1:10" x14ac:dyDescent="0.25">
      <c r="A146" s="1" t="s">
        <v>22</v>
      </c>
    </row>
    <row r="147" spans="1:10" x14ac:dyDescent="0.25">
      <c r="A147" s="1"/>
    </row>
    <row r="148" spans="1:10" x14ac:dyDescent="0.25">
      <c r="A148" s="8" t="s">
        <v>23</v>
      </c>
    </row>
    <row r="149" spans="1:10" x14ac:dyDescent="0.25">
      <c r="A149" s="1" t="s">
        <v>24</v>
      </c>
    </row>
    <row r="150" spans="1:10" x14ac:dyDescent="0.25">
      <c r="A150" s="8" t="s">
        <v>25</v>
      </c>
      <c r="B150" s="1" t="s">
        <v>26</v>
      </c>
      <c r="F150" s="1" t="s">
        <v>27</v>
      </c>
      <c r="J150" s="1" t="s">
        <v>28</v>
      </c>
    </row>
    <row r="151" spans="1:10" x14ac:dyDescent="0.25">
      <c r="B151" s="1" t="s">
        <v>29</v>
      </c>
      <c r="G151" s="1" t="s">
        <v>30</v>
      </c>
    </row>
    <row r="152" spans="1:10" x14ac:dyDescent="0.25">
      <c r="B152" s="1" t="s">
        <v>31</v>
      </c>
      <c r="G152" s="1" t="s">
        <v>32</v>
      </c>
    </row>
    <row r="153" spans="1:10" x14ac:dyDescent="0.25">
      <c r="B153" s="1" t="s">
        <v>33</v>
      </c>
      <c r="H153" s="1" t="s">
        <v>34</v>
      </c>
    </row>
    <row r="154" spans="1:10" x14ac:dyDescent="0.25">
      <c r="B154" s="1"/>
      <c r="H154" s="1"/>
    </row>
    <row r="155" spans="1:10" x14ac:dyDescent="0.25">
      <c r="A155" s="8" t="s">
        <v>35</v>
      </c>
    </row>
    <row r="156" spans="1:10" x14ac:dyDescent="0.25">
      <c r="A156" s="6" t="s">
        <v>36</v>
      </c>
    </row>
    <row r="157" spans="1:10" x14ac:dyDescent="0.25">
      <c r="A157" s="8" t="s">
        <v>25</v>
      </c>
      <c r="B157" s="1" t="s">
        <v>37</v>
      </c>
      <c r="F157" s="8" t="s">
        <v>38</v>
      </c>
    </row>
    <row r="158" spans="1:10" x14ac:dyDescent="0.25">
      <c r="B158" s="1" t="s">
        <v>39</v>
      </c>
      <c r="F158" s="8" t="s">
        <v>40</v>
      </c>
    </row>
    <row r="159" spans="1:10" x14ac:dyDescent="0.25">
      <c r="B159" s="1" t="s">
        <v>41</v>
      </c>
    </row>
    <row r="160" spans="1:10" x14ac:dyDescent="0.25">
      <c r="A160" s="1"/>
      <c r="B160" s="1" t="s">
        <v>42</v>
      </c>
    </row>
    <row r="161" spans="1:11" x14ac:dyDescent="0.25">
      <c r="B161" s="1" t="s">
        <v>43</v>
      </c>
    </row>
    <row r="162" spans="1:11" ht="14.25" customHeight="1" x14ac:dyDescent="0.25">
      <c r="B162" s="1" t="s">
        <v>44</v>
      </c>
    </row>
    <row r="163" spans="1:11" ht="14.25" customHeight="1" x14ac:dyDescent="0.25">
      <c r="B163" s="1"/>
    </row>
    <row r="164" spans="1:11" ht="14.25" customHeight="1" x14ac:dyDescent="0.25">
      <c r="A164" s="8" t="s">
        <v>45</v>
      </c>
      <c r="B164" s="1"/>
    </row>
    <row r="165" spans="1:11" ht="14.25" customHeight="1" x14ac:dyDescent="0.25">
      <c r="A165" s="1" t="s">
        <v>46</v>
      </c>
      <c r="B165" s="1"/>
    </row>
    <row r="166" spans="1:11" ht="14.25" customHeight="1" x14ac:dyDescent="0.25">
      <c r="A166" s="1"/>
      <c r="B166" s="1"/>
    </row>
    <row r="167" spans="1:11" x14ac:dyDescent="0.25">
      <c r="A167" s="14" t="s">
        <v>47</v>
      </c>
    </row>
    <row r="168" spans="1:11" x14ac:dyDescent="0.25">
      <c r="A168" s="1" t="s">
        <v>48</v>
      </c>
    </row>
    <row r="169" spans="1:11" x14ac:dyDescent="0.25">
      <c r="A169" s="1"/>
    </row>
    <row r="170" spans="1:11" x14ac:dyDescent="0.25">
      <c r="A170" s="8" t="s">
        <v>49</v>
      </c>
    </row>
    <row r="171" spans="1:11" x14ac:dyDescent="0.25">
      <c r="A171" s="1" t="s">
        <v>50</v>
      </c>
    </row>
    <row r="172" spans="1:11" x14ac:dyDescent="0.25">
      <c r="A172" s="1"/>
    </row>
    <row r="174" spans="1:11" ht="18.75" x14ac:dyDescent="0.3">
      <c r="A174" s="76" t="s">
        <v>59</v>
      </c>
      <c r="B174" s="77"/>
      <c r="C174" s="77"/>
      <c r="D174" s="78"/>
      <c r="E174" s="79"/>
      <c r="F174" s="80"/>
      <c r="G174" s="80"/>
      <c r="H174" s="80"/>
      <c r="I174" s="80"/>
      <c r="J174" s="80"/>
      <c r="K174" s="80"/>
    </row>
    <row r="175" spans="1:11" x14ac:dyDescent="0.25">
      <c r="A175" s="81" t="s">
        <v>75</v>
      </c>
      <c r="B175" s="77"/>
      <c r="C175" s="77"/>
      <c r="D175" s="78"/>
      <c r="E175" s="79"/>
      <c r="F175" s="80"/>
      <c r="G175" s="80"/>
      <c r="H175" s="80"/>
      <c r="I175" s="80"/>
      <c r="J175" s="80"/>
      <c r="K175" s="80"/>
    </row>
    <row r="176" spans="1:11" x14ac:dyDescent="0.25">
      <c r="A176" s="82" t="s">
        <v>60</v>
      </c>
      <c r="B176" s="77"/>
      <c r="C176" s="77"/>
      <c r="D176" s="78"/>
      <c r="E176" s="79"/>
      <c r="F176" s="80"/>
      <c r="G176" s="80"/>
      <c r="H176" s="80"/>
      <c r="I176" s="80"/>
      <c r="J176" s="80"/>
      <c r="K176" s="80"/>
    </row>
    <row r="177" spans="1:11" x14ac:dyDescent="0.25">
      <c r="A177" s="83" t="s">
        <v>61</v>
      </c>
      <c r="B177" s="77"/>
      <c r="C177" s="77"/>
      <c r="D177" s="78"/>
      <c r="E177" s="79"/>
      <c r="F177" s="80"/>
      <c r="G177" s="80"/>
      <c r="H177" s="80"/>
      <c r="I177" s="80"/>
      <c r="J177" s="80"/>
      <c r="K177" s="80"/>
    </row>
    <row r="178" spans="1:11" x14ac:dyDescent="0.25">
      <c r="A178" s="83" t="s">
        <v>58</v>
      </c>
      <c r="B178" s="77"/>
      <c r="C178" s="77"/>
      <c r="D178" s="78"/>
      <c r="E178" s="79"/>
      <c r="F178" s="80"/>
      <c r="G178" s="80"/>
      <c r="H178" s="80"/>
      <c r="I178" s="80"/>
      <c r="J178" s="80"/>
      <c r="K178" s="80"/>
    </row>
  </sheetData>
  <sheetProtection sheet="1" objects="1" scenarios="1"/>
  <hyperlinks>
    <hyperlink ref="A137" r:id="rId1"/>
    <hyperlink ref="A146" r:id="rId2"/>
    <hyperlink ref="B150" r:id="rId3"/>
    <hyperlink ref="F150" r:id="rId4" display="https://personal.vanguard.com/us/insights/retirement/saving/set-retirement-goals"/>
    <hyperlink ref="J150" r:id="rId5" display="https://personal.vanguard.com/us/insights/retirement/plan-for-a-long-retirement-tool"/>
    <hyperlink ref="B151" r:id="rId6" display="https://personal.vanguard.com/us/insights/retirement/tool/retirement-expense-worksheet"/>
    <hyperlink ref="G151" r:id="rId7" display="https://personal.vanguard.com/us/insights/retirement/withdrawal-in-retirement-tool"/>
    <hyperlink ref="B152" r:id="rId8" display="https://personal.vanguard.com/us/funds/tools/incomecalculator"/>
    <hyperlink ref="G152" r:id="rId9" display="https://personal.vanguard.com/us/insights/retirement/cost-affect-retirement-spending-tool"/>
    <hyperlink ref="B153" r:id="rId10" display="https://personal.vanguard.com/us/insights/retirement/estimate-your-rmd-tool"/>
    <hyperlink ref="B157" r:id="rId11" display="http://www.aarp.org/work/retirement-planning/retirement_calculator/"/>
    <hyperlink ref="B158" r:id="rId12" display="http://personal.fidelity.com/planning/retirement/ise.shtml?ref_fiover=0017"/>
    <hyperlink ref="A149" r:id="rId13"/>
    <hyperlink ref="B159" r:id="rId14" display="http://www.aarp.org/work/social-security/social-security-benefits-calculator/"/>
    <hyperlink ref="B160" r:id="rId15" display="http://www.ssa.gov/OACT/quickcalc/index.html"/>
    <hyperlink ref="B161" r:id="rId16" display="http://www.livingto100.com/"/>
    <hyperlink ref="B162" r:id="rId17"/>
    <hyperlink ref="H153" r:id="rId18"/>
    <hyperlink ref="A168" r:id="rId19"/>
    <hyperlink ref="A171" r:id="rId20"/>
    <hyperlink ref="A165" r:id="rId21"/>
    <hyperlink ref="G7" r:id="rId22"/>
    <hyperlink ref="A143" r:id="rId23"/>
    <hyperlink ref="A128" r:id="rId24"/>
    <hyperlink ref="A131" r:id="rId25"/>
    <hyperlink ref="G21" r:id="rId26"/>
    <hyperlink ref="A140" r:id="rId27"/>
    <hyperlink ref="H20" r:id="rId28"/>
  </hyperlinks>
  <pageMargins left="0.7" right="0.7" top="0.75" bottom="0.75" header="0.3" footer="0.3"/>
  <pageSetup orientation="landscape" horizontalDpi="0" verticalDpi="0" r:id="rId29"/>
  <headerFooter>
    <oddHeader>&amp;L&amp;F&amp;C&amp;D &amp;D&amp;R&amp;A    &amp;P</oddHeader>
  </headerFooter>
  <drawing r:id="rId3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SimpleCalc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Peter</cp:lastModifiedBy>
  <cp:lastPrinted>2015-12-07T20:30:59Z</cp:lastPrinted>
  <dcterms:created xsi:type="dcterms:W3CDTF">2012-07-26T12:41:57Z</dcterms:created>
  <dcterms:modified xsi:type="dcterms:W3CDTF">2016-08-25T14:38:05Z</dcterms:modified>
</cp:coreProperties>
</file>