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ogashim-ne\Desktop\2024年4月請求資料\"/>
    </mc:Choice>
  </mc:AlternateContent>
  <bookViews>
    <workbookView xWindow="0" yWindow="0" windowWidth="13164" windowHeight="8388" activeTab="1"/>
  </bookViews>
  <sheets>
    <sheet name="記入例" sheetId="1" r:id="rId1"/>
    <sheet name="4月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" i="2" l="1"/>
  <c r="K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L24" i="2"/>
  <c r="J24" i="2"/>
  <c r="I24" i="2"/>
  <c r="H24" i="2"/>
  <c r="K23" i="2"/>
  <c r="G23" i="2"/>
  <c r="F23" i="2"/>
  <c r="K22" i="2"/>
  <c r="G22" i="2"/>
  <c r="F22" i="2"/>
  <c r="K21" i="2"/>
  <c r="G21" i="2"/>
  <c r="F21" i="2"/>
  <c r="K20" i="2"/>
  <c r="G20" i="2"/>
  <c r="F20" i="2"/>
  <c r="K19" i="2"/>
  <c r="G19" i="2"/>
  <c r="F19" i="2"/>
  <c r="K18" i="2"/>
  <c r="G18" i="2"/>
  <c r="F18" i="2"/>
  <c r="K17" i="2"/>
  <c r="G17" i="2"/>
  <c r="F17" i="2"/>
  <c r="K16" i="2"/>
  <c r="G16" i="2"/>
  <c r="F16" i="2"/>
  <c r="K15" i="2"/>
  <c r="G15" i="2"/>
  <c r="F15" i="2"/>
  <c r="K14" i="2"/>
  <c r="G14" i="2"/>
  <c r="F14" i="2"/>
  <c r="K13" i="2"/>
  <c r="G13" i="2"/>
  <c r="F13" i="2"/>
  <c r="K12" i="2"/>
  <c r="G12" i="2"/>
  <c r="F12" i="2"/>
  <c r="K11" i="2"/>
  <c r="G11" i="2"/>
  <c r="F11" i="2"/>
  <c r="K10" i="2"/>
  <c r="G10" i="2"/>
  <c r="F10" i="2"/>
  <c r="K9" i="2"/>
  <c r="G9" i="2"/>
  <c r="F9" i="2"/>
  <c r="K8" i="2"/>
  <c r="G8" i="2"/>
  <c r="F8" i="2"/>
  <c r="K7" i="2"/>
  <c r="G7" i="2"/>
  <c r="F7" i="2"/>
  <c r="K6" i="2"/>
  <c r="G6" i="2"/>
  <c r="F6" i="2"/>
  <c r="K5" i="2"/>
  <c r="G5" i="2"/>
  <c r="F5" i="2"/>
  <c r="K4" i="2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L20" i="1"/>
  <c r="K20" i="1"/>
  <c r="L13" i="1"/>
  <c r="J13" i="1"/>
  <c r="I13" i="1"/>
  <c r="H13" i="1"/>
  <c r="K12" i="1"/>
  <c r="K11" i="1"/>
  <c r="K10" i="1"/>
  <c r="K9" i="1"/>
  <c r="K8" i="1"/>
  <c r="K7" i="1"/>
  <c r="K6" i="1"/>
  <c r="K5" i="1"/>
  <c r="K4" i="1"/>
  <c r="K13" i="1" s="1"/>
  <c r="K24" i="2" l="1"/>
</calcChain>
</file>

<file path=xl/sharedStrings.xml><?xml version="1.0" encoding="utf-8"?>
<sst xmlns="http://schemas.openxmlformats.org/spreadsheetml/2006/main" count="197" uniqueCount="105">
  <si>
    <t>■開発作業実績</t>
  </si>
  <si>
    <t>発注</t>
  </si>
  <si>
    <t>実績</t>
  </si>
  <si>
    <t>NO.</t>
  </si>
  <si>
    <t>グループ</t>
  </si>
  <si>
    <t>プロジェクトNo</t>
  </si>
  <si>
    <t>機能</t>
  </si>
  <si>
    <t>会社</t>
  </si>
  <si>
    <t>月</t>
  </si>
  <si>
    <t>時間</t>
  </si>
  <si>
    <t>開発作業実績（SMR）</t>
  </si>
  <si>
    <t>開発作業実績（SMR以外）</t>
  </si>
  <si>
    <t>(SMR＋SMR以外)合計</t>
  </si>
  <si>
    <t>実績金額</t>
  </si>
  <si>
    <t>計画業務</t>
  </si>
  <si>
    <t>3Q40</t>
  </si>
  <si>
    <t>B-C53</t>
  </si>
  <si>
    <t>マネジメント</t>
  </si>
  <si>
    <t>AISW</t>
  </si>
  <si>
    <t>4月</t>
  </si>
  <si>
    <t>ALL</t>
  </si>
  <si>
    <t>ツール開発</t>
  </si>
  <si>
    <t>3QC0</t>
  </si>
  <si>
    <t>B-C55</t>
  </si>
  <si>
    <t>ダイアグ</t>
  </si>
  <si>
    <t>8R50</t>
  </si>
  <si>
    <t>B-C56</t>
  </si>
  <si>
    <t>システム</t>
  </si>
  <si>
    <t>3Q80</t>
  </si>
  <si>
    <t>B-C57</t>
  </si>
  <si>
    <t>油圧/変速</t>
  </si>
  <si>
    <t>8R70</t>
  </si>
  <si>
    <t>B-C58</t>
  </si>
  <si>
    <t>機能安全</t>
  </si>
  <si>
    <t>計画外業務</t>
  </si>
  <si>
    <t>3QA0</t>
  </si>
  <si>
    <t>X-001</t>
  </si>
  <si>
    <t>フェール</t>
  </si>
  <si>
    <t>＜計画外業務欄記入時の注意事項＞
・ルネサス緊急対応を行った実績は、プロジェクトNo欄に「ルネサス緊急対応」と記載してください。</t>
  </si>
  <si>
    <t>ルネサス緊急対応</t>
  </si>
  <si>
    <t>計</t>
  </si>
  <si>
    <t>■その他作業実績（勉強会、PC設定作業、各申請作業、開発以外のミーティングなど）</t>
  </si>
  <si>
    <t>作業名</t>
  </si>
  <si>
    <t>＜その他作業実績欄記入時の注意事項＞
・業務指示を出したグループを選択肢から選び記入する。
　ただし、避難訓練等で指示グループが特定できない場合は室単位で按分して記入する。</t>
  </si>
  <si>
    <t>第１室 室付き</t>
  </si>
  <si>
    <t>勉強会</t>
  </si>
  <si>
    <t>A-SPICE</t>
  </si>
  <si>
    <t>第２室 室付き</t>
  </si>
  <si>
    <t>PC設定作業</t>
  </si>
  <si>
    <t>WIN10化</t>
  </si>
  <si>
    <t>リストに使用（編集不可）</t>
  </si>
  <si>
    <t>TJ000</t>
  </si>
  <si>
    <t>TJ100</t>
  </si>
  <si>
    <t>TJ110</t>
  </si>
  <si>
    <t>TJ120</t>
  </si>
  <si>
    <t>TJ300</t>
  </si>
  <si>
    <t>TJ310</t>
  </si>
  <si>
    <t>TJ320</t>
  </si>
  <si>
    <t>TJ330</t>
  </si>
  <si>
    <t>TJ400</t>
  </si>
  <si>
    <t>TJ410</t>
  </si>
  <si>
    <t>TJ420</t>
  </si>
  <si>
    <t>TS000</t>
  </si>
  <si>
    <t>TS100</t>
  </si>
  <si>
    <t>TS110</t>
  </si>
  <si>
    <t>TS120</t>
  </si>
  <si>
    <t>TS200</t>
  </si>
  <si>
    <t>TS210</t>
  </si>
  <si>
    <t>TS220</t>
  </si>
  <si>
    <t>TS230</t>
  </si>
  <si>
    <t>TP000</t>
  </si>
  <si>
    <t>TP010</t>
  </si>
  <si>
    <t>TP200</t>
  </si>
  <si>
    <t>TP210</t>
  </si>
  <si>
    <t>TP220</t>
  </si>
  <si>
    <t>TP230</t>
  </si>
  <si>
    <t>TP300</t>
  </si>
  <si>
    <t>TP310</t>
  </si>
  <si>
    <t>TP320</t>
  </si>
  <si>
    <t>TP330</t>
  </si>
  <si>
    <t>G-C98</t>
  </si>
  <si>
    <t>NSCS</t>
  </si>
  <si>
    <t>L-B05</t>
  </si>
  <si>
    <t>L-B18</t>
  </si>
  <si>
    <t>T-162</t>
  </si>
  <si>
    <t>L-B51</t>
  </si>
  <si>
    <t>F-W93</t>
  </si>
  <si>
    <t>F-W96</t>
  </si>
  <si>
    <t>L-A12㈹</t>
  </si>
  <si>
    <t>B-E68</t>
  </si>
  <si>
    <t>通信評価自動化</t>
  </si>
  <si>
    <t>DENSO ISUZU eAlxe開発</t>
  </si>
  <si>
    <t>各種申請作業</t>
  </si>
  <si>
    <t>業務報告会(資料作成/打ち合わせ)</t>
  </si>
  <si>
    <t>ミーティング(開発以外)</t>
  </si>
  <si>
    <t>管理業務(リソース/業務/etc)</t>
  </si>
  <si>
    <t>メール対応</t>
  </si>
  <si>
    <t>依頼(部内標準改訂/etc)</t>
  </si>
  <si>
    <t>(TP000) ソフト基盤技術部 部付き</t>
  </si>
  <si>
    <t>TP230</t>
    <phoneticPr fontId="2"/>
  </si>
  <si>
    <t>L-B01</t>
    <phoneticPr fontId="2"/>
  </si>
  <si>
    <t>L-B51</t>
    <phoneticPr fontId="2"/>
  </si>
  <si>
    <t>T-990</t>
    <phoneticPr fontId="2"/>
  </si>
  <si>
    <t>L-A12</t>
    <phoneticPr fontId="2"/>
  </si>
  <si>
    <t>システム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</si>
</sst>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General&quot;月&quot;"/>
    <numFmt numFmtId="177" formatCode="#,##0_ 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indexed="64"/>
      </left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2">
    <xf numFmtId="0" fontId="0" fillId="0" borderId="0">
      <alignment vertical="center"/>
    </xf>
    <xf numFmtId="38" fontId="1" fillId="0" borderId="0">
      <alignment vertical="center"/>
    </xf>
  </cellStyleXfs>
  <cellXfs count="101"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0" borderId="0" xfId="0" applyAlignment="1">
      <alignment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14" xfId="0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17" xfId="0" applyFill="1" applyBorder="1" applyAlignment="1">
      <alignment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38" fontId="3" fillId="3" borderId="4" xfId="1" applyFont="1" applyFill="1" applyBorder="1" applyAlignment="1">
      <alignment horizontal="center" vertical="center"/>
    </xf>
    <xf numFmtId="38" fontId="0" fillId="0" borderId="7" xfId="1" applyFont="1" applyBorder="1" applyAlignment="1">
      <alignment vertical="center"/>
    </xf>
    <xf numFmtId="38" fontId="0" fillId="0" borderId="1" xfId="1" applyFont="1" applyBorder="1" applyAlignment="1">
      <alignment vertical="center"/>
    </xf>
    <xf numFmtId="38" fontId="0" fillId="2" borderId="7" xfId="1" applyFont="1" applyFill="1" applyBorder="1" applyAlignment="1">
      <alignment vertical="center"/>
    </xf>
    <xf numFmtId="38" fontId="0" fillId="2" borderId="1" xfId="1" applyFont="1" applyFill="1" applyBorder="1" applyAlignment="1">
      <alignment vertical="center"/>
    </xf>
    <xf numFmtId="38" fontId="0" fillId="2" borderId="12" xfId="1" applyFont="1" applyFill="1" applyBorder="1" applyAlignment="1">
      <alignment vertical="center"/>
    </xf>
    <xf numFmtId="38" fontId="0" fillId="5" borderId="3" xfId="1" applyFont="1" applyFill="1" applyBorder="1" applyAlignment="1">
      <alignment vertical="center"/>
    </xf>
    <xf numFmtId="38" fontId="0" fillId="0" borderId="0" xfId="1" applyFont="1" applyAlignment="1">
      <alignment vertical="center"/>
    </xf>
    <xf numFmtId="38" fontId="3" fillId="2" borderId="20" xfId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0" fillId="0" borderId="28" xfId="0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5" fillId="0" borderId="29" xfId="0" applyFont="1" applyBorder="1" applyAlignment="1"/>
    <xf numFmtId="0" fontId="5" fillId="0" borderId="30" xfId="0" applyFont="1" applyBorder="1" applyAlignment="1"/>
    <xf numFmtId="0" fontId="0" fillId="0" borderId="22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5" borderId="32" xfId="0" applyFill="1" applyBorder="1" applyAlignment="1">
      <alignment vertical="center"/>
    </xf>
    <xf numFmtId="0" fontId="0" fillId="4" borderId="35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vertical="center"/>
    </xf>
    <xf numFmtId="0" fontId="5" fillId="0" borderId="30" xfId="0" applyFont="1" applyBorder="1" applyAlignment="1">
      <alignment wrapText="1"/>
    </xf>
    <xf numFmtId="0" fontId="5" fillId="0" borderId="32" xfId="0" applyFont="1" applyBorder="1" applyAlignment="1">
      <alignment wrapText="1"/>
    </xf>
    <xf numFmtId="0" fontId="5" fillId="0" borderId="38" xfId="0" applyFont="1" applyBorder="1" applyAlignment="1"/>
    <xf numFmtId="0" fontId="0" fillId="0" borderId="39" xfId="0" applyBorder="1" applyAlignment="1">
      <alignment vertical="center"/>
    </xf>
    <xf numFmtId="0" fontId="5" fillId="0" borderId="40" xfId="0" applyFont="1" applyBorder="1" applyAlignment="1">
      <alignment wrapText="1"/>
    </xf>
    <xf numFmtId="0" fontId="0" fillId="0" borderId="41" xfId="0" applyBorder="1" applyAlignment="1">
      <alignment vertical="center"/>
    </xf>
    <xf numFmtId="0" fontId="0" fillId="0" borderId="7" xfId="0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6" xfId="0" applyFont="1" applyFill="1" applyBorder="1" applyAlignment="1">
      <alignment vertical="center"/>
    </xf>
    <xf numFmtId="0" fontId="6" fillId="4" borderId="14" xfId="0" applyFont="1" applyFill="1" applyBorder="1" applyAlignment="1">
      <alignment vertical="center"/>
    </xf>
    <xf numFmtId="0" fontId="5" fillId="0" borderId="40" xfId="0" applyFont="1" applyBorder="1" applyAlignment="1"/>
    <xf numFmtId="0" fontId="0" fillId="0" borderId="0" xfId="0" applyAlignment="1"/>
    <xf numFmtId="177" fontId="0" fillId="4" borderId="34" xfId="0" applyNumberFormat="1" applyFill="1" applyBorder="1" applyAlignment="1">
      <alignment vertical="center"/>
    </xf>
    <xf numFmtId="177" fontId="0" fillId="4" borderId="8" xfId="0" applyNumberFormat="1" applyFill="1" applyBorder="1" applyAlignment="1">
      <alignment vertical="center"/>
    </xf>
    <xf numFmtId="177" fontId="0" fillId="4" borderId="10" xfId="0" applyNumberFormat="1" applyFill="1" applyBorder="1" applyAlignment="1">
      <alignment vertical="center"/>
    </xf>
    <xf numFmtId="177" fontId="0" fillId="5" borderId="3" xfId="0" applyNumberFormat="1" applyFill="1" applyBorder="1" applyAlignment="1">
      <alignment vertical="center"/>
    </xf>
    <xf numFmtId="177" fontId="0" fillId="5" borderId="32" xfId="0" applyNumberFormat="1" applyFill="1" applyBorder="1" applyAlignment="1">
      <alignment vertical="center"/>
    </xf>
    <xf numFmtId="176" fontId="0" fillId="0" borderId="7" xfId="0" applyNumberFormat="1" applyBorder="1" applyAlignment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2" xfId="0" applyNumberFormat="1" applyBorder="1" applyAlignment="1">
      <alignment vertical="center"/>
    </xf>
    <xf numFmtId="177" fontId="0" fillId="4" borderId="13" xfId="0" applyNumberFormat="1" applyFill="1" applyBorder="1" applyAlignment="1">
      <alignment vertical="center"/>
    </xf>
    <xf numFmtId="0" fontId="3" fillId="3" borderId="20" xfId="0" applyFont="1" applyFill="1" applyBorder="1" applyAlignment="1">
      <alignment horizontal="center" vertical="center"/>
    </xf>
    <xf numFmtId="0" fontId="0" fillId="0" borderId="19" xfId="0" applyBorder="1" applyAlignment="1"/>
    <xf numFmtId="0" fontId="3" fillId="0" borderId="18" xfId="0" applyFont="1" applyBorder="1" applyAlignment="1">
      <alignment horizontal="center" vertical="center"/>
    </xf>
    <xf numFmtId="0" fontId="0" fillId="0" borderId="9" xfId="0" applyBorder="1" applyAlignment="1"/>
    <xf numFmtId="0" fontId="0" fillId="0" borderId="11" xfId="0" applyBorder="1" applyAlignment="1"/>
    <xf numFmtId="0" fontId="3" fillId="3" borderId="1" xfId="0" applyFont="1" applyFill="1" applyBorder="1" applyAlignment="1">
      <alignment horizontal="center" vertical="center"/>
    </xf>
    <xf numFmtId="0" fontId="0" fillId="0" borderId="2" xfId="0" applyBorder="1" applyAlignment="1"/>
    <xf numFmtId="0" fontId="6" fillId="0" borderId="50" xfId="0" applyFont="1" applyBorder="1" applyAlignment="1">
      <alignment horizontal="left" vertical="center" wrapText="1"/>
    </xf>
    <xf numFmtId="0" fontId="0" fillId="0" borderId="42" xfId="0" applyBorder="1" applyAlignment="1"/>
    <xf numFmtId="0" fontId="0" fillId="0" borderId="43" xfId="0" applyBorder="1" applyAlignment="1"/>
    <xf numFmtId="0" fontId="0" fillId="0" borderId="44" xfId="0" applyBorder="1" applyAlignment="1"/>
    <xf numFmtId="0" fontId="0" fillId="0" borderId="0" xfId="0" applyAlignment="1"/>
    <xf numFmtId="0" fontId="0" fillId="0" borderId="0" xfId="0" applyAlignment="1">
      <alignment vertical="center"/>
    </xf>
    <xf numFmtId="0" fontId="0" fillId="0" borderId="45" xfId="0" applyBorder="1" applyAlignment="1"/>
    <xf numFmtId="0" fontId="0" fillId="0" borderId="46" xfId="0" applyBorder="1" applyAlignment="1"/>
    <xf numFmtId="0" fontId="0" fillId="0" borderId="47" xfId="0" applyBorder="1" applyAlignment="1"/>
    <xf numFmtId="0" fontId="0" fillId="0" borderId="48" xfId="0" applyBorder="1" applyAlignment="1"/>
    <xf numFmtId="0" fontId="3" fillId="3" borderId="49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36" xfId="0" applyBorder="1" applyAlignment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60"/>
  <sheetViews>
    <sheetView topLeftCell="F1" zoomScaleNormal="100" workbookViewId="0">
      <selection activeCell="F49" sqref="F49"/>
    </sheetView>
  </sheetViews>
  <sheetFormatPr defaultRowHeight="18" x14ac:dyDescent="0.45"/>
  <cols>
    <col min="1" max="1" width="11" style="71" bestFit="1" customWidth="1"/>
    <col min="2" max="2" width="5.5" style="71" customWidth="1"/>
    <col min="3" max="3" width="36.69921875" style="71" customWidth="1"/>
    <col min="4" max="5" width="15.69921875" style="71" customWidth="1"/>
    <col min="6" max="6" width="10.69921875" style="71" customWidth="1"/>
    <col min="7" max="7" width="4.69921875" style="71" customWidth="1"/>
    <col min="8" max="8" width="8.69921875" style="71" customWidth="1"/>
    <col min="9" max="12" width="22.69921875" style="71" customWidth="1"/>
    <col min="13" max="13" width="2.69921875" style="71" customWidth="1"/>
    <col min="14" max="14" width="11.19921875" style="71" customWidth="1"/>
    <col min="15" max="15" width="14.59765625" style="71" customWidth="1"/>
    <col min="16" max="16" width="15.5" style="71" bestFit="1" customWidth="1"/>
  </cols>
  <sheetData>
    <row r="1" spans="1:20" ht="26.4" customHeight="1" x14ac:dyDescent="0.45">
      <c r="C1" s="38" t="s">
        <v>0</v>
      </c>
    </row>
    <row r="2" spans="1:20" ht="18.600000000000001" customHeight="1" thickBot="1" x14ac:dyDescent="0.5">
      <c r="B2" s="19"/>
      <c r="C2" s="44"/>
      <c r="D2" s="44"/>
      <c r="E2" s="44"/>
      <c r="F2" s="44"/>
      <c r="G2" s="86" t="s">
        <v>1</v>
      </c>
      <c r="H2" s="87"/>
      <c r="I2" s="98" t="s">
        <v>2</v>
      </c>
      <c r="J2" s="92"/>
      <c r="K2" s="92"/>
      <c r="L2" s="92"/>
    </row>
    <row r="3" spans="1:20" ht="18.600000000000001" customHeight="1" thickBot="1" x14ac:dyDescent="0.5">
      <c r="B3" s="42" t="s">
        <v>3</v>
      </c>
      <c r="C3" s="42" t="s">
        <v>4</v>
      </c>
      <c r="D3" s="42" t="s">
        <v>5</v>
      </c>
      <c r="E3" s="42" t="s">
        <v>6</v>
      </c>
      <c r="F3" s="43" t="s">
        <v>7</v>
      </c>
      <c r="G3" s="20" t="s">
        <v>8</v>
      </c>
      <c r="H3" s="20" t="s">
        <v>9</v>
      </c>
      <c r="I3" s="42" t="s">
        <v>10</v>
      </c>
      <c r="J3" s="42" t="s">
        <v>11</v>
      </c>
      <c r="K3" s="42" t="s">
        <v>12</v>
      </c>
      <c r="L3" s="57" t="s">
        <v>13</v>
      </c>
    </row>
    <row r="4" spans="1:20" x14ac:dyDescent="0.45">
      <c r="A4" s="83" t="s">
        <v>14</v>
      </c>
      <c r="B4" s="39">
        <v>15</v>
      </c>
      <c r="C4" s="65" t="s">
        <v>15</v>
      </c>
      <c r="D4" s="65" t="s">
        <v>16</v>
      </c>
      <c r="E4" s="65" t="s">
        <v>17</v>
      </c>
      <c r="F4" s="65" t="s">
        <v>18</v>
      </c>
      <c r="G4" s="65" t="s">
        <v>19</v>
      </c>
      <c r="H4" s="65">
        <v>160</v>
      </c>
      <c r="I4" s="9">
        <v>100</v>
      </c>
      <c r="J4" s="9">
        <v>0</v>
      </c>
      <c r="K4" s="14">
        <f t="shared" ref="K4:K12" si="0">SUM(I4:J4)</f>
        <v>100</v>
      </c>
      <c r="L4" s="72">
        <v>1000</v>
      </c>
      <c r="N4" s="3"/>
      <c r="O4" s="19"/>
      <c r="P4" s="19"/>
    </row>
    <row r="5" spans="1:20" x14ac:dyDescent="0.45">
      <c r="A5" s="84"/>
      <c r="B5" s="40">
        <v>16</v>
      </c>
      <c r="C5" s="1" t="s">
        <v>15</v>
      </c>
      <c r="D5" s="1" t="s">
        <v>20</v>
      </c>
      <c r="E5" s="1" t="s">
        <v>21</v>
      </c>
      <c r="F5" s="1" t="s">
        <v>18</v>
      </c>
      <c r="G5" s="1" t="s">
        <v>19</v>
      </c>
      <c r="H5" s="1">
        <v>160</v>
      </c>
      <c r="I5" s="10">
        <v>0</v>
      </c>
      <c r="J5" s="10">
        <v>200</v>
      </c>
      <c r="K5" s="15">
        <f t="shared" si="0"/>
        <v>200</v>
      </c>
      <c r="L5" s="72">
        <v>2000</v>
      </c>
      <c r="N5" s="3"/>
      <c r="O5" s="19"/>
      <c r="P5" s="19"/>
    </row>
    <row r="6" spans="1:20" x14ac:dyDescent="0.45">
      <c r="A6" s="84"/>
      <c r="B6" s="40">
        <v>30</v>
      </c>
      <c r="C6" s="1" t="s">
        <v>22</v>
      </c>
      <c r="D6" s="1" t="s">
        <v>23</v>
      </c>
      <c r="E6" s="1" t="s">
        <v>24</v>
      </c>
      <c r="F6" s="1" t="s">
        <v>18</v>
      </c>
      <c r="G6" s="1" t="s">
        <v>19</v>
      </c>
      <c r="H6" s="1">
        <v>160</v>
      </c>
      <c r="I6" s="10">
        <v>160</v>
      </c>
      <c r="J6" s="10">
        <v>0</v>
      </c>
      <c r="K6" s="15">
        <f t="shared" si="0"/>
        <v>160</v>
      </c>
      <c r="L6" s="72">
        <v>16000</v>
      </c>
      <c r="N6" s="3"/>
      <c r="O6" s="19"/>
      <c r="P6" s="19"/>
    </row>
    <row r="7" spans="1:20" x14ac:dyDescent="0.45">
      <c r="A7" s="84"/>
      <c r="B7" s="40">
        <v>45</v>
      </c>
      <c r="C7" s="1" t="s">
        <v>25</v>
      </c>
      <c r="D7" s="1" t="s">
        <v>26</v>
      </c>
      <c r="E7" s="1" t="s">
        <v>27</v>
      </c>
      <c r="F7" s="1" t="s">
        <v>18</v>
      </c>
      <c r="G7" s="1" t="s">
        <v>19</v>
      </c>
      <c r="H7" s="1">
        <v>160</v>
      </c>
      <c r="I7" s="10">
        <v>100</v>
      </c>
      <c r="J7" s="10">
        <v>0</v>
      </c>
      <c r="K7" s="15">
        <f t="shared" si="0"/>
        <v>100</v>
      </c>
      <c r="L7" s="72">
        <v>1000</v>
      </c>
      <c r="N7" s="3"/>
      <c r="O7" s="19"/>
      <c r="P7" s="19"/>
    </row>
    <row r="8" spans="1:20" x14ac:dyDescent="0.45">
      <c r="A8" s="84"/>
      <c r="B8" s="40">
        <v>80</v>
      </c>
      <c r="C8" s="1" t="s">
        <v>28</v>
      </c>
      <c r="D8" s="1" t="s">
        <v>29</v>
      </c>
      <c r="E8" s="1" t="s">
        <v>30</v>
      </c>
      <c r="F8" s="1" t="s">
        <v>18</v>
      </c>
      <c r="G8" s="1" t="s">
        <v>19</v>
      </c>
      <c r="H8" s="1">
        <v>160</v>
      </c>
      <c r="I8" s="10">
        <v>100</v>
      </c>
      <c r="J8" s="10">
        <v>30</v>
      </c>
      <c r="K8" s="15">
        <f t="shared" si="0"/>
        <v>130</v>
      </c>
      <c r="L8" s="72">
        <v>1300</v>
      </c>
      <c r="N8" s="3"/>
      <c r="O8" s="19"/>
      <c r="P8" s="19"/>
    </row>
    <row r="9" spans="1:20" ht="18.600000000000001" customHeight="1" thickBot="1" x14ac:dyDescent="0.5">
      <c r="A9" s="85"/>
      <c r="B9" s="41">
        <v>100</v>
      </c>
      <c r="C9" s="6" t="s">
        <v>31</v>
      </c>
      <c r="D9" s="6" t="s">
        <v>32</v>
      </c>
      <c r="E9" s="6" t="s">
        <v>33</v>
      </c>
      <c r="F9" s="6" t="s">
        <v>18</v>
      </c>
      <c r="G9" s="6" t="s">
        <v>19</v>
      </c>
      <c r="H9" s="6">
        <v>160</v>
      </c>
      <c r="I9" s="12">
        <v>100</v>
      </c>
      <c r="J9" s="12">
        <v>30</v>
      </c>
      <c r="K9" s="16">
        <f t="shared" si="0"/>
        <v>130</v>
      </c>
      <c r="L9" s="72">
        <v>1300</v>
      </c>
      <c r="N9" s="3"/>
      <c r="O9" s="19"/>
      <c r="P9" s="19"/>
    </row>
    <row r="10" spans="1:20" ht="18.600000000000001" customHeight="1" thickTop="1" x14ac:dyDescent="0.45">
      <c r="A10" s="83" t="s">
        <v>34</v>
      </c>
      <c r="B10" s="39"/>
      <c r="C10" s="9" t="s">
        <v>35</v>
      </c>
      <c r="D10" s="9" t="s">
        <v>36</v>
      </c>
      <c r="E10" s="9" t="s">
        <v>37</v>
      </c>
      <c r="F10" s="65" t="s">
        <v>18</v>
      </c>
      <c r="G10" s="65" t="s">
        <v>19</v>
      </c>
      <c r="H10" s="7">
        <v>0</v>
      </c>
      <c r="I10" s="9">
        <v>100</v>
      </c>
      <c r="J10" s="9">
        <v>0</v>
      </c>
      <c r="K10" s="14">
        <f t="shared" si="0"/>
        <v>100</v>
      </c>
      <c r="L10" s="73">
        <v>1000</v>
      </c>
      <c r="N10" s="88" t="s">
        <v>38</v>
      </c>
      <c r="O10" s="89"/>
      <c r="P10" s="89"/>
      <c r="Q10" s="89"/>
      <c r="R10" s="89"/>
      <c r="S10" s="89"/>
      <c r="T10" s="90"/>
    </row>
    <row r="11" spans="1:20" x14ac:dyDescent="0.45">
      <c r="A11" s="84"/>
      <c r="B11" s="40"/>
      <c r="C11" s="66" t="s">
        <v>35</v>
      </c>
      <c r="D11" s="67" t="s">
        <v>39</v>
      </c>
      <c r="E11" s="66" t="s">
        <v>37</v>
      </c>
      <c r="F11" s="1" t="s">
        <v>18</v>
      </c>
      <c r="G11" s="1" t="s">
        <v>19</v>
      </c>
      <c r="H11" s="2">
        <v>0</v>
      </c>
      <c r="I11" s="10">
        <v>160</v>
      </c>
      <c r="J11" s="10"/>
      <c r="K11" s="15">
        <f t="shared" si="0"/>
        <v>160</v>
      </c>
      <c r="L11" s="74">
        <v>1600</v>
      </c>
      <c r="N11" s="91"/>
      <c r="O11" s="92"/>
      <c r="P11" s="92"/>
      <c r="Q11" s="93"/>
      <c r="R11" s="93"/>
      <c r="S11" s="93"/>
      <c r="T11" s="94"/>
    </row>
    <row r="12" spans="1:20" ht="18.600000000000001" customHeight="1" thickBot="1" x14ac:dyDescent="0.5">
      <c r="A12" s="85"/>
      <c r="B12" s="41"/>
      <c r="C12" s="12"/>
      <c r="D12" s="12"/>
      <c r="E12" s="12"/>
      <c r="F12" s="6" t="s">
        <v>18</v>
      </c>
      <c r="G12" s="6" t="s">
        <v>19</v>
      </c>
      <c r="H12" s="8">
        <v>0</v>
      </c>
      <c r="I12" s="12"/>
      <c r="J12" s="12"/>
      <c r="K12" s="16">
        <f t="shared" si="0"/>
        <v>0</v>
      </c>
      <c r="L12" s="74"/>
      <c r="N12" s="91"/>
      <c r="O12" s="92"/>
      <c r="P12" s="92"/>
      <c r="Q12" s="93"/>
      <c r="R12" s="93"/>
      <c r="S12" s="93"/>
      <c r="T12" s="94"/>
    </row>
    <row r="13" spans="1:20" ht="18.600000000000001" customHeight="1" thickBot="1" x14ac:dyDescent="0.5">
      <c r="G13" s="50" t="s">
        <v>40</v>
      </c>
      <c r="H13" s="18">
        <f>SUM(H4:H12)</f>
        <v>960</v>
      </c>
      <c r="I13" s="17">
        <f>SUM(I4:I12)</f>
        <v>820</v>
      </c>
      <c r="J13" s="17">
        <f>SUM(J4:J12)</f>
        <v>260</v>
      </c>
      <c r="K13" s="18">
        <f>SUM(K4:K12)</f>
        <v>1080</v>
      </c>
      <c r="L13" s="75">
        <f>SUM(L4:L12)</f>
        <v>25200</v>
      </c>
      <c r="N13" s="95"/>
      <c r="O13" s="96"/>
      <c r="P13" s="96"/>
      <c r="Q13" s="96"/>
      <c r="R13" s="96"/>
      <c r="S13" s="96"/>
      <c r="T13" s="97"/>
    </row>
    <row r="14" spans="1:20" s="19" customFormat="1" x14ac:dyDescent="0.45"/>
    <row r="15" spans="1:20" ht="27" customHeight="1" thickBot="1" x14ac:dyDescent="0.5">
      <c r="C15" s="38" t="s">
        <v>41</v>
      </c>
    </row>
    <row r="16" spans="1:20" ht="19.2" customHeight="1" thickTop="1" thickBot="1" x14ac:dyDescent="0.5">
      <c r="C16" s="25" t="s">
        <v>4</v>
      </c>
      <c r="D16" s="81" t="s">
        <v>42</v>
      </c>
      <c r="E16" s="82"/>
      <c r="F16" s="26" t="s">
        <v>7</v>
      </c>
      <c r="G16" s="26" t="s">
        <v>8</v>
      </c>
      <c r="H16" s="27"/>
      <c r="I16" s="27"/>
      <c r="J16" s="27"/>
      <c r="K16" s="28" t="s">
        <v>2</v>
      </c>
      <c r="L16" s="57" t="s">
        <v>13</v>
      </c>
      <c r="N16" s="88" t="s">
        <v>43</v>
      </c>
      <c r="O16" s="89"/>
      <c r="P16" s="89"/>
      <c r="Q16" s="89"/>
      <c r="R16" s="89"/>
      <c r="S16" s="89"/>
      <c r="T16" s="90"/>
    </row>
    <row r="17" spans="3:20" x14ac:dyDescent="0.45">
      <c r="C17" s="68" t="s">
        <v>44</v>
      </c>
      <c r="D17" s="23" t="s">
        <v>45</v>
      </c>
      <c r="E17" s="23" t="s">
        <v>46</v>
      </c>
      <c r="F17" s="4" t="s">
        <v>18</v>
      </c>
      <c r="G17" s="4" t="s">
        <v>19</v>
      </c>
      <c r="H17" s="5"/>
      <c r="I17" s="5"/>
      <c r="J17" s="5"/>
      <c r="K17" s="24">
        <v>20</v>
      </c>
      <c r="L17" s="73">
        <v>2000</v>
      </c>
      <c r="N17" s="91"/>
      <c r="O17" s="92"/>
      <c r="P17" s="92"/>
      <c r="Q17" s="93"/>
      <c r="R17" s="93"/>
      <c r="S17" s="93"/>
      <c r="T17" s="94"/>
    </row>
    <row r="18" spans="3:20" x14ac:dyDescent="0.45">
      <c r="C18" s="69" t="s">
        <v>47</v>
      </c>
      <c r="D18" s="10" t="s">
        <v>48</v>
      </c>
      <c r="E18" s="10" t="s">
        <v>49</v>
      </c>
      <c r="F18" s="1" t="s">
        <v>18</v>
      </c>
      <c r="G18" s="1" t="s">
        <v>19</v>
      </c>
      <c r="H18" s="2"/>
      <c r="I18" s="2"/>
      <c r="J18" s="2"/>
      <c r="K18" s="11">
        <v>5</v>
      </c>
      <c r="L18" s="74">
        <v>500</v>
      </c>
      <c r="N18" s="91"/>
      <c r="O18" s="92"/>
      <c r="P18" s="92"/>
      <c r="Q18" s="93"/>
      <c r="R18" s="93"/>
      <c r="S18" s="93"/>
      <c r="T18" s="94"/>
    </row>
    <row r="19" spans="3:20" ht="18.600000000000001" customHeight="1" thickBot="1" x14ac:dyDescent="0.5">
      <c r="C19" s="22"/>
      <c r="D19" s="12"/>
      <c r="E19" s="12"/>
      <c r="F19" s="6"/>
      <c r="G19" s="6"/>
      <c r="H19" s="8"/>
      <c r="I19" s="8"/>
      <c r="J19" s="8"/>
      <c r="K19" s="13"/>
      <c r="L19" s="74"/>
      <c r="N19" s="95"/>
      <c r="O19" s="96"/>
      <c r="P19" s="96"/>
      <c r="Q19" s="96"/>
      <c r="R19" s="96"/>
      <c r="S19" s="96"/>
      <c r="T19" s="97"/>
    </row>
    <row r="20" spans="3:20" ht="18.600000000000001" customHeight="1" thickBot="1" x14ac:dyDescent="0.5">
      <c r="K20" s="18">
        <f>SUM(K17:K19)</f>
        <v>25</v>
      </c>
      <c r="L20" s="76">
        <f>SUM(L17:L19)</f>
        <v>2500</v>
      </c>
    </row>
    <row r="31" spans="3:20" ht="18.600000000000001" customHeight="1" thickBot="1" x14ac:dyDescent="0.5">
      <c r="C31" s="19" t="s">
        <v>50</v>
      </c>
    </row>
    <row r="32" spans="3:20" x14ac:dyDescent="0.45">
      <c r="C32" s="48" t="str">
        <f>"("&amp;D32&amp;") ソフトウェア技術部 部付き"</f>
        <v>(TJ000) ソフトウェア技術部 部付き</v>
      </c>
      <c r="D32" s="50" t="s">
        <v>51</v>
      </c>
    </row>
    <row r="33" spans="3:4" x14ac:dyDescent="0.45">
      <c r="C33" s="49" t="str">
        <f>"("&amp;D33&amp;") 第1ソフト開発室 室付き"</f>
        <v>(TJ100) 第1ソフト開発室 室付き</v>
      </c>
      <c r="D33" s="51" t="s">
        <v>52</v>
      </c>
    </row>
    <row r="34" spans="3:4" x14ac:dyDescent="0.45">
      <c r="C34" s="49" t="str">
        <f>"("&amp;D34&amp;") 第1ソフト開発室 1G"</f>
        <v>(TJ110) 第1ソフト開発室 1G</v>
      </c>
      <c r="D34" s="51" t="s">
        <v>53</v>
      </c>
    </row>
    <row r="35" spans="3:4" x14ac:dyDescent="0.45">
      <c r="C35" s="49" t="str">
        <f>"("&amp;D35&amp;") 第1ソフト開発室 2G"</f>
        <v>(TJ120) 第1ソフト開発室 2G</v>
      </c>
      <c r="D35" s="51" t="s">
        <v>54</v>
      </c>
    </row>
    <row r="36" spans="3:4" x14ac:dyDescent="0.45">
      <c r="C36" s="49" t="str">
        <f>"("&amp;D36&amp;") 第2ソフト開発室 室付き"</f>
        <v>(TJ300) 第2ソフト開発室 室付き</v>
      </c>
      <c r="D36" s="51" t="s">
        <v>55</v>
      </c>
    </row>
    <row r="37" spans="3:4" x14ac:dyDescent="0.45">
      <c r="C37" s="49" t="str">
        <f>"("&amp;D37&amp;") 第2ソフト開発室 1G"</f>
        <v>(TJ310) 第2ソフト開発室 1G</v>
      </c>
      <c r="D37" s="51" t="s">
        <v>56</v>
      </c>
    </row>
    <row r="38" spans="3:4" x14ac:dyDescent="0.45">
      <c r="C38" s="49" t="str">
        <f>"("&amp;D38&amp;") 第2ソフト開発室 2G"</f>
        <v>(TJ320) 第2ソフト開発室 2G</v>
      </c>
      <c r="D38" s="51" t="s">
        <v>57</v>
      </c>
    </row>
    <row r="39" spans="3:4" x14ac:dyDescent="0.45">
      <c r="C39" s="49" t="str">
        <f>"("&amp;D39&amp;") 第2ソフト開発室 3G"</f>
        <v>(TJ330) 第2ソフト開発室 3G</v>
      </c>
      <c r="D39" s="51" t="s">
        <v>58</v>
      </c>
    </row>
    <row r="40" spans="3:4" x14ac:dyDescent="0.45">
      <c r="C40" s="49" t="str">
        <f>"("&amp;D40&amp;") 第3ソフト開発室 室付き"</f>
        <v>(TJ400) 第3ソフト開発室 室付き</v>
      </c>
      <c r="D40" s="51" t="s">
        <v>59</v>
      </c>
    </row>
    <row r="41" spans="3:4" x14ac:dyDescent="0.45">
      <c r="C41" s="49" t="str">
        <f>"("&amp;D41&amp;") 第3ソフト開発室 1G"</f>
        <v>(TJ410) 第3ソフト開発室 1G</v>
      </c>
      <c r="D41" s="51" t="s">
        <v>60</v>
      </c>
    </row>
    <row r="42" spans="3:4" x14ac:dyDescent="0.45">
      <c r="C42" s="61" t="str">
        <f>"("&amp;D42&amp;") 第3ソフト開発室 1G"</f>
        <v>(TJ420) 第3ソフト開発室 1G</v>
      </c>
      <c r="D42" s="62" t="s">
        <v>61</v>
      </c>
    </row>
    <row r="43" spans="3:4" x14ac:dyDescent="0.45">
      <c r="C43" s="70" t="str">
        <f>"("&amp;D43&amp;") ソフトウェア戦略推進部 部付き"</f>
        <v>(TS000) ソフトウェア戦略推進部 部付き</v>
      </c>
      <c r="D43" s="64" t="s">
        <v>62</v>
      </c>
    </row>
    <row r="44" spans="3:4" x14ac:dyDescent="0.45">
      <c r="C44" s="49" t="str">
        <f>"("&amp;D44&amp;") ソフト戦略室 第３G"</f>
        <v>(TS100) ソフト戦略室 第３G</v>
      </c>
      <c r="D44" s="51" t="s">
        <v>63</v>
      </c>
    </row>
    <row r="45" spans="3:4" x14ac:dyDescent="0.45">
      <c r="C45" s="49" t="str">
        <f>"("&amp;D45&amp;") ソフト戦略室 1G"</f>
        <v>(TS110) ソフト戦略室 1G</v>
      </c>
      <c r="D45" s="51" t="s">
        <v>64</v>
      </c>
    </row>
    <row r="46" spans="3:4" x14ac:dyDescent="0.45">
      <c r="C46" s="49" t="str">
        <f>"("&amp;D46&amp;") ソフト戦略室 2G"</f>
        <v>(TS120) ソフト戦略室 2G</v>
      </c>
      <c r="D46" s="51" t="s">
        <v>65</v>
      </c>
    </row>
    <row r="47" spans="3:4" x14ac:dyDescent="0.45">
      <c r="C47" s="49" t="str">
        <f>"("&amp;D47&amp;") ソフト開発革新室 室付き"</f>
        <v>(TS200) ソフト開発革新室 室付き</v>
      </c>
      <c r="D47" s="51" t="s">
        <v>66</v>
      </c>
    </row>
    <row r="48" spans="3:4" x14ac:dyDescent="0.45">
      <c r="C48" s="59" t="str">
        <f>"("&amp;D48&amp;") ソフト開発革新室 1G"</f>
        <v>(TS210) ソフト開発革新室 1G</v>
      </c>
      <c r="D48" s="51" t="s">
        <v>67</v>
      </c>
    </row>
    <row r="49" spans="3:4" x14ac:dyDescent="0.45">
      <c r="C49" s="59" t="str">
        <f>"("&amp;D49&amp;") ソフト開発革新室 2G"</f>
        <v>(TS220) ソフト開発革新室 2G</v>
      </c>
      <c r="D49" s="51" t="s">
        <v>68</v>
      </c>
    </row>
    <row r="50" spans="3:4" x14ac:dyDescent="0.45">
      <c r="C50" s="59" t="str">
        <f>"("&amp;D50&amp;") ソフト開発革新室 3G"</f>
        <v>(TS230) ソフト開発革新室 3G</v>
      </c>
      <c r="D50" s="62" t="s">
        <v>69</v>
      </c>
    </row>
    <row r="51" spans="3:4" x14ac:dyDescent="0.45">
      <c r="C51" s="63" t="str">
        <f>"("&amp;D51&amp;") ソフト基盤技術部 部付き"</f>
        <v>(TP000) ソフト基盤技術部 部付き</v>
      </c>
      <c r="D51" s="64" t="s">
        <v>70</v>
      </c>
    </row>
    <row r="52" spans="3:4" x14ac:dyDescent="0.45">
      <c r="C52" s="59" t="str">
        <f>"("&amp;D52&amp;") ソフト基盤技術部 統括G"</f>
        <v>(TP010) ソフト基盤技術部 統括G</v>
      </c>
      <c r="D52" s="51" t="s">
        <v>71</v>
      </c>
    </row>
    <row r="53" spans="3:4" x14ac:dyDescent="0.45">
      <c r="C53" s="59" t="str">
        <f>"("&amp;D53&amp;") 第1ソフト基盤開発室 室付き"</f>
        <v>(TP200) 第1ソフト基盤開発室 室付き</v>
      </c>
      <c r="D53" s="51" t="s">
        <v>72</v>
      </c>
    </row>
    <row r="54" spans="3:4" x14ac:dyDescent="0.45">
      <c r="C54" s="59" t="str">
        <f>"("&amp;D54&amp;") 第1ソフト基盤開発室 1G"</f>
        <v>(TP210) 第1ソフト基盤開発室 1G</v>
      </c>
      <c r="D54" s="51" t="s">
        <v>73</v>
      </c>
    </row>
    <row r="55" spans="3:4" x14ac:dyDescent="0.45">
      <c r="C55" s="59" t="str">
        <f>"("&amp;D55&amp;") 第1ソフト基盤開発室 2G"</f>
        <v>(TP220) 第1ソフト基盤開発室 2G</v>
      </c>
      <c r="D55" s="51" t="s">
        <v>74</v>
      </c>
    </row>
    <row r="56" spans="3:4" x14ac:dyDescent="0.45">
      <c r="C56" s="59" t="str">
        <f>"("&amp;D56&amp;") 第1ソフト基盤開発室 3G"</f>
        <v>(TP230) 第1ソフト基盤開発室 3G</v>
      </c>
      <c r="D56" s="51" t="s">
        <v>75</v>
      </c>
    </row>
    <row r="57" spans="3:4" x14ac:dyDescent="0.45">
      <c r="C57" s="59" t="str">
        <f>"("&amp;D57&amp;") 第2ソフト基盤開発室 室付き"</f>
        <v>(TP300) 第2ソフト基盤開発室 室付き</v>
      </c>
      <c r="D57" s="51" t="s">
        <v>76</v>
      </c>
    </row>
    <row r="58" spans="3:4" x14ac:dyDescent="0.45">
      <c r="C58" s="59" t="str">
        <f>"("&amp;D58&amp;") 第2ソフト基盤開発室 1G"</f>
        <v>(TP310) 第2ソフト基盤開発室 1G</v>
      </c>
      <c r="D58" s="51" t="s">
        <v>77</v>
      </c>
    </row>
    <row r="59" spans="3:4" x14ac:dyDescent="0.45">
      <c r="C59" s="59" t="str">
        <f>"("&amp;D59&amp;") 第2ソフト基盤開発室 2G"</f>
        <v>(TP320) 第2ソフト基盤開発室 2G</v>
      </c>
      <c r="D59" s="51" t="s">
        <v>78</v>
      </c>
    </row>
    <row r="60" spans="3:4" ht="18.600000000000001" customHeight="1" thickBot="1" x14ac:dyDescent="0.5">
      <c r="C60" s="60" t="str">
        <f>"("&amp;D60&amp;") 第2ソフト基盤開発室 3G"</f>
        <v>(TP330) 第2ソフト基盤開発室 3G</v>
      </c>
      <c r="D60" s="52" t="s">
        <v>79</v>
      </c>
    </row>
  </sheetData>
  <mergeCells count="7">
    <mergeCell ref="D16:E16"/>
    <mergeCell ref="A4:A9"/>
    <mergeCell ref="G2:H2"/>
    <mergeCell ref="A10:A12"/>
    <mergeCell ref="N16:T19"/>
    <mergeCell ref="I2:L2"/>
    <mergeCell ref="N10:T13"/>
  </mergeCells>
  <phoneticPr fontId="2"/>
  <dataValidations count="1">
    <dataValidation type="list" showInputMessage="1" showErrorMessage="1" sqref="C17:C19">
      <formula1>$C$32:$C$60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P36"/>
  <sheetViews>
    <sheetView tabSelected="1" zoomScale="90" zoomScaleNormal="90" workbookViewId="0"/>
  </sheetViews>
  <sheetFormatPr defaultRowHeight="18" x14ac:dyDescent="0.45"/>
  <cols>
    <col min="1" max="1" width="11.19921875" style="71" bestFit="1" customWidth="1"/>
    <col min="2" max="2" width="5.09765625" style="71" bestFit="1" customWidth="1"/>
    <col min="3" max="3" width="29.5" style="71" customWidth="1"/>
    <col min="4" max="5" width="15.69921875" style="71" customWidth="1"/>
    <col min="6" max="6" width="10.69921875" style="71" customWidth="1"/>
    <col min="7" max="7" width="4.69921875" style="71" customWidth="1"/>
    <col min="8" max="8" width="8.69921875" style="36" customWidth="1"/>
    <col min="9" max="12" width="22.69921875" style="71" customWidth="1"/>
    <col min="14" max="14" width="11.19921875" style="71" customWidth="1"/>
    <col min="15" max="15" width="14.59765625" style="71" customWidth="1"/>
    <col min="16" max="16" width="15.5" style="71" bestFit="1" customWidth="1"/>
  </cols>
  <sheetData>
    <row r="1" spans="1:16" x14ac:dyDescent="0.45">
      <c r="C1" s="19" t="s">
        <v>0</v>
      </c>
    </row>
    <row r="2" spans="1:16" ht="18.600000000000001" customHeight="1" thickBot="1" x14ac:dyDescent="0.5">
      <c r="B2" s="45"/>
      <c r="C2" s="46"/>
      <c r="D2" s="46"/>
      <c r="E2" s="46"/>
      <c r="F2" s="47"/>
      <c r="G2" s="86" t="s">
        <v>1</v>
      </c>
      <c r="H2" s="87"/>
      <c r="I2" s="86" t="s">
        <v>2</v>
      </c>
      <c r="J2" s="100"/>
      <c r="K2" s="100"/>
      <c r="L2" s="87"/>
    </row>
    <row r="3" spans="1:16" ht="18.600000000000001" customHeight="1" thickBot="1" x14ac:dyDescent="0.5">
      <c r="B3" s="42" t="s">
        <v>3</v>
      </c>
      <c r="C3" s="42" t="s">
        <v>4</v>
      </c>
      <c r="D3" s="42" t="s">
        <v>5</v>
      </c>
      <c r="E3" s="42" t="s">
        <v>6</v>
      </c>
      <c r="F3" s="43" t="s">
        <v>7</v>
      </c>
      <c r="G3" s="20" t="s">
        <v>8</v>
      </c>
      <c r="H3" s="29" t="s">
        <v>9</v>
      </c>
      <c r="I3" s="58" t="s">
        <v>10</v>
      </c>
      <c r="J3" s="58" t="s">
        <v>11</v>
      </c>
      <c r="K3" s="58" t="s">
        <v>12</v>
      </c>
      <c r="L3" s="57" t="s">
        <v>13</v>
      </c>
    </row>
    <row r="4" spans="1:16" x14ac:dyDescent="0.45">
      <c r="A4" s="99" t="s">
        <v>14</v>
      </c>
      <c r="B4" s="39">
        <v>36</v>
      </c>
      <c r="C4" s="65" t="s">
        <v>79</v>
      </c>
      <c r="D4" s="65" t="s">
        <v>80</v>
      </c>
      <c r="E4" s="65" t="s">
        <v>24</v>
      </c>
      <c r="F4" s="65" t="s">
        <v>81</v>
      </c>
      <c r="G4" s="77">
        <v>4</v>
      </c>
      <c r="H4" s="30">
        <v>80</v>
      </c>
      <c r="I4" s="9">
        <v>0</v>
      </c>
      <c r="J4" s="9">
        <v>346.75</v>
      </c>
      <c r="K4" s="14">
        <f t="shared" ref="K4:K15" si="0">SUM(I4:J4)</f>
        <v>346.75</v>
      </c>
      <c r="L4" s="73"/>
      <c r="N4" s="3"/>
      <c r="O4" s="19"/>
      <c r="P4" s="19"/>
    </row>
    <row r="5" spans="1:16" x14ac:dyDescent="0.45">
      <c r="A5" s="84"/>
      <c r="B5" s="40">
        <v>48</v>
      </c>
      <c r="C5" s="1" t="s">
        <v>75</v>
      </c>
      <c r="D5" s="1" t="s">
        <v>82</v>
      </c>
      <c r="E5" s="1" t="s">
        <v>27</v>
      </c>
      <c r="F5" s="1" t="str">
        <f t="shared" ref="F5:F15" si="1">$F$4</f>
        <v>NSCS</v>
      </c>
      <c r="G5" s="78">
        <f t="shared" ref="G5:G15" si="2">$G$4</f>
        <v>4</v>
      </c>
      <c r="H5" s="31">
        <v>160</v>
      </c>
      <c r="I5" s="10">
        <v>0</v>
      </c>
      <c r="J5" s="10">
        <v>0</v>
      </c>
      <c r="K5" s="15">
        <f t="shared" si="0"/>
        <v>0</v>
      </c>
      <c r="L5" s="74"/>
      <c r="N5" s="3"/>
      <c r="O5" s="19"/>
      <c r="P5" s="19"/>
    </row>
    <row r="6" spans="1:16" x14ac:dyDescent="0.45">
      <c r="A6" s="84"/>
      <c r="B6" s="40">
        <v>49</v>
      </c>
      <c r="C6" s="1" t="s">
        <v>75</v>
      </c>
      <c r="D6" s="1" t="s">
        <v>83</v>
      </c>
      <c r="E6" s="1" t="s">
        <v>27</v>
      </c>
      <c r="F6" s="1" t="str">
        <f t="shared" si="1"/>
        <v>NSCS</v>
      </c>
      <c r="G6" s="78">
        <f t="shared" si="2"/>
        <v>4</v>
      </c>
      <c r="H6" s="31">
        <v>1440</v>
      </c>
      <c r="I6" s="10">
        <v>683.25</v>
      </c>
      <c r="J6" s="10">
        <v>676.5</v>
      </c>
      <c r="K6" s="15">
        <f t="shared" si="0"/>
        <v>1359.75</v>
      </c>
      <c r="L6" s="74"/>
      <c r="N6" s="3"/>
      <c r="O6" s="19"/>
      <c r="P6" s="19"/>
    </row>
    <row r="7" spans="1:16" x14ac:dyDescent="0.45">
      <c r="A7" s="84"/>
      <c r="B7" s="40">
        <v>54</v>
      </c>
      <c r="C7" s="53" t="s">
        <v>79</v>
      </c>
      <c r="D7" s="53" t="s">
        <v>83</v>
      </c>
      <c r="E7" s="53" t="s">
        <v>24</v>
      </c>
      <c r="F7" s="1" t="str">
        <f t="shared" si="1"/>
        <v>NSCS</v>
      </c>
      <c r="G7" s="78">
        <f t="shared" si="2"/>
        <v>4</v>
      </c>
      <c r="H7" s="31">
        <v>400</v>
      </c>
      <c r="I7" s="10">
        <v>473</v>
      </c>
      <c r="J7" s="10">
        <v>72</v>
      </c>
      <c r="K7" s="15">
        <f t="shared" si="0"/>
        <v>545</v>
      </c>
      <c r="L7" s="72"/>
      <c r="N7" s="3"/>
      <c r="O7" s="19"/>
      <c r="P7" s="19"/>
    </row>
    <row r="8" spans="1:16" x14ac:dyDescent="0.45">
      <c r="A8" s="84"/>
      <c r="B8" s="40">
        <v>78</v>
      </c>
      <c r="C8" s="53" t="s">
        <v>79</v>
      </c>
      <c r="D8" s="53" t="s">
        <v>84</v>
      </c>
      <c r="E8" s="53" t="s">
        <v>24</v>
      </c>
      <c r="F8" s="1" t="str">
        <f t="shared" si="1"/>
        <v>NSCS</v>
      </c>
      <c r="G8" s="78">
        <f t="shared" si="2"/>
        <v>4</v>
      </c>
      <c r="H8" s="31">
        <v>160</v>
      </c>
      <c r="I8" s="10">
        <v>90.5</v>
      </c>
      <c r="J8" s="10">
        <v>0</v>
      </c>
      <c r="K8" s="15">
        <f t="shared" si="0"/>
        <v>90.5</v>
      </c>
      <c r="L8" s="72"/>
      <c r="N8" s="3"/>
      <c r="O8" s="19"/>
      <c r="P8" s="19"/>
    </row>
    <row r="9" spans="1:16" x14ac:dyDescent="0.45">
      <c r="A9" s="84"/>
      <c r="B9" s="40">
        <v>90</v>
      </c>
      <c r="C9" s="53" t="s">
        <v>79</v>
      </c>
      <c r="D9" s="53" t="s">
        <v>85</v>
      </c>
      <c r="E9" s="53" t="s">
        <v>24</v>
      </c>
      <c r="F9" s="1" t="str">
        <f t="shared" si="1"/>
        <v>NSCS</v>
      </c>
      <c r="G9" s="78">
        <f t="shared" si="2"/>
        <v>4</v>
      </c>
      <c r="H9" s="31">
        <v>200</v>
      </c>
      <c r="I9" s="10">
        <v>75</v>
      </c>
      <c r="J9" s="10">
        <v>22.25</v>
      </c>
      <c r="K9" s="15">
        <f t="shared" si="0"/>
        <v>97.25</v>
      </c>
      <c r="L9" s="72"/>
      <c r="N9" s="3"/>
      <c r="O9" s="19"/>
      <c r="P9" s="19"/>
    </row>
    <row r="10" spans="1:16" x14ac:dyDescent="0.45">
      <c r="A10" s="84"/>
      <c r="B10" s="40">
        <v>117</v>
      </c>
      <c r="C10" s="53" t="s">
        <v>79</v>
      </c>
      <c r="D10" s="53" t="s">
        <v>86</v>
      </c>
      <c r="E10" s="53" t="s">
        <v>24</v>
      </c>
      <c r="F10" s="1" t="str">
        <f t="shared" si="1"/>
        <v>NSCS</v>
      </c>
      <c r="G10" s="78">
        <f t="shared" si="2"/>
        <v>4</v>
      </c>
      <c r="H10" s="31">
        <v>160</v>
      </c>
      <c r="I10" s="10">
        <v>139.75</v>
      </c>
      <c r="J10" s="10">
        <v>54.75</v>
      </c>
      <c r="K10" s="15">
        <f t="shared" si="0"/>
        <v>194.5</v>
      </c>
      <c r="L10" s="72"/>
      <c r="N10" s="3"/>
      <c r="O10" s="19"/>
      <c r="P10" s="19"/>
    </row>
    <row r="11" spans="1:16" x14ac:dyDescent="0.45">
      <c r="A11" s="84"/>
      <c r="B11" s="40">
        <v>121</v>
      </c>
      <c r="C11" s="53" t="s">
        <v>79</v>
      </c>
      <c r="D11" s="53" t="s">
        <v>87</v>
      </c>
      <c r="E11" s="53" t="s">
        <v>24</v>
      </c>
      <c r="F11" s="1" t="str">
        <f t="shared" si="1"/>
        <v>NSCS</v>
      </c>
      <c r="G11" s="78">
        <f t="shared" si="2"/>
        <v>4</v>
      </c>
      <c r="H11" s="31">
        <v>320</v>
      </c>
      <c r="I11" s="10">
        <v>284.25</v>
      </c>
      <c r="J11" s="10">
        <v>79.75</v>
      </c>
      <c r="K11" s="15">
        <f t="shared" si="0"/>
        <v>364</v>
      </c>
      <c r="L11" s="72"/>
      <c r="N11" s="3"/>
      <c r="O11" s="19"/>
      <c r="P11" s="19"/>
    </row>
    <row r="12" spans="1:16" x14ac:dyDescent="0.45">
      <c r="A12" s="84"/>
      <c r="B12" s="40">
        <v>129</v>
      </c>
      <c r="C12" s="53" t="s">
        <v>79</v>
      </c>
      <c r="D12" s="53" t="s">
        <v>88</v>
      </c>
      <c r="E12" s="53" t="s">
        <v>24</v>
      </c>
      <c r="F12" s="1" t="str">
        <f t="shared" si="1"/>
        <v>NSCS</v>
      </c>
      <c r="G12" s="78">
        <f t="shared" si="2"/>
        <v>4</v>
      </c>
      <c r="H12" s="31">
        <v>20</v>
      </c>
      <c r="I12" s="10">
        <v>0</v>
      </c>
      <c r="J12" s="10">
        <v>6.5</v>
      </c>
      <c r="K12" s="15">
        <f t="shared" si="0"/>
        <v>6.5</v>
      </c>
      <c r="L12" s="72"/>
      <c r="N12" s="3"/>
      <c r="O12" s="19"/>
      <c r="P12" s="19"/>
    </row>
    <row r="13" spans="1:16" x14ac:dyDescent="0.45">
      <c r="A13" s="84"/>
      <c r="B13" s="40">
        <v>161</v>
      </c>
      <c r="C13" s="53" t="s">
        <v>79</v>
      </c>
      <c r="D13" s="53" t="s">
        <v>89</v>
      </c>
      <c r="E13" s="53" t="s">
        <v>24</v>
      </c>
      <c r="F13" s="1" t="str">
        <f t="shared" si="1"/>
        <v>NSCS</v>
      </c>
      <c r="G13" s="78">
        <f t="shared" si="2"/>
        <v>4</v>
      </c>
      <c r="H13" s="31">
        <v>20</v>
      </c>
      <c r="I13" s="10">
        <v>0</v>
      </c>
      <c r="J13" s="10">
        <v>5</v>
      </c>
      <c r="K13" s="15">
        <f t="shared" si="0"/>
        <v>5</v>
      </c>
      <c r="L13" s="72"/>
      <c r="N13" s="3"/>
      <c r="O13" s="19"/>
      <c r="P13" s="19"/>
    </row>
    <row r="14" spans="1:16" x14ac:dyDescent="0.45">
      <c r="A14" s="84"/>
      <c r="B14" s="40">
        <v>241</v>
      </c>
      <c r="C14" s="53" t="s">
        <v>75</v>
      </c>
      <c r="D14" s="53" t="s">
        <v>20</v>
      </c>
      <c r="E14" s="53" t="s">
        <v>90</v>
      </c>
      <c r="F14" s="1" t="str">
        <f t="shared" si="1"/>
        <v>NSCS</v>
      </c>
      <c r="G14" s="78">
        <f t="shared" si="2"/>
        <v>4</v>
      </c>
      <c r="H14" s="31">
        <v>480</v>
      </c>
      <c r="I14" s="10">
        <v>0</v>
      </c>
      <c r="J14" s="10">
        <v>357</v>
      </c>
      <c r="K14" s="15">
        <f t="shared" si="0"/>
        <v>357</v>
      </c>
      <c r="L14" s="72"/>
      <c r="N14" s="3"/>
      <c r="O14" s="19"/>
      <c r="P14" s="19"/>
    </row>
    <row r="15" spans="1:16" ht="18.600000000000001" thickBot="1" x14ac:dyDescent="0.5">
      <c r="A15" s="84"/>
      <c r="B15" s="40">
        <v>249</v>
      </c>
      <c r="C15" s="53" t="s">
        <v>79</v>
      </c>
      <c r="D15" s="53" t="s">
        <v>20</v>
      </c>
      <c r="E15" s="53" t="s">
        <v>91</v>
      </c>
      <c r="F15" s="1" t="str">
        <f t="shared" si="1"/>
        <v>NSCS</v>
      </c>
      <c r="G15" s="78">
        <f t="shared" si="2"/>
        <v>4</v>
      </c>
      <c r="H15" s="31">
        <v>400</v>
      </c>
      <c r="I15" s="10">
        <v>184.25</v>
      </c>
      <c r="J15" s="10">
        <v>20.25</v>
      </c>
      <c r="K15" s="15">
        <f t="shared" si="0"/>
        <v>204.5</v>
      </c>
      <c r="L15" s="72"/>
      <c r="N15" s="3"/>
      <c r="O15" s="19"/>
      <c r="P15" s="19"/>
    </row>
    <row r="16" spans="1:16" ht="18.600000000000001" collapsed="1" thickBot="1" x14ac:dyDescent="0.5">
      <c r="A16" s="83" t="s">
        <v>34</v>
      </c>
      <c r="B16" s="39"/>
      <c r="C16" s="9" t="s">
        <v>99</v>
      </c>
      <c r="D16" s="9" t="s">
        <v>100</v>
      </c>
      <c r="E16" s="9" t="s">
        <v>104</v>
      </c>
      <c r="F16" s="65" t="str">
        <f t="shared" ref="F16:F23" si="3">$F$4</f>
        <v>NSCS</v>
      </c>
      <c r="G16" s="77">
        <f t="shared" ref="G16:G23" si="4">$G$4</f>
        <v>4</v>
      </c>
      <c r="H16" s="32">
        <v>0</v>
      </c>
      <c r="I16" s="9">
        <v>29.25</v>
      </c>
      <c r="J16" s="9">
        <v>0</v>
      </c>
      <c r="K16" s="14">
        <f t="shared" ref="K16:K23" si="5">SUM(I16:J16)</f>
        <v>29.25</v>
      </c>
      <c r="L16" s="73"/>
      <c r="N16" s="3"/>
      <c r="O16" s="19"/>
      <c r="P16" s="19"/>
    </row>
    <row r="17" spans="1:16" x14ac:dyDescent="0.45">
      <c r="A17" s="84"/>
      <c r="B17" s="40"/>
      <c r="C17" s="10" t="s">
        <v>99</v>
      </c>
      <c r="D17" s="10" t="s">
        <v>101</v>
      </c>
      <c r="E17" s="10" t="s">
        <v>104</v>
      </c>
      <c r="F17" s="1" t="str">
        <f t="shared" si="3"/>
        <v>NSCS</v>
      </c>
      <c r="G17" s="78">
        <f t="shared" si="4"/>
        <v>4</v>
      </c>
      <c r="H17" s="33">
        <v>0</v>
      </c>
      <c r="I17" s="10">
        <v>30.25</v>
      </c>
      <c r="J17" s="10">
        <v>38</v>
      </c>
      <c r="K17" s="15">
        <f t="shared" si="5"/>
        <v>68.25</v>
      </c>
      <c r="L17" s="74"/>
      <c r="N17" s="3"/>
      <c r="O17" s="19"/>
      <c r="P17" s="19"/>
    </row>
    <row r="18" spans="1:16" x14ac:dyDescent="0.45">
      <c r="A18" s="84"/>
      <c r="B18" s="40"/>
      <c r="C18" s="10" t="s">
        <v>99</v>
      </c>
      <c r="D18" s="10" t="s">
        <v>102</v>
      </c>
      <c r="E18" s="10" t="s">
        <v>104</v>
      </c>
      <c r="F18" s="1" t="str">
        <f t="shared" si="3"/>
        <v>NSCS</v>
      </c>
      <c r="G18" s="78">
        <f t="shared" si="4"/>
        <v>4</v>
      </c>
      <c r="H18" s="33">
        <v>0</v>
      </c>
      <c r="I18" s="10">
        <v>16.75</v>
      </c>
      <c r="J18" s="10">
        <v>93.5</v>
      </c>
      <c r="K18" s="15">
        <f t="shared" si="5"/>
        <v>110.25</v>
      </c>
      <c r="L18" s="74"/>
      <c r="N18" s="3"/>
      <c r="O18" s="19"/>
      <c r="P18" s="19"/>
    </row>
    <row r="19" spans="1:16" x14ac:dyDescent="0.45">
      <c r="A19" s="84"/>
      <c r="B19" s="40"/>
      <c r="C19" s="10" t="s">
        <v>99</v>
      </c>
      <c r="D19" s="10" t="s">
        <v>103</v>
      </c>
      <c r="E19" s="10" t="s">
        <v>104</v>
      </c>
      <c r="F19" s="1" t="str">
        <f t="shared" si="3"/>
        <v>NSCS</v>
      </c>
      <c r="G19" s="78">
        <f t="shared" si="4"/>
        <v>4</v>
      </c>
      <c r="H19" s="33">
        <v>0</v>
      </c>
      <c r="I19" s="10">
        <v>0</v>
      </c>
      <c r="J19" s="10">
        <v>49</v>
      </c>
      <c r="K19" s="15">
        <f t="shared" si="5"/>
        <v>49</v>
      </c>
      <c r="L19" s="74"/>
      <c r="N19" s="3"/>
      <c r="O19" s="19"/>
      <c r="P19" s="19"/>
    </row>
    <row r="20" spans="1:16" x14ac:dyDescent="0.45">
      <c r="A20" s="84"/>
      <c r="B20" s="40"/>
      <c r="C20" s="10"/>
      <c r="D20" s="10"/>
      <c r="E20" s="10"/>
      <c r="F20" s="1" t="str">
        <f t="shared" si="3"/>
        <v>NSCS</v>
      </c>
      <c r="G20" s="78">
        <f t="shared" si="4"/>
        <v>4</v>
      </c>
      <c r="H20" s="33">
        <v>0</v>
      </c>
      <c r="I20" s="10"/>
      <c r="J20" s="10"/>
      <c r="K20" s="15">
        <f t="shared" si="5"/>
        <v>0</v>
      </c>
      <c r="L20" s="74"/>
      <c r="N20" s="3"/>
      <c r="O20" s="19"/>
      <c r="P20" s="19"/>
    </row>
    <row r="21" spans="1:16" x14ac:dyDescent="0.45">
      <c r="A21" s="84"/>
      <c r="B21" s="40"/>
      <c r="C21" s="10"/>
      <c r="D21" s="10"/>
      <c r="E21" s="10"/>
      <c r="F21" s="1" t="str">
        <f t="shared" si="3"/>
        <v>NSCS</v>
      </c>
      <c r="G21" s="78">
        <f t="shared" si="4"/>
        <v>4</v>
      </c>
      <c r="H21" s="33">
        <v>0</v>
      </c>
      <c r="I21" s="10"/>
      <c r="J21" s="10"/>
      <c r="K21" s="15">
        <f t="shared" si="5"/>
        <v>0</v>
      </c>
      <c r="L21" s="74"/>
      <c r="N21" s="3"/>
      <c r="O21" s="19"/>
      <c r="P21" s="19"/>
    </row>
    <row r="22" spans="1:16" x14ac:dyDescent="0.45">
      <c r="A22" s="84"/>
      <c r="B22" s="40"/>
      <c r="C22" s="10"/>
      <c r="D22" s="10"/>
      <c r="E22" s="10"/>
      <c r="F22" s="1" t="str">
        <f t="shared" si="3"/>
        <v>NSCS</v>
      </c>
      <c r="G22" s="78">
        <f t="shared" si="4"/>
        <v>4</v>
      </c>
      <c r="H22" s="33">
        <v>0</v>
      </c>
      <c r="I22" s="10"/>
      <c r="J22" s="10"/>
      <c r="K22" s="15">
        <f t="shared" si="5"/>
        <v>0</v>
      </c>
      <c r="L22" s="74"/>
      <c r="N22" s="3"/>
      <c r="O22" s="19"/>
      <c r="P22" s="19"/>
    </row>
    <row r="23" spans="1:16" ht="18.600000000000001" customHeight="1" thickBot="1" x14ac:dyDescent="0.5">
      <c r="A23" s="85"/>
      <c r="B23" s="41"/>
      <c r="C23" s="12"/>
      <c r="D23" s="12"/>
      <c r="E23" s="12"/>
      <c r="F23" s="6" t="str">
        <f t="shared" si="3"/>
        <v>NSCS</v>
      </c>
      <c r="G23" s="79">
        <f t="shared" si="4"/>
        <v>4</v>
      </c>
      <c r="H23" s="34">
        <v>0</v>
      </c>
      <c r="I23" s="12"/>
      <c r="J23" s="12"/>
      <c r="K23" s="16">
        <f t="shared" si="5"/>
        <v>0</v>
      </c>
      <c r="L23" s="80"/>
    </row>
    <row r="24" spans="1:16" ht="18.600000000000001" customHeight="1" thickBot="1" x14ac:dyDescent="0.5">
      <c r="G24" s="50" t="s">
        <v>40</v>
      </c>
      <c r="H24" s="35">
        <f>SUM(H4:H23)</f>
        <v>3840</v>
      </c>
      <c r="I24" s="17">
        <f>SUM(I4:I23)</f>
        <v>2006.25</v>
      </c>
      <c r="J24" s="17">
        <f>SUM(J4:J23)</f>
        <v>1821.25</v>
      </c>
      <c r="K24" s="18">
        <f>SUM(K4:K23)</f>
        <v>3827.5</v>
      </c>
      <c r="L24" s="75">
        <f>SUM(L4:L23)</f>
        <v>0</v>
      </c>
    </row>
    <row r="25" spans="1:16" s="19" customFormat="1" x14ac:dyDescent="0.45">
      <c r="H25" s="36"/>
    </row>
    <row r="26" spans="1:16" ht="18.600000000000001" customHeight="1" thickBot="1" x14ac:dyDescent="0.5">
      <c r="C26" s="19" t="s">
        <v>41</v>
      </c>
    </row>
    <row r="27" spans="1:16" ht="18.600000000000001" customHeight="1" thickBot="1" x14ac:dyDescent="0.5">
      <c r="C27" s="25" t="s">
        <v>4</v>
      </c>
      <c r="D27" s="81" t="s">
        <v>42</v>
      </c>
      <c r="E27" s="82"/>
      <c r="F27" s="26" t="s">
        <v>7</v>
      </c>
      <c r="G27" s="26" t="s">
        <v>8</v>
      </c>
      <c r="H27" s="37"/>
      <c r="I27" s="27"/>
      <c r="J27" s="27"/>
      <c r="K27" s="28" t="s">
        <v>2</v>
      </c>
      <c r="L27" s="57" t="s">
        <v>13</v>
      </c>
    </row>
    <row r="28" spans="1:16" x14ac:dyDescent="0.45">
      <c r="C28" s="55" t="s">
        <v>98</v>
      </c>
      <c r="D28" s="9" t="s">
        <v>45</v>
      </c>
      <c r="E28" s="9"/>
      <c r="F28" s="65" t="str">
        <f t="shared" ref="F28:F35" si="6">$F$4</f>
        <v>NSCS</v>
      </c>
      <c r="G28" s="77">
        <f t="shared" ref="G28:G35" si="7">$G$4</f>
        <v>4</v>
      </c>
      <c r="H28" s="32"/>
      <c r="I28" s="7"/>
      <c r="J28" s="7"/>
      <c r="K28" s="56">
        <v>1.75</v>
      </c>
      <c r="L28" s="73"/>
    </row>
    <row r="29" spans="1:16" x14ac:dyDescent="0.45">
      <c r="C29" s="21" t="s">
        <v>98</v>
      </c>
      <c r="D29" s="10" t="s">
        <v>48</v>
      </c>
      <c r="E29" s="10"/>
      <c r="F29" s="1" t="str">
        <f t="shared" si="6"/>
        <v>NSCS</v>
      </c>
      <c r="G29" s="78">
        <f t="shared" si="7"/>
        <v>4</v>
      </c>
      <c r="H29" s="33"/>
      <c r="I29" s="2"/>
      <c r="J29" s="2"/>
      <c r="K29" s="11">
        <v>55</v>
      </c>
      <c r="L29" s="74"/>
    </row>
    <row r="30" spans="1:16" x14ac:dyDescent="0.45">
      <c r="C30" s="21" t="s">
        <v>98</v>
      </c>
      <c r="D30" s="10" t="s">
        <v>92</v>
      </c>
      <c r="E30" s="10"/>
      <c r="F30" s="1" t="str">
        <f t="shared" si="6"/>
        <v>NSCS</v>
      </c>
      <c r="G30" s="78">
        <f t="shared" si="7"/>
        <v>4</v>
      </c>
      <c r="H30" s="33"/>
      <c r="I30" s="2"/>
      <c r="J30" s="2"/>
      <c r="K30" s="11">
        <v>0.75</v>
      </c>
      <c r="L30" s="74"/>
    </row>
    <row r="31" spans="1:16" x14ac:dyDescent="0.45">
      <c r="C31" s="21" t="s">
        <v>98</v>
      </c>
      <c r="D31" s="10" t="s">
        <v>93</v>
      </c>
      <c r="E31" s="10"/>
      <c r="F31" s="1" t="str">
        <f t="shared" si="6"/>
        <v>NSCS</v>
      </c>
      <c r="G31" s="78">
        <f t="shared" si="7"/>
        <v>4</v>
      </c>
      <c r="H31" s="33"/>
      <c r="I31" s="2"/>
      <c r="J31" s="2"/>
      <c r="K31" s="11">
        <v>0</v>
      </c>
      <c r="L31" s="74"/>
    </row>
    <row r="32" spans="1:16" x14ac:dyDescent="0.45">
      <c r="C32" s="21" t="s">
        <v>98</v>
      </c>
      <c r="D32" s="10" t="s">
        <v>94</v>
      </c>
      <c r="E32" s="10"/>
      <c r="F32" s="1" t="str">
        <f t="shared" si="6"/>
        <v>NSCS</v>
      </c>
      <c r="G32" s="78">
        <f t="shared" si="7"/>
        <v>4</v>
      </c>
      <c r="H32" s="33"/>
      <c r="I32" s="2"/>
      <c r="J32" s="2"/>
      <c r="K32" s="11">
        <v>7</v>
      </c>
      <c r="L32" s="74"/>
    </row>
    <row r="33" spans="3:12" x14ac:dyDescent="0.45">
      <c r="C33" s="21" t="s">
        <v>98</v>
      </c>
      <c r="D33" s="10" t="s">
        <v>95</v>
      </c>
      <c r="E33" s="10"/>
      <c r="F33" s="1" t="str">
        <f t="shared" si="6"/>
        <v>NSCS</v>
      </c>
      <c r="G33" s="78">
        <f t="shared" si="7"/>
        <v>4</v>
      </c>
      <c r="H33" s="33"/>
      <c r="I33" s="2"/>
      <c r="J33" s="2"/>
      <c r="K33" s="11">
        <v>12.5</v>
      </c>
      <c r="L33" s="74"/>
    </row>
    <row r="34" spans="3:12" x14ac:dyDescent="0.45">
      <c r="C34" s="21" t="s">
        <v>98</v>
      </c>
      <c r="D34" s="10" t="s">
        <v>96</v>
      </c>
      <c r="E34" s="10"/>
      <c r="F34" s="1" t="str">
        <f t="shared" si="6"/>
        <v>NSCS</v>
      </c>
      <c r="G34" s="78">
        <f t="shared" si="7"/>
        <v>4</v>
      </c>
      <c r="H34" s="33"/>
      <c r="I34" s="2"/>
      <c r="J34" s="2"/>
      <c r="K34" s="11">
        <v>6.25</v>
      </c>
      <c r="L34" s="74"/>
    </row>
    <row r="35" spans="3:12" ht="18.600000000000001" thickBot="1" x14ac:dyDescent="0.5">
      <c r="C35" s="22" t="s">
        <v>98</v>
      </c>
      <c r="D35" s="12" t="s">
        <v>97</v>
      </c>
      <c r="E35" s="12"/>
      <c r="F35" s="6" t="str">
        <f t="shared" si="6"/>
        <v>NSCS</v>
      </c>
      <c r="G35" s="79">
        <f t="shared" si="7"/>
        <v>4</v>
      </c>
      <c r="H35" s="34"/>
      <c r="I35" s="8"/>
      <c r="J35" s="8"/>
      <c r="K35" s="13">
        <v>8</v>
      </c>
      <c r="L35" s="80"/>
    </row>
    <row r="36" spans="3:12" ht="18.600000000000001" thickBot="1" x14ac:dyDescent="0.5">
      <c r="K36" s="54">
        <f>SUM(K28:K35)</f>
        <v>91.25</v>
      </c>
      <c r="L36" s="76">
        <f>SUM(L28:L35)</f>
        <v>0</v>
      </c>
    </row>
  </sheetData>
  <mergeCells count="5">
    <mergeCell ref="A4:A15"/>
    <mergeCell ref="G2:H2"/>
    <mergeCell ref="A16:A23"/>
    <mergeCell ref="I2:L2"/>
    <mergeCell ref="D27:E27"/>
  </mergeCells>
  <phoneticPr fontId="2"/>
  <pageMargins left="0.7" right="0.7" top="0.75" bottom="0.75" header="0.3" footer="0.3"/>
  <pageSetup paperSize="9" scale="6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>
          <x14:formula1>
            <xm:f>記入例!$C$51:$C$60</xm:f>
          </x14:formula1>
          <xm:sqref>C28:C35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記入例</vt:lpstr>
      <vt:lpstr>4月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I25903 Kajihara Taketo</dc:creator>
  <cp:lastModifiedBy>富樫 真衣子</cp:lastModifiedBy>
  <cp:lastPrinted>2024-05-08T00:25:59Z</cp:lastPrinted>
  <dcterms:created xsi:type="dcterms:W3CDTF">2021-02-17T08:08:19Z</dcterms:created>
  <dcterms:modified xsi:type="dcterms:W3CDTF">2024-05-08T00:25:59Z</dcterms:modified>
</cp:coreProperties>
</file>