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com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WebImage.xml" ContentType="application/vnd.ms-excel.rdrichvaluewebimage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vasankarT\Downloads\"/>
    </mc:Choice>
  </mc:AlternateContent>
  <xr:revisionPtr revIDLastSave="0" documentId="13_ncr:1_{279FB89E-BFCF-49A8-B79F-05A1C8822864}" xr6:coauthVersionLast="47" xr6:coauthVersionMax="47" xr10:uidLastSave="{00000000-0000-0000-0000-000000000000}"/>
  <bookViews>
    <workbookView xWindow="-110" yWindow="-110" windowWidth="19420" windowHeight="11020" xr2:uid="{A45910B3-82AE-4D10-9216-6768B80589F6}"/>
  </bookViews>
  <sheets>
    <sheet name="Sheet1" sheetId="1" r:id="rId1"/>
  </sheets>
  <definedNames>
    <definedName name="_xlnm._FilterDatabase" localSheetId="0" hidden="1">Sheet1!$AI$1:$AJ$1</definedName>
    <definedName name="apr">Sheet1!$BH$3:$BH$7</definedName>
    <definedName name="feb">Sheet1!$BF$3:$BF$7</definedName>
    <definedName name="ganesh">Sheet1!$BE$5:$BH$5</definedName>
    <definedName name="jan">Sheet1!$BE$3:$BE$7</definedName>
    <definedName name="jithesh">Sheet1!$BE$7:$BH$7</definedName>
    <definedName name="mar">Sheet1!$BG$3:$BG$7</definedName>
    <definedName name="rajesh">Sheet1!$BE$6:$BH$6</definedName>
    <definedName name="Ramesh">Sheet1!$BE$3:$BH$3</definedName>
    <definedName name="suresh">Sheet1!$BE$4:$BH$4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Z3" i="1" l="1"/>
  <c r="GS2" i="1"/>
  <c r="GS3" i="1"/>
  <c r="GS4" i="1"/>
  <c r="GS5" i="1"/>
  <c r="GS6" i="1"/>
  <c r="GS7" i="1"/>
  <c r="GR8" i="1"/>
  <c r="GO3" i="1"/>
  <c r="GO4" i="1"/>
  <c r="GO5" i="1"/>
  <c r="GO6" i="1"/>
  <c r="GO2" i="1"/>
  <c r="GM3" i="1"/>
  <c r="GM4" i="1"/>
  <c r="GM5" i="1"/>
  <c r="GM6" i="1"/>
  <c r="GM2" i="1"/>
  <c r="GL2" i="1"/>
  <c r="GL3" i="1"/>
  <c r="GL4" i="1"/>
  <c r="GL5" i="1"/>
  <c r="GL6" i="1"/>
  <c r="GI10" i="1"/>
  <c r="GG10" i="1"/>
  <c r="FX6" i="1" a="1"/>
  <c r="FX6" i="1" s="1"/>
  <c r="FX3" i="1" a="1"/>
  <c r="FX3" i="1" s="1"/>
  <c r="FX4" i="1" a="1"/>
  <c r="FX4" i="1"/>
  <c r="FX5" i="1" a="1"/>
  <c r="FX5" i="1" s="1"/>
  <c r="FX2" i="1" a="1"/>
  <c r="FX2" i="1" s="1"/>
  <c r="FK6" i="1"/>
  <c r="EY7" i="1"/>
  <c r="EY6" i="1"/>
  <c r="EY5" i="1"/>
  <c r="EY4" i="1"/>
  <c r="EY3" i="1"/>
  <c r="FF5" i="1"/>
  <c r="FF6" i="1"/>
  <c r="FF7" i="1"/>
  <c r="FF8" i="1"/>
  <c r="FF4" i="1"/>
  <c r="ER3" i="1"/>
  <c r="ER4" i="1"/>
  <c r="ER5" i="1"/>
  <c r="ER6" i="1"/>
  <c r="ER7" i="1"/>
  <c r="ER8" i="1"/>
  <c r="ER9" i="1"/>
  <c r="ER10" i="1"/>
  <c r="ER11" i="1"/>
  <c r="EN3" i="1" a="1"/>
  <c r="EN3" i="1" s="1"/>
  <c r="EF2" i="1"/>
  <c r="EF3" i="1"/>
  <c r="EF4" i="1"/>
  <c r="EF5" i="1"/>
  <c r="EF6" i="1"/>
  <c r="EC16" i="1"/>
  <c r="DQ9" i="1"/>
  <c r="DQ10" i="1"/>
  <c r="DQ11" i="1"/>
  <c r="DQ12" i="1"/>
  <c r="DQ8" i="1"/>
  <c r="DW9" i="1" a="1"/>
  <c r="DW9" i="1" s="1"/>
  <c r="DR3" i="1"/>
  <c r="DR4" i="1"/>
  <c r="DR5" i="1"/>
  <c r="DR6" i="1"/>
  <c r="DR2" i="1"/>
  <c r="DQ3" i="1" a="1"/>
  <c r="DQ3" i="1" s="1"/>
  <c r="DQ4" i="1" a="1"/>
  <c r="DQ4" i="1" s="1"/>
  <c r="DQ5" i="1" a="1"/>
  <c r="DQ5" i="1" s="1"/>
  <c r="DQ6" i="1" a="1"/>
  <c r="DQ6" i="1" s="1"/>
  <c r="DQ2" i="1" a="1"/>
  <c r="DQ2" i="1" s="1"/>
  <c r="DH2" i="1" a="1"/>
  <c r="DH2" i="1" s="1"/>
  <c r="DC2" i="1"/>
  <c r="DC3" i="1"/>
  <c r="DC4" i="1"/>
  <c r="DC5" i="1"/>
  <c r="DC6" i="1"/>
  <c r="CS2" i="1"/>
  <c r="CS3" i="1"/>
  <c r="CS4" i="1"/>
  <c r="CS5" i="1"/>
  <c r="CO2" i="1"/>
  <c r="CN3" i="1"/>
  <c r="CN4" i="1"/>
  <c r="CN2" i="1"/>
  <c r="CO3" i="1"/>
  <c r="CO4" i="1"/>
  <c r="CD3" i="1"/>
  <c r="CD4" i="1"/>
  <c r="CD5" i="1"/>
  <c r="CD6" i="1"/>
  <c r="CD7" i="1"/>
  <c r="BX16" i="1"/>
  <c r="BX17" i="1"/>
  <c r="BX18" i="1"/>
  <c r="BX19" i="1"/>
  <c r="BX20" i="1"/>
  <c r="BX4" i="1"/>
  <c r="BX5" i="1"/>
  <c r="BX6" i="1"/>
  <c r="BX7" i="1"/>
  <c r="BX8" i="1"/>
  <c r="BX9" i="1"/>
  <c r="BX10" i="1"/>
  <c r="BX11" i="1"/>
  <c r="BX12" i="1"/>
  <c r="BX13" i="1"/>
  <c r="BX14" i="1"/>
  <c r="BX15" i="1"/>
  <c r="BX3" i="1"/>
  <c r="BK3" i="1" a="1"/>
  <c r="BK3" i="1" s="1"/>
  <c r="BK4" i="1" a="1"/>
  <c r="BK4" i="1" s="1"/>
  <c r="BK5" i="1" a="1"/>
  <c r="BK5" i="1" s="1"/>
  <c r="BK6" i="1" a="1"/>
  <c r="BK6" i="1" s="1"/>
  <c r="BK7" i="1" a="1"/>
  <c r="BK7" i="1" s="1"/>
  <c r="BE4" i="1"/>
  <c r="BF4" i="1"/>
  <c r="BG4" i="1"/>
  <c r="BH4" i="1"/>
  <c r="BE5" i="1"/>
  <c r="BF5" i="1"/>
  <c r="BG5" i="1"/>
  <c r="BH5" i="1"/>
  <c r="BE6" i="1"/>
  <c r="BF6" i="1"/>
  <c r="BG6" i="1"/>
  <c r="BH6" i="1"/>
  <c r="BE7" i="1"/>
  <c r="BF7" i="1"/>
  <c r="BG7" i="1"/>
  <c r="BH7" i="1"/>
  <c r="BF3" i="1"/>
  <c r="BG3" i="1"/>
  <c r="BH3" i="1"/>
  <c r="BE3" i="1"/>
  <c r="AZ3" i="1"/>
  <c r="AZ4" i="1"/>
  <c r="AZ5" i="1"/>
  <c r="AZ6" i="1"/>
  <c r="AZ7" i="1"/>
  <c r="AS2" i="1" a="1"/>
  <c r="AS2" i="1" s="1"/>
  <c r="AM8" i="1"/>
  <c r="AM6" i="1"/>
  <c r="AM4" i="1"/>
  <c r="AM3" i="1"/>
  <c r="AG2" i="1"/>
  <c r="V10" i="1"/>
  <c r="W10" i="1"/>
  <c r="U10" i="1"/>
  <c r="R3" i="1" a="1"/>
  <c r="R3" i="1" s="1"/>
  <c r="M4" i="1"/>
  <c r="M5" i="1"/>
  <c r="M6" i="1"/>
  <c r="M7" i="1"/>
  <c r="M3" i="1"/>
  <c r="D1" i="1" a="1"/>
  <c r="D1" i="1" s="1"/>
  <c r="D2" i="1" s="1" a="1"/>
  <c r="D2" i="1" s="1"/>
  <c r="BD10" i="1" a="1"/>
  <c r="E2" i="1" l="1" a="1"/>
  <c r="E2" i="1" s="1"/>
  <c r="H2" i="1" a="1"/>
  <c r="H2" i="1" s="1"/>
  <c r="G2" i="1" a="1"/>
  <c r="G2" i="1" s="1"/>
  <c r="F2" i="1" a="1"/>
  <c r="F2" i="1" s="1"/>
  <c r="BD1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<sst xmlns="http://schemas.openxmlformats.org/spreadsheetml/2006/main" count="447" uniqueCount="303">
  <si>
    <t>brand</t>
  </si>
  <si>
    <t>products</t>
  </si>
  <si>
    <t>adidas</t>
  </si>
  <si>
    <t>nike</t>
  </si>
  <si>
    <t>puma</t>
  </si>
  <si>
    <t>new balance</t>
  </si>
  <si>
    <t>reebok</t>
  </si>
  <si>
    <t>adizero</t>
  </si>
  <si>
    <t>air zoom</t>
  </si>
  <si>
    <t>clyde</t>
  </si>
  <si>
    <t>coco</t>
  </si>
  <si>
    <t>curry</t>
  </si>
  <si>
    <t>dame</t>
  </si>
  <si>
    <t>daviate</t>
  </si>
  <si>
    <t>float</t>
  </si>
  <si>
    <t>furon</t>
  </si>
  <si>
    <t>fuse</t>
  </si>
  <si>
    <t>fresh</t>
  </si>
  <si>
    <t>gell</t>
  </si>
  <si>
    <t>magic</t>
  </si>
  <si>
    <t>mercuriel</t>
  </si>
  <si>
    <t>metcon</t>
  </si>
  <si>
    <t>FILTER($B$2:$B$16,$A$2:$A$16=D1)</t>
  </si>
  <si>
    <t>TRANSPOSE(SORT(UNIQUE(A2:A16)))</t>
  </si>
  <si>
    <t>row</t>
  </si>
  <si>
    <t>num 1</t>
  </si>
  <si>
    <t>num 2</t>
  </si>
  <si>
    <t>greatest common denominator</t>
  </si>
  <si>
    <t>madara uchiha</t>
  </si>
  <si>
    <t>naruto Uzumaki</t>
  </si>
  <si>
    <t>kakashi hatake</t>
  </si>
  <si>
    <t>obito Uchiha</t>
  </si>
  <si>
    <t>minato namikaze</t>
  </si>
  <si>
    <t>Uzumaki</t>
  </si>
  <si>
    <t>Uchiha</t>
  </si>
  <si>
    <t>hatake</t>
  </si>
  <si>
    <t>uchiha</t>
  </si>
  <si>
    <t>namikaze</t>
  </si>
  <si>
    <t xml:space="preserve">emp id </t>
  </si>
  <si>
    <t>name</t>
  </si>
  <si>
    <t>zone</t>
  </si>
  <si>
    <t>email</t>
  </si>
  <si>
    <t>madara</t>
  </si>
  <si>
    <t>minato</t>
  </si>
  <si>
    <t>naruto</t>
  </si>
  <si>
    <t>kakashi</t>
  </si>
  <si>
    <t>itachi</t>
  </si>
  <si>
    <t>east</t>
  </si>
  <si>
    <t>west</t>
  </si>
  <si>
    <t>north</t>
  </si>
  <si>
    <t>south</t>
  </si>
  <si>
    <t>madara@gmail.com</t>
  </si>
  <si>
    <t>minato@gmail.com</t>
  </si>
  <si>
    <t>naruto@gmail.com</t>
  </si>
  <si>
    <t>kakashi@gmail.com</t>
  </si>
  <si>
    <t>itachi@gmail.com</t>
  </si>
  <si>
    <t>salary</t>
  </si>
  <si>
    <t>rohit</t>
  </si>
  <si>
    <t>sushil</t>
  </si>
  <si>
    <t>mukesh</t>
  </si>
  <si>
    <t>dheeraj</t>
  </si>
  <si>
    <t>satnam</t>
  </si>
  <si>
    <t>add zeros automatically press ctrl+shift+1 and type like this 45e add num how many zeros u want</t>
  </si>
  <si>
    <t>state</t>
  </si>
  <si>
    <t>avg salaries</t>
  </si>
  <si>
    <t>california</t>
  </si>
  <si>
    <t>georgia</t>
  </si>
  <si>
    <t>avg</t>
  </si>
  <si>
    <t>raw data</t>
  </si>
  <si>
    <t>salaries</t>
  </si>
  <si>
    <t>avg california</t>
  </si>
  <si>
    <t>avg georgia</t>
  </si>
  <si>
    <t>actual averages</t>
  </si>
  <si>
    <t>median</t>
  </si>
  <si>
    <t>employee</t>
  </si>
  <si>
    <t>status</t>
  </si>
  <si>
    <t>hinata</t>
  </si>
  <si>
    <t>obito</t>
  </si>
  <si>
    <t>hashirama</t>
  </si>
  <si>
    <t>sasuke</t>
  </si>
  <si>
    <t>active</t>
  </si>
  <si>
    <t>inactive</t>
  </si>
  <si>
    <t>TEXTJOIN(", ",TRUE,FILTER(AO2:AO9,AP2:AP9=AR2))</t>
  </si>
  <si>
    <t>date</t>
  </si>
  <si>
    <t>EOMONTH(AZ3,0)</t>
  </si>
  <si>
    <t>Find Last date in month</t>
  </si>
  <si>
    <t>jan</t>
  </si>
  <si>
    <t>feb</t>
  </si>
  <si>
    <t>mar</t>
  </si>
  <si>
    <t>apr</t>
  </si>
  <si>
    <t>Ramesh</t>
  </si>
  <si>
    <t>suresh</t>
  </si>
  <si>
    <t>ganesh</t>
  </si>
  <si>
    <t>rajesh</t>
  </si>
  <si>
    <t>jithesh</t>
  </si>
  <si>
    <t xml:space="preserve">indirect lookup first select table press ctrl +shift+f3 thn apply the Formula </t>
  </si>
  <si>
    <t>INDIRECT(BF10) INDIRECT(BG9)</t>
  </si>
  <si>
    <t>data</t>
  </si>
  <si>
    <t>num count</t>
  </si>
  <si>
    <t>1learn23advanced</t>
  </si>
  <si>
    <t>342excel43with89</t>
  </si>
  <si>
    <t>111arun22</t>
  </si>
  <si>
    <t>please56783like</t>
  </si>
  <si>
    <t>32follow982comment</t>
  </si>
  <si>
    <t>SUM(LEN(BJ3)-LEN(SUBSTITUTE(BJ3,SEQUENCE(10,,0),"")))</t>
  </si>
  <si>
    <t>find numbers in data</t>
  </si>
  <si>
    <t>student name</t>
  </si>
  <si>
    <t>marks%</t>
  </si>
  <si>
    <t>mohit</t>
  </si>
  <si>
    <t>surya</t>
  </si>
  <si>
    <t>tilak</t>
  </si>
  <si>
    <t>pandiya</t>
  </si>
  <si>
    <t>first select mark change to % than press ctrl +1 then go 2 custom change this type 0\%</t>
  </si>
  <si>
    <t>Date</t>
  </si>
  <si>
    <t>Day</t>
  </si>
  <si>
    <t xml:space="preserve">fisrt insert date in first cell then press alt+HFIS select colomns weekday then update end value </t>
  </si>
  <si>
    <t>order date</t>
  </si>
  <si>
    <t>product name</t>
  </si>
  <si>
    <t>combine</t>
  </si>
  <si>
    <t>wireless mouse</t>
  </si>
  <si>
    <t>laptop sleeve</t>
  </si>
  <si>
    <t>usb-c adaptor</t>
  </si>
  <si>
    <t>bluetooth speaker</t>
  </si>
  <si>
    <t>mechanical Keyboard</t>
  </si>
  <si>
    <t>CONCATENATE(TEXT(CB3,"dd-mm-yyyy")," ",CC3)</t>
  </si>
  <si>
    <t>sales person</t>
  </si>
  <si>
    <t>number 0.00</t>
  </si>
  <si>
    <t>currency $</t>
  </si>
  <si>
    <t>percentage %</t>
  </si>
  <si>
    <t>Ctrl+shift+!</t>
  </si>
  <si>
    <t>Ctrl+shift+%</t>
  </si>
  <si>
    <t>Ctrl+shift+$</t>
  </si>
  <si>
    <t>product</t>
  </si>
  <si>
    <t>og price</t>
  </si>
  <si>
    <t>price - 10% discount +18% gst</t>
  </si>
  <si>
    <t>let Formula</t>
  </si>
  <si>
    <t>T-SHIRT</t>
  </si>
  <si>
    <t>Pant</t>
  </si>
  <si>
    <t>baggie</t>
  </si>
  <si>
    <t>LET(price,CM2,Discountprice,price*0.9,Finalprice,Discountprice*1.18,Finalprice)</t>
  </si>
  <si>
    <t>rate</t>
  </si>
  <si>
    <t>Final price</t>
  </si>
  <si>
    <t>(Add 6% Gst)</t>
  </si>
  <si>
    <t>mouse</t>
  </si>
  <si>
    <t>keyboard</t>
  </si>
  <si>
    <t>cpu</t>
  </si>
  <si>
    <t>Ram</t>
  </si>
  <si>
    <t>CR2*(1+6%)</t>
  </si>
  <si>
    <t>city</t>
  </si>
  <si>
    <t>may</t>
  </si>
  <si>
    <t>new york</t>
  </si>
  <si>
    <t>france</t>
  </si>
  <si>
    <t>los angels</t>
  </si>
  <si>
    <t>chicago</t>
  </si>
  <si>
    <t>houton</t>
  </si>
  <si>
    <t>last record</t>
  </si>
  <si>
    <t>find latest sales value</t>
  </si>
  <si>
    <t>OFFSET(CW2,0,COUNT(CX2:DB2))</t>
  </si>
  <si>
    <t>number</t>
  </si>
  <si>
    <t>task name</t>
  </si>
  <si>
    <t>Dusting</t>
  </si>
  <si>
    <t>bieber</t>
  </si>
  <si>
    <t>"no."&amp;SEQUENCE(COUNTA(DI2:DI6))</t>
  </si>
  <si>
    <t>Rating</t>
  </si>
  <si>
    <t>Title</t>
  </si>
  <si>
    <t>rating</t>
  </si>
  <si>
    <t>Excellent</t>
  </si>
  <si>
    <t>Good</t>
  </si>
  <si>
    <t>Poor</t>
  </si>
  <si>
    <t>EEID</t>
  </si>
  <si>
    <t>FULL NAME</t>
  </si>
  <si>
    <t>JOB TITLE</t>
  </si>
  <si>
    <t>DEPARTMENT</t>
  </si>
  <si>
    <t>E00644</t>
  </si>
  <si>
    <t>ghost</t>
  </si>
  <si>
    <t>it</t>
  </si>
  <si>
    <t>E00645</t>
  </si>
  <si>
    <t>Minato</t>
  </si>
  <si>
    <t>flash</t>
  </si>
  <si>
    <t>E00646</t>
  </si>
  <si>
    <t>E00647</t>
  </si>
  <si>
    <t>E00648</t>
  </si>
  <si>
    <t>9tail</t>
  </si>
  <si>
    <t>copy</t>
  </si>
  <si>
    <t>broken hero</t>
  </si>
  <si>
    <t>accounts</t>
  </si>
  <si>
    <t>admin</t>
  </si>
  <si>
    <t>operations</t>
  </si>
  <si>
    <t>VLOOKUP(DV9,$DV$1:$DY$6,{2,3,4},0)</t>
  </si>
  <si>
    <t>`</t>
  </si>
  <si>
    <t>finance</t>
  </si>
  <si>
    <t>Brand Name</t>
  </si>
  <si>
    <t>Logo</t>
  </si>
  <si>
    <t>IMAGE(CONCAT("https://logo.clearbit.com/",EB16,".com"))</t>
  </si>
  <si>
    <t>months to subtract</t>
  </si>
  <si>
    <t>result</t>
  </si>
  <si>
    <t>Formula</t>
  </si>
  <si>
    <t>EDATE(EE2,-EF2)</t>
  </si>
  <si>
    <t>instagram</t>
  </si>
  <si>
    <t>Array</t>
  </si>
  <si>
    <t>Name</t>
  </si>
  <si>
    <t>Country</t>
  </si>
  <si>
    <t>Sale</t>
  </si>
  <si>
    <t>%</t>
  </si>
  <si>
    <t>Madara</t>
  </si>
  <si>
    <t>Itachi</t>
  </si>
  <si>
    <t>India</t>
  </si>
  <si>
    <t>uk</t>
  </si>
  <si>
    <t>us</t>
  </si>
  <si>
    <t>italy</t>
  </si>
  <si>
    <t>germany</t>
  </si>
  <si>
    <t>CHOOSECOLS(EI2:EL7,1,3)</t>
  </si>
  <si>
    <t>Phone Number</t>
  </si>
  <si>
    <t>Hidden Number</t>
  </si>
  <si>
    <t>947-7656786556</t>
  </si>
  <si>
    <t>947-9876543210</t>
  </si>
  <si>
    <t>947-1234567890</t>
  </si>
  <si>
    <t>947-3456789012</t>
  </si>
  <si>
    <t>947-4567890123</t>
  </si>
  <si>
    <t>947-9087654321</t>
  </si>
  <si>
    <t>947-5678901234</t>
  </si>
  <si>
    <t>947-1234565788</t>
  </si>
  <si>
    <t>LEFT(EQ3,5)&amp;"******"&amp;RIGHT(EQ3,3)</t>
  </si>
  <si>
    <t>sales rep</t>
  </si>
  <si>
    <t>Sales</t>
  </si>
  <si>
    <t>Commission</t>
  </si>
  <si>
    <t>EX4*$EW$10</t>
  </si>
  <si>
    <t>Find Commission</t>
  </si>
  <si>
    <t>item</t>
  </si>
  <si>
    <t>Budgeted Amount</t>
  </si>
  <si>
    <t>Actual Amount</t>
  </si>
  <si>
    <t>ON/Over Budget</t>
  </si>
  <si>
    <t>rent</t>
  </si>
  <si>
    <t>groceries</t>
  </si>
  <si>
    <t>Utilities</t>
  </si>
  <si>
    <t>Internet</t>
  </si>
  <si>
    <t xml:space="preserve">Gym </t>
  </si>
  <si>
    <t>doj</t>
  </si>
  <si>
    <t>arun</t>
  </si>
  <si>
    <t>Delhi</t>
  </si>
  <si>
    <t>ajay</t>
  </si>
  <si>
    <t>mumbai</t>
  </si>
  <si>
    <t>chennai</t>
  </si>
  <si>
    <t>INDEX(FI4:FK6,3,2)</t>
  </si>
  <si>
    <t>item Name</t>
  </si>
  <si>
    <t>Current Stoct</t>
  </si>
  <si>
    <t>Thresold</t>
  </si>
  <si>
    <t>Tshirt</t>
  </si>
  <si>
    <t>jeans</t>
  </si>
  <si>
    <t>shoes</t>
  </si>
  <si>
    <t>cap</t>
  </si>
  <si>
    <t>Jacket</t>
  </si>
  <si>
    <t>first select the table go 2 conditional Formating use new Formula =$fo3&lt;$fp3</t>
  </si>
  <si>
    <t>emploee name</t>
  </si>
  <si>
    <t>Location</t>
  </si>
  <si>
    <t>Department</t>
  </si>
  <si>
    <t>Salary</t>
  </si>
  <si>
    <t>Performance incentive</t>
  </si>
  <si>
    <t>department</t>
  </si>
  <si>
    <t>location</t>
  </si>
  <si>
    <t>performance incentive</t>
  </si>
  <si>
    <t>usa</t>
  </si>
  <si>
    <t>canada</t>
  </si>
  <si>
    <t>marketing</t>
  </si>
  <si>
    <t>sales</t>
  </si>
  <si>
    <t>hr</t>
  </si>
  <si>
    <t>INDEX($GB$2:$GB$11,MATCH(1,($FZ$2:$FZ$11=FV6)*($GA$2:$GA$11=FU6),0))</t>
  </si>
  <si>
    <t>subject</t>
  </si>
  <si>
    <t>Score</t>
  </si>
  <si>
    <t>Weight%</t>
  </si>
  <si>
    <t>Maths</t>
  </si>
  <si>
    <t>Science</t>
  </si>
  <si>
    <t>english</t>
  </si>
  <si>
    <t>history</t>
  </si>
  <si>
    <t>Computer</t>
  </si>
  <si>
    <t>weight average</t>
  </si>
  <si>
    <t>madara L. uchiha</t>
  </si>
  <si>
    <t>naruto N. uzumaki</t>
  </si>
  <si>
    <t>kakashi J. hatake</t>
  </si>
  <si>
    <t>minato K. namikaze</t>
  </si>
  <si>
    <t>shikamaru S. nara</t>
  </si>
  <si>
    <t>MID(GJ2,FIND(" ",GJ2)+1,1)</t>
  </si>
  <si>
    <t>jun</t>
  </si>
  <si>
    <t>select range thn press side simble thn select running %</t>
  </si>
  <si>
    <t>qty</t>
  </si>
  <si>
    <t>Rate per unit</t>
  </si>
  <si>
    <t>bread</t>
  </si>
  <si>
    <t>chocolate</t>
  </si>
  <si>
    <t>biscuit</t>
  </si>
  <si>
    <t>cake</t>
  </si>
  <si>
    <t>total billed amount</t>
  </si>
  <si>
    <t>SUMPRODUCT(GW3:GW6,GX3:GX6)</t>
  </si>
  <si>
    <t>Data</t>
  </si>
  <si>
    <t>Remark</t>
  </si>
  <si>
    <t>advanced</t>
  </si>
  <si>
    <t>Excel</t>
  </si>
  <si>
    <t>With</t>
  </si>
  <si>
    <t>Arun</t>
  </si>
  <si>
    <t>Like</t>
  </si>
  <si>
    <t>Follow</t>
  </si>
  <si>
    <t>Share</t>
  </si>
  <si>
    <t>Comment</t>
  </si>
  <si>
    <t>for short cut to horz and verti = alt+e,s,e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</si>
</sst>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₹&quot;\ #,##0.00;[Red]&quot;₹&quot;\ \-#,##0.00"/>
    <numFmt numFmtId="164" formatCode="0\%"/>
    <numFmt numFmtId="165" formatCode="_-[$$-409]* #,##0.00_ ;_-[$$-409]* \-#,##0.00\ ;_-[$$-409]* &quot;-&quot;??_ ;_-@_ "/>
  </numFmts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1"/>
    <xf numFmtId="4" fontId="0" fillId="0" borderId="0" xfId="0" applyNumberFormat="1"/>
    <xf numFmtId="14" fontId="0" fillId="0" borderId="0" xfId="0" applyNumberFormat="1"/>
    <xf numFmtId="164" fontId="0" fillId="0" borderId="0" xfId="2" applyNumberFormat="1" applyFont="1"/>
    <xf numFmtId="165" fontId="0" fillId="0" borderId="0" xfId="0" applyNumberFormat="1"/>
    <xf numFmtId="9" fontId="0" fillId="0" borderId="0" xfId="0" applyNumberFormat="1"/>
    <xf numFmtId="0" fontId="0" fillId="2" borderId="0" xfId="0" applyFill="1"/>
    <xf numFmtId="8" fontId="0" fillId="0" borderId="0" xfId="0" applyNumberFormat="1"/>
    <xf numFmtId="3" fontId="0" fillId="0" borderId="0" xfId="0" applyNumberFormat="1"/>
    <xf numFmtId="15" fontId="0" fillId="0" borderId="0" xfId="0" applyNumberFormat="1"/>
    <xf numFmtId="10" fontId="0" fillId="0" borderId="0" xfId="0" applyNumberFormat="1"/>
    <xf numFmtId="10" fontId="4" fillId="0" borderId="0" xfId="0" applyNumberFormat="1" applyFont="1"/>
    <xf numFmtId="0" fontId="0" fillId="0" borderId="1" xfId="0" applyBorder="1"/>
  </cellXfs>
  <cellStyles count="3">
    <cellStyle name="Hyperlink" xfId="1" builtinId="8"/>
    <cellStyle name="Normal" xfId="0" builtinId="0"/>
    <cellStyle name="Percent" xfId="2" builtinId="5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0/07/relationships/rdRichValueWebImage" Target="richData/rdRichValueWebImage.xml"/><Relationship Id="rId5" Type="http://schemas.openxmlformats.org/officeDocument/2006/relationships/sheetMetadata" Target="metadata.xml"/><Relationship Id="rId10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dRichValueWebImage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com"/><Relationship Id="rId1" Type="http://schemas.openxmlformats.org/officeDocument/2006/relationships/hyperlink" Target="https://logo.clearbit.com/instagram.com" TargetMode="Externa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webimage">
      <keyFlags>
        <key name="WebImageIdentifier">
          <flag name="ShowInCardView" value="0"/>
        </key>
      </keyFlags>
    </type>
  </types>
</rvTypesInfo>
</file>

<file path=xl/richData/rdRichValueWebImage.xml><?xml version="1.0" encoding="utf-8"?>
<webImagesSrd xmlns="http://schemas.microsoft.com/office/spreadsheetml/2020/richdatawebimage" xmlns:r="http://schemas.openxmlformats.org/officeDocument/2006/relationships">
  <webImageSrd>
    <address r:id="rId1"/>
    <blip r:id="rId2"/>
  </webImageSrd>
</webImagesSrd>
</file>

<file path=xl/richData/rdrichvalue.xml><?xml version="1.0" encoding="utf-8"?>
<rvData xmlns="http://schemas.microsoft.com/office/spreadsheetml/2017/richdata" count="1">
  <rv s="0">
    <v>0</v>
    <v>1</v>
    <v>0</v>
    <v>0</v>
  </rv>
</rvData>
</file>

<file path=xl/richData/rdrichvaluestructure.xml><?xml version="1.0" encoding="utf-8"?>
<rvStructures xmlns="http://schemas.microsoft.com/office/spreadsheetml/2017/richdata" count="1">
  <s t="_webimage">
    <k n="WebImageIdentifier" t="i"/>
    <k n="CalcOrigin" t="i"/>
    <k n="ComputedImage" t="b"/>
    <k n="ImageSizing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ruto@gmail.com" TargetMode="External"/><Relationship Id="rId2" Type="http://schemas.openxmlformats.org/officeDocument/2006/relationships/hyperlink" Target="mailto:minato@gmail.com" TargetMode="External"/><Relationship Id="rId1" Type="http://schemas.openxmlformats.org/officeDocument/2006/relationships/hyperlink" Target="mailto:madara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itachi@gmail.com" TargetMode="External"/><Relationship Id="rId4" Type="http://schemas.openxmlformats.org/officeDocument/2006/relationships/hyperlink" Target="mailto:kakas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B4B86-4968-4E63-99FC-C57C1D3361BE}">
  <dimension ref="A1:HL20"/>
  <sheetViews>
    <sheetView tabSelected="1" topLeftCell="GY1" workbookViewId="0">
      <selection activeCell="HJ3" sqref="HJ3"/>
    </sheetView>
  </sheetViews>
  <sheetFormatPr defaultRowHeight="14.5" x14ac:dyDescent="0.35"/>
  <cols>
    <col min="1" max="1" width="17.81640625" customWidth="1"/>
    <col min="27" max="27" width="10.453125" bestFit="1" customWidth="1"/>
    <col min="50" max="50" width="10.08984375" bestFit="1" customWidth="1"/>
    <col min="52" max="52" width="10.08984375" bestFit="1" customWidth="1"/>
    <col min="75" max="75" width="10.08984375" bestFit="1" customWidth="1"/>
    <col min="80" max="80" width="10.08984375" bestFit="1" customWidth="1"/>
    <col min="81" max="81" width="19" customWidth="1"/>
    <col min="82" max="82" width="23.1796875" bestFit="1" customWidth="1"/>
    <col min="85" max="85" width="11" bestFit="1" customWidth="1"/>
    <col min="86" max="86" width="10.90625" bestFit="1" customWidth="1"/>
    <col min="87" max="87" width="10.36328125" bestFit="1" customWidth="1"/>
    <col min="88" max="88" width="11.90625" bestFit="1" customWidth="1"/>
    <col min="91" max="91" width="9.1796875" customWidth="1"/>
    <col min="92" max="92" width="25.26953125" bestFit="1" customWidth="1"/>
    <col min="93" max="93" width="9.90625" bestFit="1" customWidth="1"/>
    <col min="96" max="97" width="9.26953125" bestFit="1" customWidth="1"/>
    <col min="113" max="113" width="9.1796875" bestFit="1" customWidth="1"/>
    <col min="126" max="126" width="6.81640625" bestFit="1" customWidth="1"/>
    <col min="127" max="127" width="10.08984375" bestFit="1" customWidth="1"/>
    <col min="128" max="128" width="8.453125" bestFit="1" customWidth="1"/>
    <col min="129" max="129" width="11.90625" bestFit="1" customWidth="1"/>
    <col min="133" max="133" width="24" customWidth="1"/>
    <col min="134" max="134" width="18.36328125" customWidth="1"/>
    <col min="135" max="135" width="16.1796875" bestFit="1" customWidth="1"/>
    <col min="136" max="136" width="10.08984375" bestFit="1" customWidth="1"/>
    <col min="147" max="147" width="17.08984375" customWidth="1"/>
    <col min="148" max="148" width="17.81640625" customWidth="1"/>
    <col min="154" max="154" width="10.26953125" bestFit="1" customWidth="1"/>
    <col min="155" max="155" width="10.90625" bestFit="1" customWidth="1"/>
    <col min="160" max="160" width="15.1796875" bestFit="1" customWidth="1"/>
    <col min="161" max="161" width="12.6328125" bestFit="1" customWidth="1"/>
    <col min="162" max="162" width="14" bestFit="1" customWidth="1"/>
    <col min="166" max="166" width="9.36328125" bestFit="1" customWidth="1"/>
    <col min="170" max="170" width="9.6328125" bestFit="1" customWidth="1"/>
    <col min="171" max="171" width="11.6328125" bestFit="1" customWidth="1"/>
    <col min="176" max="176" width="12.7265625" bestFit="1" customWidth="1"/>
    <col min="178" max="178" width="10.54296875" bestFit="1" customWidth="1"/>
    <col min="180" max="180" width="19.1796875" bestFit="1" customWidth="1"/>
    <col min="182" max="182" width="10.26953125" bestFit="1" customWidth="1"/>
    <col min="184" max="184" width="19.08984375" bestFit="1" customWidth="1"/>
  </cols>
  <sheetData>
    <row r="1" spans="1:220" x14ac:dyDescent="0.35">
      <c r="A1" t="s">
        <v>0</v>
      </c>
      <c r="B1" t="s">
        <v>1</v>
      </c>
      <c r="D1" t="str" cm="1">
        <f t="array" ref="D1:H1">TRANSPOSE(_xlfn._xlws.SORT(_xlfn.UNIQUE(A2:A16)))</f>
        <v>adidas</v>
      </c>
      <c r="E1" t="str">
        <v>new balance</v>
      </c>
      <c r="F1" t="str">
        <v>nike</v>
      </c>
      <c r="G1" t="str">
        <v>puma</v>
      </c>
      <c r="H1" t="str">
        <v>reebok</v>
      </c>
      <c r="AC1" t="s">
        <v>63</v>
      </c>
      <c r="AD1" t="s">
        <v>64</v>
      </c>
      <c r="AH1" t="s">
        <v>68</v>
      </c>
      <c r="AI1" t="s">
        <v>63</v>
      </c>
      <c r="AJ1" t="s">
        <v>69</v>
      </c>
      <c r="AO1" t="s">
        <v>74</v>
      </c>
      <c r="AP1" t="s">
        <v>75</v>
      </c>
      <c r="CG1" t="s">
        <v>125</v>
      </c>
      <c r="CH1" t="s">
        <v>126</v>
      </c>
      <c r="CI1" t="s">
        <v>127</v>
      </c>
      <c r="CJ1" t="s">
        <v>128</v>
      </c>
      <c r="CL1" t="s">
        <v>132</v>
      </c>
      <c r="CM1" t="s">
        <v>133</v>
      </c>
      <c r="CN1" t="s">
        <v>134</v>
      </c>
      <c r="CO1" t="s">
        <v>135</v>
      </c>
      <c r="CP1" s="7" t="s">
        <v>142</v>
      </c>
      <c r="CQ1" t="s">
        <v>117</v>
      </c>
      <c r="CR1" t="s">
        <v>140</v>
      </c>
      <c r="CS1" t="s">
        <v>141</v>
      </c>
      <c r="CW1" t="s">
        <v>148</v>
      </c>
      <c r="CX1" t="s">
        <v>86</v>
      </c>
      <c r="CY1" t="s">
        <v>87</v>
      </c>
      <c r="CZ1" t="s">
        <v>88</v>
      </c>
      <c r="DA1" t="s">
        <v>89</v>
      </c>
      <c r="DB1" t="s">
        <v>149</v>
      </c>
      <c r="DC1" t="s">
        <v>155</v>
      </c>
      <c r="DH1" t="s">
        <v>158</v>
      </c>
      <c r="DI1" t="s">
        <v>159</v>
      </c>
      <c r="DK1" t="s">
        <v>162</v>
      </c>
      <c r="DO1" t="s">
        <v>39</v>
      </c>
      <c r="DP1" t="s">
        <v>163</v>
      </c>
      <c r="DQ1" t="s">
        <v>164</v>
      </c>
      <c r="DV1" t="s">
        <v>169</v>
      </c>
      <c r="DW1" t="s">
        <v>170</v>
      </c>
      <c r="DX1" t="s">
        <v>171</v>
      </c>
      <c r="DY1" t="s">
        <v>172</v>
      </c>
      <c r="ED1" t="s">
        <v>83</v>
      </c>
      <c r="EE1" t="s">
        <v>194</v>
      </c>
      <c r="EF1" t="s">
        <v>195</v>
      </c>
      <c r="EG1" t="s">
        <v>196</v>
      </c>
      <c r="EK1" t="s">
        <v>199</v>
      </c>
      <c r="EN1" t="s">
        <v>211</v>
      </c>
      <c r="FT1" t="s">
        <v>253</v>
      </c>
      <c r="FU1" t="s">
        <v>254</v>
      </c>
      <c r="FV1" t="s">
        <v>255</v>
      </c>
      <c r="FW1" t="s">
        <v>256</v>
      </c>
      <c r="FX1" t="s">
        <v>257</v>
      </c>
      <c r="FZ1" t="s">
        <v>258</v>
      </c>
      <c r="GA1" t="s">
        <v>259</v>
      </c>
      <c r="GB1" t="s">
        <v>260</v>
      </c>
    </row>
    <row r="2" spans="1:220" x14ac:dyDescent="0.35">
      <c r="A2" t="s">
        <v>2</v>
      </c>
      <c r="B2" t="s">
        <v>7</v>
      </c>
      <c r="D2" t="str" cm="1">
        <f t="array" ref="D2:D4">_xlfn._xlws.FILTER($B$2:$B$16,$A$2:$A$16=D1)</f>
        <v>adizero</v>
      </c>
      <c r="E2" t="str" cm="1">
        <f t="array" ref="E2:E4">_xlfn._xlws.FILTER($B$2:$B$16,$A$2:$A$16=E1)</f>
        <v>coco</v>
      </c>
      <c r="F2" t="str" cm="1">
        <f t="array" ref="F2:F4">_xlfn._xlws.FILTER($B$2:$B$16,$A$2:$A$16=F1)</f>
        <v>air zoom</v>
      </c>
      <c r="G2" t="str" cm="1">
        <f t="array" ref="G2:G4">_xlfn._xlws.FILTER($B$2:$B$16,$A$2:$A$16=G1)</f>
        <v>clyde</v>
      </c>
      <c r="H2" t="str" cm="1">
        <f t="array" ref="H2:H4">_xlfn._xlws.FILTER($B$2:$B$16,$A$2:$A$16=H1)</f>
        <v>curry</v>
      </c>
      <c r="J2" t="s">
        <v>24</v>
      </c>
      <c r="K2" t="s">
        <v>25</v>
      </c>
      <c r="L2" t="s">
        <v>26</v>
      </c>
      <c r="M2" t="s">
        <v>27</v>
      </c>
      <c r="P2" t="s">
        <v>28</v>
      </c>
      <c r="Q2" t="s">
        <v>36</v>
      </c>
      <c r="T2" t="s">
        <v>38</v>
      </c>
      <c r="U2" t="s">
        <v>39</v>
      </c>
      <c r="V2" t="s">
        <v>40</v>
      </c>
      <c r="W2" t="s">
        <v>41</v>
      </c>
      <c r="Z2" t="s">
        <v>39</v>
      </c>
      <c r="AA2" t="s">
        <v>56</v>
      </c>
      <c r="AC2" t="s">
        <v>65</v>
      </c>
      <c r="AD2">
        <v>200000</v>
      </c>
      <c r="AF2" t="s">
        <v>67</v>
      </c>
      <c r="AG2">
        <f>AVERAGE(AD2,AD3)</f>
        <v>137500</v>
      </c>
      <c r="AI2" t="s">
        <v>66</v>
      </c>
      <c r="AJ2">
        <v>55000</v>
      </c>
      <c r="AO2" t="s">
        <v>42</v>
      </c>
      <c r="AP2" t="s">
        <v>80</v>
      </c>
      <c r="AR2" t="s">
        <v>80</v>
      </c>
      <c r="AS2" t="str" cm="1">
        <f t="array" ref="AS2">_xlfn.TEXTJOIN(", ",TRUE,_xlfn._xlws.FILTER(AO2:AO9,AP2:AP9=AR2))</f>
        <v>madara, naruto, kakashi, obito, hashirama</v>
      </c>
      <c r="AX2" t="s">
        <v>83</v>
      </c>
      <c r="BE2" t="s">
        <v>86</v>
      </c>
      <c r="BF2" t="s">
        <v>87</v>
      </c>
      <c r="BG2" t="s">
        <v>88</v>
      </c>
      <c r="BH2" t="s">
        <v>89</v>
      </c>
      <c r="BJ2" t="s">
        <v>97</v>
      </c>
      <c r="BK2" t="s">
        <v>98</v>
      </c>
      <c r="BS2" t="s">
        <v>106</v>
      </c>
      <c r="BT2" t="s">
        <v>107</v>
      </c>
      <c r="BW2" t="s">
        <v>113</v>
      </c>
      <c r="BX2" t="s">
        <v>114</v>
      </c>
      <c r="CB2" t="s">
        <v>116</v>
      </c>
      <c r="CC2" t="s">
        <v>117</v>
      </c>
      <c r="CD2" t="s">
        <v>118</v>
      </c>
      <c r="CG2" t="s">
        <v>42</v>
      </c>
      <c r="CH2" s="2">
        <v>4</v>
      </c>
      <c r="CI2" s="5">
        <v>223</v>
      </c>
      <c r="CJ2" s="6">
        <v>0.11</v>
      </c>
      <c r="CL2" t="s">
        <v>136</v>
      </c>
      <c r="CM2">
        <v>499</v>
      </c>
      <c r="CN2">
        <f>(CM2 - (CM2*10%)) + ((CM2 - (CM2*10%)) * 18%)</f>
        <v>529.93799999999999</v>
      </c>
      <c r="CO2">
        <f>_xlfn.LET(_xlpm.price,CM2,_xlpm.Discountprice,_xlpm.price*0.9,_xlpm.Finalprice,_xlpm.Discountprice*1.18,_xlpm.Finalprice)</f>
        <v>529.93799999999999</v>
      </c>
      <c r="CQ2" t="s">
        <v>143</v>
      </c>
      <c r="CR2" s="8">
        <v>300</v>
      </c>
      <c r="CS2" s="8">
        <f>CR2*(1+6%)</f>
        <v>318</v>
      </c>
      <c r="CU2" t="s">
        <v>147</v>
      </c>
      <c r="CW2" t="s">
        <v>150</v>
      </c>
      <c r="CX2" s="9">
        <v>2197</v>
      </c>
      <c r="CY2" s="9">
        <v>3496</v>
      </c>
      <c r="DC2">
        <f ca="1">OFFSET(CW2,0,COUNT(CX2:DB2))</f>
        <v>3496</v>
      </c>
      <c r="DD2" t="s">
        <v>156</v>
      </c>
      <c r="DH2" t="str" cm="1">
        <f t="array" ref="DH2:DH3">"no."&amp;_xlfn.SEQUENCE(COUNTA(DI2:DI6))</f>
        <v>no.1</v>
      </c>
      <c r="DI2" t="s">
        <v>160</v>
      </c>
      <c r="DO2" t="s">
        <v>42</v>
      </c>
      <c r="DP2">
        <v>1</v>
      </c>
      <c r="DQ2" t="str" cm="1">
        <f t="array" ref="DQ2">_xlfn.SWITCH(DP2,$DS$4,$DT$4,$DS$5,$DT$5,$DS$6,$DT$6)</f>
        <v>Excellent</v>
      </c>
      <c r="DR2" t="str">
        <f>LOOKUP(DP2,$DS$4:$DS$6,$DT$4:$DT$6)</f>
        <v>Excellent</v>
      </c>
      <c r="DV2" t="s">
        <v>173</v>
      </c>
      <c r="DW2" t="s">
        <v>42</v>
      </c>
      <c r="DX2" t="s">
        <v>174</v>
      </c>
      <c r="DY2" t="s">
        <v>175</v>
      </c>
      <c r="ED2" s="3">
        <v>45777</v>
      </c>
      <c r="EE2">
        <v>4</v>
      </c>
      <c r="EF2" s="3">
        <f>EDATE(ED2,-EE2)</f>
        <v>45656</v>
      </c>
      <c r="EG2" s="3" t="s">
        <v>197</v>
      </c>
      <c r="EI2" t="s">
        <v>200</v>
      </c>
      <c r="EJ2" t="s">
        <v>201</v>
      </c>
      <c r="EK2" t="s">
        <v>202</v>
      </c>
      <c r="EL2" t="s">
        <v>203</v>
      </c>
      <c r="EQ2" t="s">
        <v>212</v>
      </c>
      <c r="ER2" t="s">
        <v>213</v>
      </c>
      <c r="EW2" t="s">
        <v>223</v>
      </c>
      <c r="EX2" t="s">
        <v>224</v>
      </c>
      <c r="EY2" t="s">
        <v>225</v>
      </c>
      <c r="FN2" t="s">
        <v>244</v>
      </c>
      <c r="FO2" t="s">
        <v>245</v>
      </c>
      <c r="FP2" t="s">
        <v>246</v>
      </c>
      <c r="FT2" t="s">
        <v>42</v>
      </c>
      <c r="FU2" t="s">
        <v>261</v>
      </c>
      <c r="FV2" t="s">
        <v>263</v>
      </c>
      <c r="FW2">
        <v>62500</v>
      </c>
      <c r="FX2" s="11" cm="1">
        <f t="array" ref="FX2">INDEX($GB$2:$GB$11,MATCH(1,($FZ$2:$FZ$11=FV2)*($GA$2:$GA$11=FU2),0))</f>
        <v>0.03</v>
      </c>
      <c r="FZ2" t="s">
        <v>263</v>
      </c>
      <c r="GA2" t="s">
        <v>261</v>
      </c>
      <c r="GB2" s="11">
        <v>0.03</v>
      </c>
      <c r="GF2" t="s">
        <v>267</v>
      </c>
      <c r="GG2" t="s">
        <v>268</v>
      </c>
      <c r="GH2" t="s">
        <v>269</v>
      </c>
      <c r="GJ2" t="s">
        <v>276</v>
      </c>
      <c r="GL2" t="str">
        <f>MID(GJ2,FIND(" ",GJ2)+1,1)</f>
        <v>L</v>
      </c>
      <c r="GM2" t="str">
        <f>LEFT(GJ2,FIND(" ",GJ2)-1)</f>
        <v>madara</v>
      </c>
      <c r="GO2" t="str">
        <f>RIGHT(GJ2,LEN(GJ2)-FIND(" ",GJ2,FIND(" ",GJ2)+1))</f>
        <v>uchiha</v>
      </c>
      <c r="GQ2" t="s">
        <v>86</v>
      </c>
      <c r="GR2">
        <v>8678</v>
      </c>
      <c r="GS2" s="12">
        <f t="shared" ref="GS2:GS7" si="0">SUM(GR2)/SUM($GR$2:$GR$7)</f>
        <v>0.24076129175452224</v>
      </c>
      <c r="GV2" t="s">
        <v>228</v>
      </c>
      <c r="GW2" t="s">
        <v>284</v>
      </c>
      <c r="GX2" t="s">
        <v>285</v>
      </c>
      <c r="HC2" s="13" t="s">
        <v>291</v>
      </c>
      <c r="HD2" s="13" t="s">
        <v>292</v>
      </c>
      <c r="HE2" s="13" t="s">
        <v>293</v>
      </c>
    </row>
    <row r="3" spans="1:220" x14ac:dyDescent="0.35">
      <c r="A3" t="s">
        <v>3</v>
      </c>
      <c r="B3" t="s">
        <v>8</v>
      </c>
      <c r="D3" t="str">
        <v>dame</v>
      </c>
      <c r="E3" t="str">
        <v>furon</v>
      </c>
      <c r="F3" t="str">
        <v>daviate</v>
      </c>
      <c r="G3" t="str">
        <v>float</v>
      </c>
      <c r="H3" t="str">
        <v>fuse</v>
      </c>
      <c r="J3">
        <v>1</v>
      </c>
      <c r="K3">
        <v>84</v>
      </c>
      <c r="L3">
        <v>27</v>
      </c>
      <c r="M3">
        <f>GCD(K3,L3)</f>
        <v>3</v>
      </c>
      <c r="P3" t="s">
        <v>29</v>
      </c>
      <c r="Q3" t="s">
        <v>33</v>
      </c>
      <c r="R3" t="str" cm="1">
        <f t="array" ref="R3:R6">_xlfn.TEXTAFTER(P3:P6," ",-1)</f>
        <v>Uzumaki</v>
      </c>
      <c r="T3">
        <v>1031</v>
      </c>
      <c r="U3" t="s">
        <v>42</v>
      </c>
      <c r="V3" t="s">
        <v>47</v>
      </c>
      <c r="W3" s="1" t="s">
        <v>51</v>
      </c>
      <c r="Z3" t="s">
        <v>57</v>
      </c>
      <c r="AA3" s="2">
        <v>450000</v>
      </c>
      <c r="AB3" t="s">
        <v>62</v>
      </c>
      <c r="AC3" t="s">
        <v>66</v>
      </c>
      <c r="AD3">
        <v>75000</v>
      </c>
      <c r="AI3" t="s">
        <v>66</v>
      </c>
      <c r="AJ3">
        <v>60000</v>
      </c>
      <c r="AL3" t="s">
        <v>70</v>
      </c>
      <c r="AM3">
        <f>AVERAGE(AJ2:AJ3)</f>
        <v>57500</v>
      </c>
      <c r="AO3" t="s">
        <v>44</v>
      </c>
      <c r="AP3" t="s">
        <v>80</v>
      </c>
      <c r="AX3" s="3">
        <v>45756</v>
      </c>
      <c r="AZ3" s="3">
        <f>EOMONTH(AX3,0)</f>
        <v>45777</v>
      </c>
      <c r="BB3" s="3" t="s">
        <v>84</v>
      </c>
      <c r="BD3" t="s">
        <v>90</v>
      </c>
      <c r="BE3">
        <f ca="1">RANDBETWEEN(50,500)</f>
        <v>202</v>
      </c>
      <c r="BF3">
        <f t="shared" ref="BF3:BH7" ca="1" si="1">RANDBETWEEN(50,500)</f>
        <v>317</v>
      </c>
      <c r="BG3">
        <f t="shared" ca="1" si="1"/>
        <v>259</v>
      </c>
      <c r="BH3">
        <f t="shared" ca="1" si="1"/>
        <v>226</v>
      </c>
      <c r="BJ3" t="s">
        <v>99</v>
      </c>
      <c r="BK3" cm="1">
        <f t="array" ref="BK3">SUM(LEN(BJ3)-LEN(SUBSTITUTE(BJ3,_xlfn.SEQUENCE(10,,0),"")))</f>
        <v>3</v>
      </c>
      <c r="BM3" t="s">
        <v>104</v>
      </c>
      <c r="BS3" t="s">
        <v>57</v>
      </c>
      <c r="BT3" s="4">
        <v>99</v>
      </c>
      <c r="BU3" s="4">
        <v>99</v>
      </c>
      <c r="BV3" t="s">
        <v>112</v>
      </c>
      <c r="BW3" s="3">
        <v>45762</v>
      </c>
      <c r="BX3" t="str">
        <f>TEXT(BW3,"dddd")</f>
        <v>Tuesday</v>
      </c>
      <c r="BZ3" t="s">
        <v>115</v>
      </c>
      <c r="CB3" s="3">
        <v>45764</v>
      </c>
      <c r="CC3" t="s">
        <v>119</v>
      </c>
      <c r="CD3" t="str">
        <f>CONCATENATE(TEXT(CB3,"dd-mm-yyyy")," ",CC3)</f>
        <v>17-04-2025 wireless mouse</v>
      </c>
      <c r="CF3" t="s">
        <v>124</v>
      </c>
      <c r="CG3" t="s">
        <v>44</v>
      </c>
      <c r="CH3" s="2">
        <v>5</v>
      </c>
      <c r="CI3" s="5">
        <v>334</v>
      </c>
      <c r="CJ3" s="6">
        <v>0.22</v>
      </c>
      <c r="CL3" t="s">
        <v>137</v>
      </c>
      <c r="CM3">
        <v>1299</v>
      </c>
      <c r="CN3">
        <f t="shared" ref="CN3:CN4" si="2">(CM3 - (CM3*10%)) + ((CM3 - (CM3*10%)) * 18%)</f>
        <v>1379.538</v>
      </c>
      <c r="CO3">
        <f t="shared" ref="CO3:CO4" si="3">_xlfn.LET(_xlpm.price,CM3,_xlpm.Discountprice,_xlpm.price*0.9,_xlpm.Finalprice,_xlpm.Discountprice*1.18,_xlpm.Finalprice)</f>
        <v>1379.538</v>
      </c>
      <c r="CQ3" t="s">
        <v>144</v>
      </c>
      <c r="CR3" s="8">
        <v>800</v>
      </c>
      <c r="CS3" s="8">
        <f t="shared" ref="CS3:CS5" si="4">CR3*(1+6%)</f>
        <v>848</v>
      </c>
      <c r="CW3" t="s">
        <v>151</v>
      </c>
      <c r="CX3" s="9">
        <v>1001</v>
      </c>
      <c r="CY3" s="9">
        <v>1144</v>
      </c>
      <c r="CZ3" s="9">
        <v>3380</v>
      </c>
      <c r="DC3">
        <f t="shared" ref="DC3:DC6" ca="1" si="5">OFFSET(CW3,0,COUNT(CX3:DB3))</f>
        <v>3380</v>
      </c>
      <c r="DE3" t="s">
        <v>157</v>
      </c>
      <c r="DH3" t="str">
        <v>no.2</v>
      </c>
      <c r="DI3" t="s">
        <v>161</v>
      </c>
      <c r="DO3" t="s">
        <v>44</v>
      </c>
      <c r="DP3">
        <v>2</v>
      </c>
      <c r="DQ3" t="str" cm="1">
        <f t="array" ref="DQ3">_xlfn.SWITCH(DP3,$DS$4,$DT$4,$DS$5,$DT$5,$DS$6,$DT$6)</f>
        <v>Good</v>
      </c>
      <c r="DR3" t="str">
        <f t="shared" ref="DR3:DR6" si="6">LOOKUP(DP3,$DS$4:$DS$6,$DT$4:$DT$6)</f>
        <v>Good</v>
      </c>
      <c r="DS3" t="s">
        <v>165</v>
      </c>
      <c r="DT3" t="s">
        <v>164</v>
      </c>
      <c r="DV3" t="s">
        <v>176</v>
      </c>
      <c r="DW3" t="s">
        <v>177</v>
      </c>
      <c r="DX3" t="s">
        <v>178</v>
      </c>
      <c r="DY3" t="s">
        <v>185</v>
      </c>
      <c r="ED3" s="3">
        <v>45809</v>
      </c>
      <c r="EE3">
        <v>5</v>
      </c>
      <c r="EF3" s="3">
        <f t="shared" ref="EF3:EF6" si="7">EDATE(ED3,-EE3)</f>
        <v>45658</v>
      </c>
      <c r="EG3" s="3" t="s">
        <v>197</v>
      </c>
      <c r="EI3" t="s">
        <v>204</v>
      </c>
      <c r="EJ3" t="s">
        <v>206</v>
      </c>
      <c r="EK3">
        <v>45000</v>
      </c>
      <c r="EL3" s="6">
        <v>0.2</v>
      </c>
      <c r="EN3" t="str" cm="1">
        <f t="array" ref="EN3:EO8">_xlfn.CHOOSECOLS(EI2:EL7,1,3)</f>
        <v>Name</v>
      </c>
      <c r="EO3" t="str">
        <v>Sale</v>
      </c>
      <c r="EQ3" t="s">
        <v>214</v>
      </c>
      <c r="ER3" t="str">
        <f>LEFT(EQ3,5)&amp;"******"&amp;RIGHT(EQ3,3)</f>
        <v>947-7******556</v>
      </c>
      <c r="ES3" t="s">
        <v>222</v>
      </c>
      <c r="EW3" t="s">
        <v>42</v>
      </c>
      <c r="EX3" s="8">
        <v>10730</v>
      </c>
      <c r="EY3" s="8">
        <f>EX3*$EW$10</f>
        <v>1073</v>
      </c>
      <c r="FC3" t="s">
        <v>228</v>
      </c>
      <c r="FD3" t="s">
        <v>229</v>
      </c>
      <c r="FE3" t="s">
        <v>230</v>
      </c>
      <c r="FF3" t="s">
        <v>231</v>
      </c>
      <c r="FH3" t="s">
        <v>39</v>
      </c>
      <c r="FI3" t="s">
        <v>148</v>
      </c>
      <c r="FJ3" t="s">
        <v>237</v>
      </c>
      <c r="FN3" t="s">
        <v>247</v>
      </c>
      <c r="FO3">
        <v>25</v>
      </c>
      <c r="FP3">
        <v>20</v>
      </c>
      <c r="FT3" t="s">
        <v>44</v>
      </c>
      <c r="FU3" t="s">
        <v>262</v>
      </c>
      <c r="FV3" t="s">
        <v>264</v>
      </c>
      <c r="FW3">
        <v>58200</v>
      </c>
      <c r="FX3" s="11" cm="1">
        <f t="array" ref="FX3">INDEX($GB$2:$GB$11,MATCH(1,($FZ$2:$FZ$11=FV3)*($GA$2:$GA$11=FU3),0))</f>
        <v>5.1999999999999998E-2</v>
      </c>
      <c r="FZ3" t="s">
        <v>264</v>
      </c>
      <c r="GA3" t="s">
        <v>261</v>
      </c>
      <c r="GB3" s="11">
        <v>4.4999999999999998E-2</v>
      </c>
      <c r="GF3" t="s">
        <v>270</v>
      </c>
      <c r="GG3">
        <v>99</v>
      </c>
      <c r="GH3">
        <v>30</v>
      </c>
      <c r="GJ3" t="s">
        <v>277</v>
      </c>
      <c r="GL3" t="str">
        <f t="shared" ref="GL3:GL6" si="8">MID(GJ3,FIND(" ",GJ3)+1,1)</f>
        <v>N</v>
      </c>
      <c r="GM3" t="str">
        <f t="shared" ref="GM3:GM6" si="9">LEFT(GJ3,FIND(" ",GJ3)-1)</f>
        <v>naruto</v>
      </c>
      <c r="GO3" t="str">
        <f t="shared" ref="GO3:GO6" si="10">RIGHT(GJ3,LEN(GJ3)-FIND(" ",GJ3,FIND(" ",GJ3)+1))</f>
        <v>uzumaki</v>
      </c>
      <c r="GQ3" t="s">
        <v>87</v>
      </c>
      <c r="GR3">
        <v>3789</v>
      </c>
      <c r="GS3" s="12">
        <f t="shared" si="0"/>
        <v>0.10512151814449007</v>
      </c>
      <c r="GV3" t="s">
        <v>286</v>
      </c>
      <c r="GW3">
        <v>2</v>
      </c>
      <c r="GX3">
        <v>50</v>
      </c>
      <c r="GZ3">
        <f>SUMPRODUCT(GW3:GW6,GX3:GX6)</f>
        <v>545</v>
      </c>
      <c r="HC3" s="13">
        <v>1</v>
      </c>
      <c r="HD3" s="13" t="s">
        <v>294</v>
      </c>
      <c r="HE3" s="13" t="s">
        <v>298</v>
      </c>
      <c r="HI3" t="s">
        <v>302</v>
      </c>
    </row>
    <row r="4" spans="1:220" x14ac:dyDescent="0.35">
      <c r="A4" t="s">
        <v>4</v>
      </c>
      <c r="B4" t="s">
        <v>9</v>
      </c>
      <c r="D4" t="str">
        <v>fresh</v>
      </c>
      <c r="E4" t="str">
        <v>mercuriel</v>
      </c>
      <c r="F4" t="str">
        <v>gell</v>
      </c>
      <c r="G4" t="str">
        <v>magic</v>
      </c>
      <c r="H4" t="str">
        <v>metcon</v>
      </c>
      <c r="J4">
        <v>2</v>
      </c>
      <c r="K4">
        <v>65</v>
      </c>
      <c r="L4">
        <v>91</v>
      </c>
      <c r="M4">
        <f t="shared" ref="M4:M7" si="11">GCD(K4,L4)</f>
        <v>13</v>
      </c>
      <c r="P4" t="s">
        <v>30</v>
      </c>
      <c r="Q4" t="s">
        <v>35</v>
      </c>
      <c r="R4" t="str">
        <v>hatake</v>
      </c>
      <c r="T4">
        <v>1032</v>
      </c>
      <c r="U4" t="s">
        <v>43</v>
      </c>
      <c r="V4" t="s">
        <v>48</v>
      </c>
      <c r="W4" s="1" t="s">
        <v>52</v>
      </c>
      <c r="Z4" t="s">
        <v>58</v>
      </c>
      <c r="AA4" s="2">
        <v>700000</v>
      </c>
      <c r="AI4" t="s">
        <v>66</v>
      </c>
      <c r="AJ4">
        <v>65000</v>
      </c>
      <c r="AL4" t="s">
        <v>71</v>
      </c>
      <c r="AM4">
        <f>AVERAGE(AJ4:AJ11)</f>
        <v>110625</v>
      </c>
      <c r="AO4" t="s">
        <v>45</v>
      </c>
      <c r="AP4" t="s">
        <v>80</v>
      </c>
      <c r="AX4" s="3">
        <v>45786</v>
      </c>
      <c r="AZ4" s="3">
        <f t="shared" ref="AZ4:AZ7" si="12">EOMONTH(AX4,0)</f>
        <v>45808</v>
      </c>
      <c r="BD4" t="s">
        <v>91</v>
      </c>
      <c r="BE4">
        <f t="shared" ref="BE4:BE7" ca="1" si="13">RANDBETWEEN(50,500)</f>
        <v>268</v>
      </c>
      <c r="BF4">
        <f t="shared" ca="1" si="1"/>
        <v>97</v>
      </c>
      <c r="BG4">
        <f t="shared" ca="1" si="1"/>
        <v>462</v>
      </c>
      <c r="BH4">
        <f t="shared" ca="1" si="1"/>
        <v>125</v>
      </c>
      <c r="BJ4" t="s">
        <v>100</v>
      </c>
      <c r="BK4" cm="1">
        <f t="array" ref="BK4">SUM(LEN(BJ4)-LEN(SUBSTITUTE(BJ4,_xlfn.SEQUENCE(10,,0),"")))</f>
        <v>7</v>
      </c>
      <c r="BS4" t="s">
        <v>108</v>
      </c>
      <c r="BT4" s="4">
        <v>88</v>
      </c>
      <c r="BW4" s="3">
        <v>45763</v>
      </c>
      <c r="BX4" t="str">
        <f t="shared" ref="BX4:BX20" si="14">TEXT(BW4,"dddd")</f>
        <v>Wednesday</v>
      </c>
      <c r="CB4" s="3">
        <v>45765</v>
      </c>
      <c r="CC4" t="s">
        <v>120</v>
      </c>
      <c r="CD4" t="str">
        <f t="shared" ref="CD4:CD7" si="15">CONCATENATE(TEXT(CB4,"dd-mm-yyyy")," ",CC4)</f>
        <v>18-04-2025 laptop sleeve</v>
      </c>
      <c r="CG4" t="s">
        <v>45</v>
      </c>
      <c r="CH4" s="2">
        <v>6</v>
      </c>
      <c r="CI4" s="5">
        <v>556</v>
      </c>
      <c r="CJ4" s="6">
        <v>0.33</v>
      </c>
      <c r="CL4" t="s">
        <v>138</v>
      </c>
      <c r="CM4">
        <v>799</v>
      </c>
      <c r="CN4">
        <f t="shared" si="2"/>
        <v>848.53800000000001</v>
      </c>
      <c r="CO4">
        <f t="shared" si="3"/>
        <v>848.53800000000001</v>
      </c>
      <c r="CQ4" t="s">
        <v>145</v>
      </c>
      <c r="CR4" s="8">
        <v>2400</v>
      </c>
      <c r="CS4" s="8">
        <f t="shared" si="4"/>
        <v>2544</v>
      </c>
      <c r="CW4" t="s">
        <v>152</v>
      </c>
      <c r="CX4">
        <v>3487</v>
      </c>
      <c r="CY4">
        <v>1000</v>
      </c>
      <c r="DC4">
        <f t="shared" ca="1" si="5"/>
        <v>1000</v>
      </c>
      <c r="DO4" t="s">
        <v>45</v>
      </c>
      <c r="DP4">
        <v>3</v>
      </c>
      <c r="DQ4" t="str" cm="1">
        <f t="array" ref="DQ4">_xlfn.SWITCH(DP4,$DS$4,$DT$4,$DS$5,$DT$5,$DS$6,$DT$6)</f>
        <v>Poor</v>
      </c>
      <c r="DR4" t="str">
        <f t="shared" si="6"/>
        <v>Poor</v>
      </c>
      <c r="DS4">
        <v>1</v>
      </c>
      <c r="DT4" t="s">
        <v>166</v>
      </c>
      <c r="DV4" t="s">
        <v>179</v>
      </c>
      <c r="DW4" t="s">
        <v>44</v>
      </c>
      <c r="DX4" t="s">
        <v>182</v>
      </c>
      <c r="DY4" t="s">
        <v>190</v>
      </c>
      <c r="ED4" s="3">
        <v>45840</v>
      </c>
      <c r="EE4">
        <v>6</v>
      </c>
      <c r="EF4" s="3">
        <f t="shared" si="7"/>
        <v>45659</v>
      </c>
      <c r="EG4" s="3" t="s">
        <v>197</v>
      </c>
      <c r="EI4" t="s">
        <v>44</v>
      </c>
      <c r="EJ4" t="s">
        <v>207</v>
      </c>
      <c r="EK4">
        <v>55000</v>
      </c>
      <c r="EL4" s="6">
        <v>0.3</v>
      </c>
      <c r="EN4" t="str">
        <v>Madara</v>
      </c>
      <c r="EO4">
        <v>45000</v>
      </c>
      <c r="EQ4" t="s">
        <v>215</v>
      </c>
      <c r="ER4" t="str">
        <f t="shared" ref="ER4:ER11" si="16">LEFT(EQ4,5)&amp;"******"&amp;RIGHT(EQ4,3)</f>
        <v>947-9******210</v>
      </c>
      <c r="EW4" t="s">
        <v>44</v>
      </c>
      <c r="EX4" s="8">
        <v>13310</v>
      </c>
      <c r="EY4" s="8">
        <f>EX4*$EW$10</f>
        <v>1331</v>
      </c>
      <c r="FA4" t="s">
        <v>226</v>
      </c>
      <c r="FC4" t="s">
        <v>232</v>
      </c>
      <c r="FD4">
        <v>1200</v>
      </c>
      <c r="FE4">
        <v>1200</v>
      </c>
      <c r="FF4" t="str">
        <f>IF(FD4&gt;=FE4,"✅On Budget","❎Over Budget")</f>
        <v>✅On Budget</v>
      </c>
      <c r="FH4" t="s">
        <v>238</v>
      </c>
      <c r="FI4" t="s">
        <v>239</v>
      </c>
      <c r="FJ4" s="10">
        <v>44645</v>
      </c>
      <c r="FN4" t="s">
        <v>248</v>
      </c>
      <c r="FO4">
        <v>8</v>
      </c>
      <c r="FP4">
        <v>10</v>
      </c>
      <c r="FT4" t="s">
        <v>45</v>
      </c>
      <c r="FU4" t="s">
        <v>261</v>
      </c>
      <c r="FV4" t="s">
        <v>265</v>
      </c>
      <c r="FW4">
        <v>54400</v>
      </c>
      <c r="FX4" s="11" cm="1">
        <f t="array" ref="FX4">INDEX($GB$2:$GB$11,MATCH(1,($FZ$2:$FZ$11=FV4)*($GA$2:$GA$11=FU4),0))</f>
        <v>3.3000000000000002E-2</v>
      </c>
      <c r="FZ4" t="s">
        <v>265</v>
      </c>
      <c r="GA4" t="s">
        <v>261</v>
      </c>
      <c r="GB4" s="11">
        <v>3.3000000000000002E-2</v>
      </c>
      <c r="GF4" t="s">
        <v>271</v>
      </c>
      <c r="GG4">
        <v>75</v>
      </c>
      <c r="GH4">
        <v>10</v>
      </c>
      <c r="GJ4" t="s">
        <v>278</v>
      </c>
      <c r="GL4" t="str">
        <f t="shared" si="8"/>
        <v>J</v>
      </c>
      <c r="GM4" t="str">
        <f t="shared" si="9"/>
        <v>kakashi</v>
      </c>
      <c r="GN4" t="s">
        <v>281</v>
      </c>
      <c r="GO4" t="str">
        <f t="shared" si="10"/>
        <v>hatake</v>
      </c>
      <c r="GQ4" t="s">
        <v>88</v>
      </c>
      <c r="GR4">
        <v>5678</v>
      </c>
      <c r="GS4" s="12">
        <f t="shared" si="0"/>
        <v>0.15752968593940739</v>
      </c>
      <c r="GV4" t="s">
        <v>287</v>
      </c>
      <c r="GW4">
        <v>4</v>
      </c>
      <c r="GX4">
        <v>40</v>
      </c>
      <c r="GZ4" t="s">
        <v>291</v>
      </c>
      <c r="HC4" s="13">
        <v>2</v>
      </c>
      <c r="HD4" s="13" t="s">
        <v>295</v>
      </c>
      <c r="HE4" s="13" t="s">
        <v>299</v>
      </c>
    </row>
    <row r="5" spans="1:220" x14ac:dyDescent="0.35">
      <c r="A5" t="s">
        <v>5</v>
      </c>
      <c r="B5" t="s">
        <v>10</v>
      </c>
      <c r="J5">
        <v>3</v>
      </c>
      <c r="K5">
        <v>120</v>
      </c>
      <c r="L5">
        <v>75</v>
      </c>
      <c r="M5">
        <f t="shared" si="11"/>
        <v>15</v>
      </c>
      <c r="P5" t="s">
        <v>31</v>
      </c>
      <c r="Q5" t="s">
        <v>34</v>
      </c>
      <c r="R5" t="str">
        <v>Uchiha</v>
      </c>
      <c r="T5">
        <v>1033</v>
      </c>
      <c r="U5" t="s">
        <v>44</v>
      </c>
      <c r="V5" t="s">
        <v>49</v>
      </c>
      <c r="W5" s="1" t="s">
        <v>53</v>
      </c>
      <c r="Z5" t="s">
        <v>59</v>
      </c>
      <c r="AA5" s="2"/>
      <c r="AI5" t="s">
        <v>66</v>
      </c>
      <c r="AJ5">
        <v>75000</v>
      </c>
      <c r="AO5" t="s">
        <v>76</v>
      </c>
      <c r="AP5" t="s">
        <v>81</v>
      </c>
      <c r="AS5" t="s">
        <v>82</v>
      </c>
      <c r="AX5" s="3">
        <v>45817</v>
      </c>
      <c r="AZ5" s="3">
        <f t="shared" si="12"/>
        <v>45838</v>
      </c>
      <c r="BB5" t="s">
        <v>85</v>
      </c>
      <c r="BD5" t="s">
        <v>92</v>
      </c>
      <c r="BE5">
        <f t="shared" ca="1" si="13"/>
        <v>482</v>
      </c>
      <c r="BF5">
        <f t="shared" ca="1" si="1"/>
        <v>311</v>
      </c>
      <c r="BG5">
        <f t="shared" ca="1" si="1"/>
        <v>267</v>
      </c>
      <c r="BH5">
        <f t="shared" ca="1" si="1"/>
        <v>420</v>
      </c>
      <c r="BJ5" t="s">
        <v>101</v>
      </c>
      <c r="BK5" cm="1">
        <f t="array" ref="BK5">SUM(LEN(BJ5)-LEN(SUBSTITUTE(BJ5,_xlfn.SEQUENCE(10,,0),"")))</f>
        <v>5</v>
      </c>
      <c r="BM5" t="s">
        <v>105</v>
      </c>
      <c r="BS5" t="s">
        <v>109</v>
      </c>
      <c r="BT5" s="4">
        <v>77</v>
      </c>
      <c r="BW5" s="3">
        <v>45764</v>
      </c>
      <c r="BX5" t="str">
        <f t="shared" si="14"/>
        <v>Thursday</v>
      </c>
      <c r="CB5" s="3">
        <v>45766</v>
      </c>
      <c r="CC5" t="s">
        <v>121</v>
      </c>
      <c r="CD5" t="str">
        <f t="shared" si="15"/>
        <v>19-04-2025 usb-c adaptor</v>
      </c>
      <c r="CG5" t="s">
        <v>77</v>
      </c>
      <c r="CH5" s="2">
        <v>7</v>
      </c>
      <c r="CI5" s="5">
        <v>778</v>
      </c>
      <c r="CJ5" s="6">
        <v>0.44</v>
      </c>
      <c r="CQ5" t="s">
        <v>146</v>
      </c>
      <c r="CR5" s="8">
        <v>500</v>
      </c>
      <c r="CS5" s="8">
        <f t="shared" si="4"/>
        <v>530</v>
      </c>
      <c r="CW5" t="s">
        <v>153</v>
      </c>
      <c r="CX5">
        <v>1621</v>
      </c>
      <c r="DC5">
        <f t="shared" ca="1" si="5"/>
        <v>1621</v>
      </c>
      <c r="DO5" t="s">
        <v>77</v>
      </c>
      <c r="DP5">
        <v>1</v>
      </c>
      <c r="DQ5" t="str" cm="1">
        <f t="array" ref="DQ5">_xlfn.SWITCH(DP5,$DS$4,$DT$4,$DS$5,$DT$5,$DS$6,$DT$6)</f>
        <v>Excellent</v>
      </c>
      <c r="DR5" t="str">
        <f t="shared" si="6"/>
        <v>Excellent</v>
      </c>
      <c r="DS5">
        <v>2</v>
      </c>
      <c r="DT5" t="s">
        <v>167</v>
      </c>
      <c r="DV5" t="s">
        <v>180</v>
      </c>
      <c r="DW5" t="s">
        <v>45</v>
      </c>
      <c r="DX5" t="s">
        <v>183</v>
      </c>
      <c r="DY5" t="s">
        <v>186</v>
      </c>
      <c r="EC5" t="s">
        <v>193</v>
      </c>
      <c r="ED5" s="3">
        <v>45872</v>
      </c>
      <c r="EE5">
        <v>4</v>
      </c>
      <c r="EF5" s="3">
        <f t="shared" si="7"/>
        <v>45750</v>
      </c>
      <c r="EG5" s="3" t="s">
        <v>197</v>
      </c>
      <c r="EI5" t="s">
        <v>45</v>
      </c>
      <c r="EJ5" t="s">
        <v>208</v>
      </c>
      <c r="EK5">
        <v>65000</v>
      </c>
      <c r="EL5" s="6">
        <v>0.4</v>
      </c>
      <c r="EN5" t="str">
        <v>naruto</v>
      </c>
      <c r="EO5">
        <v>55000</v>
      </c>
      <c r="EQ5" t="s">
        <v>216</v>
      </c>
      <c r="ER5" t="str">
        <f t="shared" si="16"/>
        <v>947-1******890</v>
      </c>
      <c r="EW5" t="s">
        <v>45</v>
      </c>
      <c r="EX5" s="8">
        <v>15821</v>
      </c>
      <c r="EY5" s="8">
        <f>EX5*$EW$10</f>
        <v>1582.1000000000001</v>
      </c>
      <c r="FA5" t="s">
        <v>227</v>
      </c>
      <c r="FC5" t="s">
        <v>233</v>
      </c>
      <c r="FD5">
        <v>440</v>
      </c>
      <c r="FE5">
        <v>550</v>
      </c>
      <c r="FF5" t="str">
        <f t="shared" ref="FF5:FF8" si="17">IF(FD5&gt;=FE5,"✅On Budget","❎Over Budget")</f>
        <v>❎Over Budget</v>
      </c>
      <c r="FH5" t="s">
        <v>240</v>
      </c>
      <c r="FI5" t="s">
        <v>241</v>
      </c>
      <c r="FJ5" s="10">
        <v>44694</v>
      </c>
      <c r="FN5" t="s">
        <v>249</v>
      </c>
      <c r="FO5">
        <v>15</v>
      </c>
      <c r="FP5">
        <v>10</v>
      </c>
      <c r="FT5" t="s">
        <v>76</v>
      </c>
      <c r="FU5" t="s">
        <v>262</v>
      </c>
      <c r="FV5" t="s">
        <v>175</v>
      </c>
      <c r="FW5">
        <v>75000</v>
      </c>
      <c r="FX5" s="11" cm="1">
        <f t="array" ref="FX5">INDEX($GB$2:$GB$11,MATCH(1,($FZ$2:$FZ$11=FV5)*($GA$2:$GA$11=FU5),0))</f>
        <v>5.2999999999999999E-2</v>
      </c>
      <c r="FZ5" t="s">
        <v>175</v>
      </c>
      <c r="GA5" t="s">
        <v>261</v>
      </c>
      <c r="GB5" s="11">
        <v>5.5E-2</v>
      </c>
      <c r="GF5" t="s">
        <v>272</v>
      </c>
      <c r="GG5">
        <v>80</v>
      </c>
      <c r="GH5">
        <v>25</v>
      </c>
      <c r="GJ5" t="s">
        <v>279</v>
      </c>
      <c r="GL5" t="str">
        <f t="shared" si="8"/>
        <v>K</v>
      </c>
      <c r="GM5" t="str">
        <f t="shared" si="9"/>
        <v>minato</v>
      </c>
      <c r="GO5" t="str">
        <f t="shared" si="10"/>
        <v>namikaze</v>
      </c>
      <c r="GQ5" t="s">
        <v>89</v>
      </c>
      <c r="GR5">
        <v>9876</v>
      </c>
      <c r="GS5" s="12">
        <f t="shared" si="0"/>
        <v>0.27399844634335813</v>
      </c>
      <c r="GV5" t="s">
        <v>288</v>
      </c>
      <c r="GW5">
        <v>5</v>
      </c>
      <c r="GX5">
        <v>25</v>
      </c>
      <c r="HC5" s="13">
        <v>3</v>
      </c>
      <c r="HD5" s="13" t="s">
        <v>296</v>
      </c>
      <c r="HE5" s="13" t="s">
        <v>300</v>
      </c>
      <c r="HH5" s="13" t="s">
        <v>291</v>
      </c>
      <c r="HI5" s="13">
        <v>1</v>
      </c>
      <c r="HJ5" s="13">
        <v>2</v>
      </c>
      <c r="HK5" s="13">
        <v>3</v>
      </c>
      <c r="HL5" s="13">
        <v>4</v>
      </c>
    </row>
    <row r="6" spans="1:220" x14ac:dyDescent="0.35">
      <c r="A6" t="s">
        <v>6</v>
      </c>
      <c r="B6" t="s">
        <v>11</v>
      </c>
      <c r="E6" t="s">
        <v>23</v>
      </c>
      <c r="J6">
        <v>4</v>
      </c>
      <c r="K6">
        <v>56</v>
      </c>
      <c r="L6">
        <v>98</v>
      </c>
      <c r="M6">
        <f t="shared" si="11"/>
        <v>14</v>
      </c>
      <c r="P6" t="s">
        <v>32</v>
      </c>
      <c r="Q6" t="s">
        <v>37</v>
      </c>
      <c r="R6" t="str">
        <v>namikaze</v>
      </c>
      <c r="T6">
        <v>1034</v>
      </c>
      <c r="U6" t="s">
        <v>45</v>
      </c>
      <c r="V6" t="s">
        <v>50</v>
      </c>
      <c r="W6" s="1" t="s">
        <v>54</v>
      </c>
      <c r="Z6" t="s">
        <v>60</v>
      </c>
      <c r="AA6" s="2"/>
      <c r="AI6" t="s">
        <v>66</v>
      </c>
      <c r="AJ6">
        <v>80000</v>
      </c>
      <c r="AL6" t="s">
        <v>72</v>
      </c>
      <c r="AM6">
        <f>AVERAGE(AJ2:AJ11)</f>
        <v>100000</v>
      </c>
      <c r="AO6" t="s">
        <v>77</v>
      </c>
      <c r="AP6" t="s">
        <v>80</v>
      </c>
      <c r="AX6" s="3">
        <v>45847</v>
      </c>
      <c r="AZ6" s="3">
        <f t="shared" si="12"/>
        <v>45869</v>
      </c>
      <c r="BD6" t="s">
        <v>93</v>
      </c>
      <c r="BE6">
        <f t="shared" ca="1" si="13"/>
        <v>375</v>
      </c>
      <c r="BF6">
        <f t="shared" ca="1" si="1"/>
        <v>426</v>
      </c>
      <c r="BG6">
        <f t="shared" ca="1" si="1"/>
        <v>197</v>
      </c>
      <c r="BH6">
        <f t="shared" ca="1" si="1"/>
        <v>378</v>
      </c>
      <c r="BJ6" t="s">
        <v>102</v>
      </c>
      <c r="BK6" cm="1">
        <f t="array" ref="BK6">SUM(LEN(BJ6)-LEN(SUBSTITUTE(BJ6,_xlfn.SEQUENCE(10,,0),"")))</f>
        <v>5</v>
      </c>
      <c r="BS6" t="s">
        <v>110</v>
      </c>
      <c r="BT6" s="4">
        <v>66</v>
      </c>
      <c r="BW6" s="3">
        <v>45765</v>
      </c>
      <c r="BX6" t="str">
        <f t="shared" si="14"/>
        <v>Friday</v>
      </c>
      <c r="CB6" s="3">
        <v>45767</v>
      </c>
      <c r="CC6" t="s">
        <v>122</v>
      </c>
      <c r="CD6" t="str">
        <f t="shared" si="15"/>
        <v>20-04-2025 bluetooth speaker</v>
      </c>
      <c r="CG6" t="s">
        <v>46</v>
      </c>
      <c r="CH6" s="2">
        <v>8</v>
      </c>
      <c r="CI6" s="5">
        <v>990</v>
      </c>
      <c r="CJ6" s="6">
        <v>0.55000000000000004</v>
      </c>
      <c r="CW6" t="s">
        <v>154</v>
      </c>
      <c r="CX6">
        <v>4012</v>
      </c>
      <c r="CY6">
        <v>2791</v>
      </c>
      <c r="CZ6">
        <v>1655</v>
      </c>
      <c r="DA6">
        <v>3762</v>
      </c>
      <c r="DC6">
        <f t="shared" ca="1" si="5"/>
        <v>3762</v>
      </c>
      <c r="DO6" t="s">
        <v>46</v>
      </c>
      <c r="DP6">
        <v>2</v>
      </c>
      <c r="DQ6" t="str" cm="1">
        <f t="array" ref="DQ6">_xlfn.SWITCH(DP6,$DS$4,$DT$4,$DS$5,$DT$5,$DS$6,$DT$6)</f>
        <v>Good</v>
      </c>
      <c r="DR6" t="str">
        <f t="shared" si="6"/>
        <v>Good</v>
      </c>
      <c r="DS6">
        <v>3</v>
      </c>
      <c r="DT6" t="s">
        <v>168</v>
      </c>
      <c r="DV6" t="s">
        <v>181</v>
      </c>
      <c r="DW6" t="s">
        <v>77</v>
      </c>
      <c r="DX6" t="s">
        <v>184</v>
      </c>
      <c r="DY6" t="s">
        <v>187</v>
      </c>
      <c r="ED6" s="3">
        <v>45904</v>
      </c>
      <c r="EE6">
        <v>5</v>
      </c>
      <c r="EF6" s="3">
        <f t="shared" si="7"/>
        <v>45751</v>
      </c>
      <c r="EG6" s="3" t="s">
        <v>197</v>
      </c>
      <c r="EI6" t="s">
        <v>77</v>
      </c>
      <c r="EJ6" t="s">
        <v>209</v>
      </c>
      <c r="EK6">
        <v>75000</v>
      </c>
      <c r="EL6" s="6">
        <v>0.5</v>
      </c>
      <c r="EN6" t="str">
        <v>kakashi</v>
      </c>
      <c r="EO6">
        <v>65000</v>
      </c>
      <c r="EQ6" t="s">
        <v>217</v>
      </c>
      <c r="ER6" t="str">
        <f t="shared" si="16"/>
        <v>947-3******012</v>
      </c>
      <c r="EW6" t="s">
        <v>77</v>
      </c>
      <c r="EX6" s="8">
        <v>12585</v>
      </c>
      <c r="EY6" s="8">
        <f>EX6*$EW$10</f>
        <v>1258.5</v>
      </c>
      <c r="FC6" t="s">
        <v>234</v>
      </c>
      <c r="FD6">
        <v>150</v>
      </c>
      <c r="FE6">
        <v>140</v>
      </c>
      <c r="FF6" t="str">
        <f t="shared" si="17"/>
        <v>✅On Budget</v>
      </c>
      <c r="FH6" t="s">
        <v>42</v>
      </c>
      <c r="FI6" t="s">
        <v>242</v>
      </c>
      <c r="FJ6" s="10">
        <v>44493</v>
      </c>
      <c r="FK6" t="str">
        <f>INDEX(FH4:FJ6,3,2)</f>
        <v>chennai</v>
      </c>
      <c r="FL6" t="s">
        <v>243</v>
      </c>
      <c r="FN6" t="s">
        <v>250</v>
      </c>
      <c r="FO6">
        <v>5</v>
      </c>
      <c r="FP6">
        <v>10</v>
      </c>
      <c r="FT6" t="s">
        <v>77</v>
      </c>
      <c r="FU6" t="s">
        <v>261</v>
      </c>
      <c r="FV6" t="s">
        <v>190</v>
      </c>
      <c r="FW6">
        <v>68000</v>
      </c>
      <c r="FX6" s="11" cm="1">
        <f t="array" ref="FX6">INDEX($GB$2:$GB$11,MATCH(1,($FZ$2:$FZ$11=FV6)*($GA$2:$GA$11=FU6),0))</f>
        <v>0.05</v>
      </c>
      <c r="FZ6" t="s">
        <v>190</v>
      </c>
      <c r="GA6" t="s">
        <v>261</v>
      </c>
      <c r="GB6" s="6">
        <v>0.05</v>
      </c>
      <c r="GF6" t="s">
        <v>273</v>
      </c>
      <c r="GG6">
        <v>56</v>
      </c>
      <c r="GH6">
        <v>20</v>
      </c>
      <c r="GJ6" t="s">
        <v>280</v>
      </c>
      <c r="GL6" t="str">
        <f t="shared" si="8"/>
        <v>S</v>
      </c>
      <c r="GM6" t="str">
        <f t="shared" si="9"/>
        <v>shikamaru</v>
      </c>
      <c r="GO6" t="str">
        <f t="shared" si="10"/>
        <v>nara</v>
      </c>
      <c r="GQ6" t="s">
        <v>149</v>
      </c>
      <c r="GR6">
        <v>4567</v>
      </c>
      <c r="GS6" s="12">
        <f t="shared" si="0"/>
        <v>0.12670624791920984</v>
      </c>
      <c r="GV6" t="s">
        <v>289</v>
      </c>
      <c r="GW6">
        <v>2</v>
      </c>
      <c r="GX6">
        <v>80</v>
      </c>
      <c r="HC6" s="13">
        <v>4</v>
      </c>
      <c r="HD6" s="13" t="s">
        <v>297</v>
      </c>
      <c r="HE6" s="13" t="s">
        <v>301</v>
      </c>
      <c r="HH6" s="13" t="s">
        <v>292</v>
      </c>
      <c r="HI6" s="13" t="s">
        <v>294</v>
      </c>
      <c r="HJ6" s="13" t="s">
        <v>295</v>
      </c>
      <c r="HK6" s="13" t="s">
        <v>296</v>
      </c>
      <c r="HL6" s="13" t="s">
        <v>297</v>
      </c>
    </row>
    <row r="7" spans="1:220" x14ac:dyDescent="0.35">
      <c r="A7" t="s">
        <v>2</v>
      </c>
      <c r="B7" t="s">
        <v>12</v>
      </c>
      <c r="E7" t="s">
        <v>22</v>
      </c>
      <c r="J7">
        <v>5</v>
      </c>
      <c r="K7">
        <v>33</v>
      </c>
      <c r="L7">
        <v>77</v>
      </c>
      <c r="M7">
        <f t="shared" si="11"/>
        <v>11</v>
      </c>
      <c r="T7">
        <v>1035</v>
      </c>
      <c r="U7" t="s">
        <v>46</v>
      </c>
      <c r="V7" t="s">
        <v>48</v>
      </c>
      <c r="W7" s="1" t="s">
        <v>55</v>
      </c>
      <c r="Z7" t="s">
        <v>61</v>
      </c>
      <c r="AA7" s="2"/>
      <c r="AI7" t="s">
        <v>66</v>
      </c>
      <c r="AJ7">
        <v>85000</v>
      </c>
      <c r="AO7" t="s">
        <v>78</v>
      </c>
      <c r="AP7" t="s">
        <v>80</v>
      </c>
      <c r="AX7" s="3">
        <v>45878</v>
      </c>
      <c r="AZ7" s="3">
        <f t="shared" si="12"/>
        <v>45900</v>
      </c>
      <c r="BD7" t="s">
        <v>94</v>
      </c>
      <c r="BE7">
        <f t="shared" ca="1" si="13"/>
        <v>188</v>
      </c>
      <c r="BF7">
        <f t="shared" ca="1" si="1"/>
        <v>177</v>
      </c>
      <c r="BG7">
        <f t="shared" ca="1" si="1"/>
        <v>222</v>
      </c>
      <c r="BH7">
        <f t="shared" ca="1" si="1"/>
        <v>189</v>
      </c>
      <c r="BJ7" t="s">
        <v>103</v>
      </c>
      <c r="BK7" cm="1">
        <f t="array" ref="BK7">SUM(LEN(BJ7)-LEN(SUBSTITUTE(BJ7,_xlfn.SEQUENCE(10,,0),"")))</f>
        <v>5</v>
      </c>
      <c r="BS7" t="s">
        <v>111</v>
      </c>
      <c r="BT7" s="4">
        <v>55</v>
      </c>
      <c r="BW7" s="3">
        <v>45768</v>
      </c>
      <c r="BX7" t="str">
        <f t="shared" si="14"/>
        <v>Monday</v>
      </c>
      <c r="CB7" s="3">
        <v>45768</v>
      </c>
      <c r="CC7" t="s">
        <v>123</v>
      </c>
      <c r="CD7" t="str">
        <f t="shared" si="15"/>
        <v>21-04-2025 mechanical Keyboard</v>
      </c>
      <c r="CO7" t="s">
        <v>139</v>
      </c>
      <c r="EI7" t="s">
        <v>205</v>
      </c>
      <c r="EJ7" t="s">
        <v>210</v>
      </c>
      <c r="EK7">
        <v>85000</v>
      </c>
      <c r="EL7" s="6">
        <v>0.5</v>
      </c>
      <c r="EN7" t="str">
        <v>obito</v>
      </c>
      <c r="EO7">
        <v>75000</v>
      </c>
      <c r="EQ7" t="s">
        <v>218</v>
      </c>
      <c r="ER7" t="str">
        <f t="shared" si="16"/>
        <v>947-4******123</v>
      </c>
      <c r="EW7" t="s">
        <v>46</v>
      </c>
      <c r="EX7" s="8">
        <v>14809</v>
      </c>
      <c r="EY7" s="8">
        <f>EX7*$EW$10</f>
        <v>1480.9</v>
      </c>
      <c r="FC7" t="s">
        <v>235</v>
      </c>
      <c r="FD7">
        <v>60</v>
      </c>
      <c r="FE7">
        <v>70</v>
      </c>
      <c r="FF7" t="str">
        <f t="shared" si="17"/>
        <v>❎Over Budget</v>
      </c>
      <c r="FN7" t="s">
        <v>251</v>
      </c>
      <c r="FO7">
        <v>12</v>
      </c>
      <c r="FP7">
        <v>15</v>
      </c>
      <c r="FR7" t="s">
        <v>252</v>
      </c>
      <c r="FZ7" t="s">
        <v>263</v>
      </c>
      <c r="GA7" t="s">
        <v>262</v>
      </c>
      <c r="GB7" s="11">
        <v>3.2000000000000001E-2</v>
      </c>
      <c r="GF7" t="s">
        <v>274</v>
      </c>
      <c r="GG7">
        <v>95</v>
      </c>
      <c r="GH7">
        <v>15</v>
      </c>
      <c r="GQ7" t="s">
        <v>282</v>
      </c>
      <c r="GR7">
        <v>3456</v>
      </c>
      <c r="GS7" s="12">
        <f t="shared" si="0"/>
        <v>9.5882809899012322E-2</v>
      </c>
      <c r="HH7" s="13" t="s">
        <v>293</v>
      </c>
      <c r="HI7" s="13" t="s">
        <v>298</v>
      </c>
      <c r="HJ7" s="13" t="s">
        <v>299</v>
      </c>
      <c r="HK7" s="13" t="s">
        <v>300</v>
      </c>
      <c r="HL7" s="13" t="s">
        <v>301</v>
      </c>
    </row>
    <row r="8" spans="1:220" x14ac:dyDescent="0.35">
      <c r="A8" t="s">
        <v>3</v>
      </c>
      <c r="B8" t="s">
        <v>13</v>
      </c>
      <c r="AI8" t="s">
        <v>66</v>
      </c>
      <c r="AJ8">
        <v>85000</v>
      </c>
      <c r="AL8" t="s">
        <v>73</v>
      </c>
      <c r="AM8">
        <f>MEDIAN(AJ2:AJ11)</f>
        <v>82500</v>
      </c>
      <c r="AO8" t="s">
        <v>46</v>
      </c>
      <c r="AP8" t="s">
        <v>81</v>
      </c>
      <c r="BW8" s="3">
        <v>45769</v>
      </c>
      <c r="BX8" t="str">
        <f t="shared" si="14"/>
        <v>Tuesday</v>
      </c>
      <c r="CH8" t="s">
        <v>129</v>
      </c>
      <c r="CI8" t="s">
        <v>131</v>
      </c>
      <c r="CJ8" t="s">
        <v>130</v>
      </c>
      <c r="DQ8" t="str">
        <f>_xlfn.XLOOKUP(DP2,$DS$4:$DS$6,$DT$4:$DT$6,,0)</f>
        <v>Excellent</v>
      </c>
      <c r="DR8" t="s">
        <v>189</v>
      </c>
      <c r="DV8" t="s">
        <v>169</v>
      </c>
      <c r="DW8" t="s">
        <v>170</v>
      </c>
      <c r="DX8" t="s">
        <v>171</v>
      </c>
      <c r="DY8" t="s">
        <v>172</v>
      </c>
      <c r="EN8" t="str">
        <v>Itachi</v>
      </c>
      <c r="EO8">
        <v>85000</v>
      </c>
      <c r="EQ8" t="s">
        <v>216</v>
      </c>
      <c r="ER8" t="str">
        <f t="shared" si="16"/>
        <v>947-1******890</v>
      </c>
      <c r="FC8" t="s">
        <v>236</v>
      </c>
      <c r="FD8">
        <v>50</v>
      </c>
      <c r="FE8">
        <v>0</v>
      </c>
      <c r="FF8" t="str">
        <f t="shared" si="17"/>
        <v>✅On Budget</v>
      </c>
      <c r="FZ8" t="s">
        <v>264</v>
      </c>
      <c r="GA8" t="s">
        <v>262</v>
      </c>
      <c r="GB8" s="11">
        <v>5.1999999999999998E-2</v>
      </c>
      <c r="GR8">
        <f>SUM(GR2:GR7)</f>
        <v>36044</v>
      </c>
      <c r="GV8" t="s">
        <v>290</v>
      </c>
      <c r="GX8">
        <v>545</v>
      </c>
    </row>
    <row r="9" spans="1:220" x14ac:dyDescent="0.35">
      <c r="A9" t="s">
        <v>4</v>
      </c>
      <c r="B9" t="s">
        <v>14</v>
      </c>
      <c r="T9" t="s">
        <v>38</v>
      </c>
      <c r="U9" t="s">
        <v>39</v>
      </c>
      <c r="V9" t="s">
        <v>40</v>
      </c>
      <c r="W9" t="s">
        <v>41</v>
      </c>
      <c r="AI9" t="s">
        <v>66</v>
      </c>
      <c r="AJ9">
        <v>95000</v>
      </c>
      <c r="AO9" t="s">
        <v>79</v>
      </c>
      <c r="AP9" t="s">
        <v>81</v>
      </c>
      <c r="BD9" t="s">
        <v>86</v>
      </c>
      <c r="BG9" t="s">
        <v>95</v>
      </c>
      <c r="BW9" s="3">
        <v>45770</v>
      </c>
      <c r="BX9" t="str">
        <f t="shared" si="14"/>
        <v>Wednesday</v>
      </c>
      <c r="DQ9" t="str">
        <f t="shared" ref="DQ9:DQ12" si="18">_xlfn.XLOOKUP(DP3,$DS$4:$DS$6,$DT$4:$DT$6,,0)</f>
        <v>Good</v>
      </c>
      <c r="DV9" t="s">
        <v>173</v>
      </c>
      <c r="DW9" t="str" cm="1">
        <f t="array" ref="DW9:DY9">VLOOKUP(DV9,$DV$1:$DY$6,{2,3,4},0)</f>
        <v>madara</v>
      </c>
      <c r="DX9" t="str">
        <v>ghost</v>
      </c>
      <c r="DY9" t="str">
        <v>it</v>
      </c>
      <c r="EQ9" t="s">
        <v>219</v>
      </c>
      <c r="ER9" t="str">
        <f t="shared" si="16"/>
        <v>947-9******321</v>
      </c>
      <c r="FX9" t="s">
        <v>266</v>
      </c>
      <c r="FZ9" t="s">
        <v>265</v>
      </c>
      <c r="GA9" t="s">
        <v>262</v>
      </c>
      <c r="GB9" s="11">
        <v>3.2000000000000001E-2</v>
      </c>
      <c r="GG9" t="s">
        <v>275</v>
      </c>
    </row>
    <row r="10" spans="1:220" x14ac:dyDescent="0.35">
      <c r="A10" t="s">
        <v>5</v>
      </c>
      <c r="B10" t="s">
        <v>15</v>
      </c>
      <c r="T10">
        <v>1033</v>
      </c>
      <c r="U10" t="str">
        <f>DGET($T$2:$W$7,U9,$T$9:$T$10)</f>
        <v>naruto</v>
      </c>
      <c r="V10" t="str">
        <f t="shared" ref="V10:W10" si="19">DGET($T$2:$W$7,V9,$T$9:$T$10)</f>
        <v>north</v>
      </c>
      <c r="W10" t="str">
        <f t="shared" si="19"/>
        <v>naruto@gmail.com</v>
      </c>
      <c r="AI10" t="s">
        <v>65</v>
      </c>
      <c r="AJ10">
        <v>175000</v>
      </c>
      <c r="BC10" t="s">
        <v>92</v>
      </c>
      <c r="BD10" cm="1">
        <f t="array" aca="1" ref="BD10" ca="1">INDIRECT(BC10) INDIRECT(BD9)</f>
        <v>482</v>
      </c>
      <c r="BG10" t="s">
        <v>96</v>
      </c>
      <c r="BW10" s="3">
        <v>45771</v>
      </c>
      <c r="BX10" t="str">
        <f t="shared" si="14"/>
        <v>Thursday</v>
      </c>
      <c r="DQ10" t="str">
        <f t="shared" si="18"/>
        <v>Poor</v>
      </c>
      <c r="EQ10" t="s">
        <v>220</v>
      </c>
      <c r="ER10" t="str">
        <f t="shared" si="16"/>
        <v>947-5******234</v>
      </c>
      <c r="EV10" t="s">
        <v>140</v>
      </c>
      <c r="EW10" s="6">
        <v>0.1</v>
      </c>
      <c r="FZ10" t="s">
        <v>175</v>
      </c>
      <c r="GA10" t="s">
        <v>262</v>
      </c>
      <c r="GB10" s="11">
        <v>5.2999999999999999E-2</v>
      </c>
      <c r="GG10">
        <f>SUMPRODUCT(GG3:GG7,GH3:GH7)/SUM(GH3:GH7)</f>
        <v>82.65</v>
      </c>
      <c r="GI10">
        <f>AVERAGE(GG3:GG7)</f>
        <v>81</v>
      </c>
      <c r="GR10" t="s">
        <v>283</v>
      </c>
      <c r="HH10" s="13" t="s">
        <v>291</v>
      </c>
      <c r="HI10" s="13" t="s">
        <v>292</v>
      </c>
      <c r="HJ10" s="13" t="s">
        <v>293</v>
      </c>
    </row>
    <row r="11" spans="1:220" x14ac:dyDescent="0.35">
      <c r="A11" t="s">
        <v>6</v>
      </c>
      <c r="B11" t="s">
        <v>16</v>
      </c>
      <c r="AI11" t="s">
        <v>65</v>
      </c>
      <c r="AJ11">
        <v>225000</v>
      </c>
      <c r="BW11" s="3">
        <v>45772</v>
      </c>
      <c r="BX11" t="str">
        <f t="shared" si="14"/>
        <v>Friday</v>
      </c>
      <c r="DQ11" t="str">
        <f t="shared" si="18"/>
        <v>Excellent</v>
      </c>
      <c r="DW11" t="s">
        <v>188</v>
      </c>
      <c r="EQ11" t="s">
        <v>221</v>
      </c>
      <c r="ER11" t="str">
        <f t="shared" si="16"/>
        <v>947-1******788</v>
      </c>
      <c r="FZ11" t="s">
        <v>190</v>
      </c>
      <c r="GA11" t="s">
        <v>262</v>
      </c>
      <c r="GB11" s="11">
        <v>4.9000000000000002E-2</v>
      </c>
      <c r="HH11" s="13">
        <v>1</v>
      </c>
      <c r="HI11" s="13" t="s">
        <v>294</v>
      </c>
      <c r="HJ11" s="13" t="s">
        <v>298</v>
      </c>
    </row>
    <row r="12" spans="1:220" x14ac:dyDescent="0.35">
      <c r="A12" t="s">
        <v>2</v>
      </c>
      <c r="B12" t="s">
        <v>17</v>
      </c>
      <c r="BW12" s="3">
        <v>45775</v>
      </c>
      <c r="BX12" t="str">
        <f t="shared" si="14"/>
        <v>Monday</v>
      </c>
      <c r="DQ12" t="str">
        <f t="shared" si="18"/>
        <v>Good</v>
      </c>
      <c r="HH12" s="13">
        <v>2</v>
      </c>
      <c r="HI12" s="13" t="s">
        <v>295</v>
      </c>
      <c r="HJ12" s="13" t="s">
        <v>299</v>
      </c>
    </row>
    <row r="13" spans="1:220" x14ac:dyDescent="0.35">
      <c r="A13" t="s">
        <v>3</v>
      </c>
      <c r="B13" t="s">
        <v>18</v>
      </c>
      <c r="BW13" s="3">
        <v>45776</v>
      </c>
      <c r="BX13" t="str">
        <f t="shared" si="14"/>
        <v>Tuesday</v>
      </c>
      <c r="HH13" s="13">
        <v>3</v>
      </c>
      <c r="HI13" s="13" t="s">
        <v>296</v>
      </c>
      <c r="HJ13" s="13" t="s">
        <v>300</v>
      </c>
    </row>
    <row r="14" spans="1:220" x14ac:dyDescent="0.35">
      <c r="A14" t="s">
        <v>4</v>
      </c>
      <c r="B14" t="s">
        <v>19</v>
      </c>
      <c r="BW14" s="3">
        <v>45777</v>
      </c>
      <c r="BX14" t="str">
        <f t="shared" si="14"/>
        <v>Wednesday</v>
      </c>
      <c r="HH14" s="13">
        <v>4</v>
      </c>
      <c r="HI14" s="13" t="s">
        <v>297</v>
      </c>
      <c r="HJ14" s="13" t="s">
        <v>301</v>
      </c>
    </row>
    <row r="15" spans="1:220" x14ac:dyDescent="0.35">
      <c r="A15" t="s">
        <v>5</v>
      </c>
      <c r="B15" t="s">
        <v>20</v>
      </c>
      <c r="BW15" s="3">
        <v>45778</v>
      </c>
      <c r="BX15" t="str">
        <f t="shared" si="14"/>
        <v>Thursday</v>
      </c>
      <c r="EB15" t="s">
        <v>191</v>
      </c>
      <c r="EC15" t="s">
        <v>192</v>
      </c>
    </row>
    <row r="16" spans="1:220" ht="56" customHeight="1" x14ac:dyDescent="0.35">
      <c r="A16" t="s">
        <v>6</v>
      </c>
      <c r="B16" t="s">
        <v>21</v>
      </c>
      <c r="BW16" s="3">
        <v>45779</v>
      </c>
      <c r="BX16" t="str">
        <f t="shared" si="14"/>
        <v>Friday</v>
      </c>
      <c r="EB16" t="s">
        <v>198</v>
      </c>
      <c r="EC16" t="e" vm="1">
        <f>_xlfn.IMAGE(_xlfn.CONCAT("https://logo.clearbit.com/",EB16,".com"))</f>
        <v>#VALUE!</v>
      </c>
    </row>
    <row r="17" spans="75:76" x14ac:dyDescent="0.35">
      <c r="BW17" s="3">
        <v>45782</v>
      </c>
      <c r="BX17" t="str">
        <f t="shared" si="14"/>
        <v>Monday</v>
      </c>
    </row>
    <row r="18" spans="75:76" x14ac:dyDescent="0.35">
      <c r="BW18" s="3">
        <v>45783</v>
      </c>
      <c r="BX18" t="str">
        <f t="shared" si="14"/>
        <v>Tuesday</v>
      </c>
    </row>
    <row r="19" spans="75:76" x14ac:dyDescent="0.35">
      <c r="BW19" s="3">
        <v>45784</v>
      </c>
      <c r="BX19" t="str">
        <f t="shared" si="14"/>
        <v>Wednesday</v>
      </c>
    </row>
    <row r="20" spans="75:76" x14ac:dyDescent="0.35">
      <c r="BW20" s="3">
        <v>45785</v>
      </c>
      <c r="BX20" t="str">
        <f t="shared" si="14"/>
        <v>Thursday</v>
      </c>
    </row>
  </sheetData>
  <autoFilter ref="AI1:AJ1" xr:uid="{463B4B86-4968-4E63-99FC-C57C1D3361BE}">
    <sortState xmlns:xlrd2="http://schemas.microsoft.com/office/spreadsheetml/2017/richdata2" ref="AI2:AJ11">
      <sortCondition ref="AJ1"/>
    </sortState>
  </autoFilter>
  <phoneticPr fontId="3" type="noConversion"/>
  <conditionalFormatting sqref="FN3:FP7">
    <cfRule type="expression" dxfId="0" priority="1">
      <formula>$FO3&lt;$FP3</formula>
    </cfRule>
  </conditionalFormatting>
  <dataValidations count="4">
    <dataValidation type="list" allowBlank="1" showInputMessage="1" showErrorMessage="1" sqref="T10" xr:uid="{A2926EF0-138F-4539-8663-F8CD5573EFC7}">
      <formula1>$T$3:$T$7</formula1>
    </dataValidation>
    <dataValidation type="list" allowBlank="1" showInputMessage="1" showErrorMessage="1" sqref="BC10" xr:uid="{D0F8F857-6AD0-41F5-97BC-BADF0254622F}">
      <formula1>$BD$3:$BD$7</formula1>
    </dataValidation>
    <dataValidation type="list" allowBlank="1" showInputMessage="1" showErrorMessage="1" sqref="BD9" xr:uid="{8EEA64BC-5851-4686-AFDB-AE599EF4C1FC}">
      <formula1>$BE$2:$BH$2</formula1>
    </dataValidation>
    <dataValidation type="list" allowBlank="1" showInputMessage="1" showErrorMessage="1" sqref="DV9" xr:uid="{5B4BA043-B726-4192-AC74-6CEF62CCB708}">
      <formula1>$DV$2:$DV$6</formula1>
    </dataValidation>
  </dataValidations>
  <hyperlinks>
    <hyperlink ref="W3" r:id="rId1" xr:uid="{912CF432-1A04-495D-9A79-6B477BE09D84}"/>
    <hyperlink ref="W4" r:id="rId2" xr:uid="{4DBD396F-7731-4165-8053-0F1328DE4801}"/>
    <hyperlink ref="W5" r:id="rId3" xr:uid="{E43B72E1-335B-4541-892A-61338FDD49A5}"/>
    <hyperlink ref="W6" r:id="rId4" xr:uid="{EF1C676A-4561-4407-8C12-BD78D6CD34AA}"/>
    <hyperlink ref="W7" r:id="rId5" xr:uid="{72A5935D-FA09-4E65-9481-6E8656E6C3BE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Sheet1</vt:lpstr>
      <vt:lpstr>apr</vt:lpstr>
      <vt:lpstr>feb</vt:lpstr>
      <vt:lpstr>ganesh</vt:lpstr>
      <vt:lpstr>jan</vt:lpstr>
      <vt:lpstr>jithesh</vt:lpstr>
      <vt:lpstr>mar</vt:lpstr>
      <vt:lpstr>rajesh</vt:lpstr>
      <vt:lpstr>Ramesh</vt:lpstr>
      <vt:lpstr>suresh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Sivasankar T</dc:creator>
  <cp:lastModifiedBy>Sivasankar T</cp:lastModifiedBy>
  <dcterms:created xsi:type="dcterms:W3CDTF">2025-04-04T07:30:43Z</dcterms:created>
  <dcterms:modified xsi:type="dcterms:W3CDTF">2025-05-30T15:15:11Z</dcterms:modified>
</cp:coreProperties>
</file>