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charts/chart12.xml" ContentType="application/vnd.openxmlformats-officedocument.drawingml.chart+xml"/>
  <Override PartName="/xl/charts/style7.xml" ContentType="application/vnd.ms-office.chartstyle+xml"/>
  <Override PartName="/xl/charts/colors7.xml" ContentType="application/vnd.ms-office.chartcolorstyle+xml"/>
  <Override PartName="/xl/charts/chart13.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E:\Masters_Earth_surface_water\Manyara thesis\"/>
    </mc:Choice>
  </mc:AlternateContent>
  <xr:revisionPtr revIDLastSave="0" documentId="8_{DEAB02D9-7882-4F01-9F7D-9F5FF636E3B3}" xr6:coauthVersionLast="45" xr6:coauthVersionMax="45" xr10:uidLastSave="{00000000-0000-0000-0000-000000000000}"/>
  <bookViews>
    <workbookView xWindow="-108" yWindow="-108" windowWidth="23256" windowHeight="12576" activeTab="1" xr2:uid="{00000000-000D-0000-FFFF-FFFF00000000}"/>
  </bookViews>
  <sheets>
    <sheet name="Sheet1" sheetId="1" r:id="rId1"/>
    <sheet name="Sheet2" sheetId="2" r:id="rId2"/>
    <sheet name="Sheet3" sheetId="3" r:id="rId3"/>
    <sheet name="Compatibility Repor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7" i="2" l="1"/>
  <c r="D58" i="2"/>
  <c r="D59" i="2"/>
  <c r="D48" i="2"/>
  <c r="D47" i="2"/>
  <c r="D46" i="2"/>
  <c r="D45" i="2"/>
  <c r="D44" i="2"/>
  <c r="D53" i="2"/>
  <c r="D52" i="2"/>
  <c r="D51" i="2"/>
  <c r="D50" i="2"/>
  <c r="D49" i="2"/>
  <c r="N58" i="2"/>
  <c r="Y58" i="2"/>
  <c r="D20" i="2"/>
  <c r="D21" i="2"/>
  <c r="D22" i="2"/>
  <c r="D23" i="2"/>
  <c r="D24" i="2"/>
  <c r="D25" i="2"/>
  <c r="D26" i="2"/>
  <c r="D27" i="2"/>
  <c r="D28" i="2"/>
  <c r="D29" i="2"/>
  <c r="D30" i="2"/>
  <c r="D31" i="2"/>
  <c r="D32" i="2"/>
  <c r="D33" i="2"/>
  <c r="D34" i="2"/>
  <c r="D35" i="2"/>
  <c r="D36" i="2"/>
  <c r="D37" i="2"/>
  <c r="D38" i="2"/>
  <c r="D39" i="2"/>
  <c r="D40" i="2"/>
  <c r="D41" i="2"/>
  <c r="D42" i="2"/>
  <c r="D43" i="2"/>
  <c r="C44" i="2"/>
  <c r="C45" i="2"/>
  <c r="C46" i="2"/>
  <c r="C47" i="2"/>
  <c r="C48" i="2"/>
  <c r="C49" i="2"/>
  <c r="C50" i="2"/>
  <c r="C51" i="2"/>
  <c r="C52" i="2"/>
  <c r="C53" i="2"/>
  <c r="C54" i="2"/>
  <c r="C55" i="2"/>
  <c r="C56" i="2"/>
  <c r="C57" i="2"/>
  <c r="C58" i="2"/>
  <c r="C59" i="2"/>
  <c r="D19" i="2"/>
  <c r="AA45" i="2"/>
  <c r="AA46" i="2"/>
  <c r="AA47" i="2"/>
  <c r="AA48" i="2"/>
  <c r="AA49" i="2"/>
  <c r="AA50" i="2"/>
  <c r="AA51" i="2"/>
  <c r="AA52" i="2"/>
  <c r="AA53" i="2"/>
  <c r="AA54" i="2"/>
  <c r="AA55" i="2"/>
  <c r="AA56" i="2"/>
  <c r="AA57" i="2"/>
  <c r="AA58" i="2"/>
  <c r="AA59" i="2"/>
  <c r="AA44" i="2"/>
  <c r="U44" i="2"/>
  <c r="U45" i="2"/>
  <c r="U46" i="2"/>
  <c r="U47" i="2"/>
  <c r="U48" i="2"/>
  <c r="U49" i="2"/>
  <c r="U50" i="2"/>
  <c r="U51" i="2"/>
  <c r="U52" i="2"/>
  <c r="U53" i="2"/>
  <c r="U54" i="2"/>
  <c r="U55" i="2"/>
  <c r="U56" i="2"/>
  <c r="U57" i="2"/>
  <c r="U58" i="2"/>
  <c r="U59" i="2"/>
  <c r="AI20" i="2" l="1"/>
  <c r="AL20" i="2" s="1"/>
  <c r="AI32" i="2"/>
  <c r="AJ32" i="2"/>
  <c r="AI33" i="2"/>
  <c r="AJ35" i="2"/>
  <c r="AK35" i="2"/>
  <c r="AI36" i="2"/>
  <c r="AJ36" i="2"/>
  <c r="AI37" i="2"/>
  <c r="AJ39" i="2"/>
  <c r="AK39" i="2"/>
  <c r="AI40" i="2"/>
  <c r="AJ40" i="2"/>
  <c r="AI41" i="2"/>
  <c r="AH42" i="2"/>
  <c r="AL42" i="2"/>
  <c r="AI24" i="2"/>
  <c r="AJ24" i="2"/>
  <c r="AL23" i="2"/>
  <c r="J6" i="3" s="1"/>
  <c r="K6" i="3" s="1"/>
  <c r="AK23" i="2"/>
  <c r="AH23" i="2"/>
  <c r="AB23" i="2"/>
  <c r="D19" i="3"/>
  <c r="F19" i="3" s="1"/>
  <c r="I19" i="3" s="1"/>
  <c r="D18" i="3"/>
  <c r="F18" i="3" s="1"/>
  <c r="I18" i="3" s="1"/>
  <c r="D17" i="3"/>
  <c r="F17" i="3" s="1"/>
  <c r="I17" i="3" s="1"/>
  <c r="F16" i="3"/>
  <c r="I16" i="3" s="1"/>
  <c r="D16" i="3"/>
  <c r="D15" i="3"/>
  <c r="F15" i="3" s="1"/>
  <c r="I15" i="3" s="1"/>
  <c r="D14" i="3"/>
  <c r="F14" i="3" s="1"/>
  <c r="I14" i="3" s="1"/>
  <c r="F13" i="3"/>
  <c r="I13" i="3" s="1"/>
  <c r="D13" i="3"/>
  <c r="D12" i="3"/>
  <c r="F12" i="3" s="1"/>
  <c r="I12" i="3" s="1"/>
  <c r="D11" i="3"/>
  <c r="F11" i="3" s="1"/>
  <c r="I11" i="3" s="1"/>
  <c r="D10" i="3"/>
  <c r="F10" i="3" s="1"/>
  <c r="I10" i="3" s="1"/>
  <c r="D9" i="3"/>
  <c r="F9" i="3" s="1"/>
  <c r="I9" i="3" s="1"/>
  <c r="D8" i="3"/>
  <c r="F8" i="3" s="1"/>
  <c r="I8" i="3" s="1"/>
  <c r="D7" i="3"/>
  <c r="F7" i="3" s="1"/>
  <c r="I7" i="3" s="1"/>
  <c r="D6" i="3"/>
  <c r="F6" i="3" s="1"/>
  <c r="I6" i="3" s="1"/>
  <c r="D5" i="3"/>
  <c r="F5" i="3" s="1"/>
  <c r="I5" i="3" s="1"/>
  <c r="D4" i="3"/>
  <c r="F4" i="3" s="1"/>
  <c r="I4" i="3" s="1"/>
  <c r="D3" i="3"/>
  <c r="F3" i="3" s="1"/>
  <c r="I3" i="3" s="1"/>
  <c r="D2" i="3"/>
  <c r="F2" i="3" s="1"/>
  <c r="I2" i="3" s="1"/>
  <c r="D26" i="3"/>
  <c r="F26" i="3" s="1"/>
  <c r="I26" i="3" s="1"/>
  <c r="D25" i="3"/>
  <c r="F25" i="3" s="1"/>
  <c r="I25" i="3" s="1"/>
  <c r="W19" i="2"/>
  <c r="AB19" i="2" s="1"/>
  <c r="AB61" i="2"/>
  <c r="AB62" i="2"/>
  <c r="AB63" i="2"/>
  <c r="AB64" i="2"/>
  <c r="AB65" i="2"/>
  <c r="AB66" i="2"/>
  <c r="AB67" i="2"/>
  <c r="W44" i="2"/>
  <c r="W45" i="2"/>
  <c r="W46" i="2"/>
  <c r="W47" i="2"/>
  <c r="W48" i="2"/>
  <c r="W49" i="2"/>
  <c r="W50" i="2"/>
  <c r="W51" i="2"/>
  <c r="W52" i="2"/>
  <c r="W53" i="2"/>
  <c r="W54" i="2"/>
  <c r="W55" i="2"/>
  <c r="W56" i="2"/>
  <c r="W57" i="2"/>
  <c r="W58" i="2"/>
  <c r="W59" i="2"/>
  <c r="S60" i="2"/>
  <c r="W60" i="2"/>
  <c r="AB60" i="2" s="1"/>
  <c r="Q43" i="2"/>
  <c r="S43" i="2" s="1"/>
  <c r="Q42" i="2"/>
  <c r="S42" i="2" s="1"/>
  <c r="U41" i="2"/>
  <c r="W41" i="2" s="1"/>
  <c r="AB41" i="2" s="1"/>
  <c r="M67" i="2"/>
  <c r="L67" i="2"/>
  <c r="K67" i="2"/>
  <c r="M66" i="2"/>
  <c r="L66" i="2"/>
  <c r="K66" i="2"/>
  <c r="M65" i="2"/>
  <c r="L65" i="2"/>
  <c r="K65" i="2"/>
  <c r="M64" i="2"/>
  <c r="L64" i="2"/>
  <c r="K64" i="2"/>
  <c r="M63" i="2"/>
  <c r="L63" i="2"/>
  <c r="K63" i="2"/>
  <c r="M62" i="2"/>
  <c r="L62" i="2"/>
  <c r="K62" i="2"/>
  <c r="M61" i="2"/>
  <c r="L61" i="2"/>
  <c r="K61" i="2"/>
  <c r="M60" i="2"/>
  <c r="L60" i="2"/>
  <c r="K60" i="2"/>
  <c r="L59" i="2"/>
  <c r="K59" i="2"/>
  <c r="J59" i="2"/>
  <c r="M59" i="2" s="1"/>
  <c r="L58" i="2"/>
  <c r="K58" i="2"/>
  <c r="J58" i="2"/>
  <c r="M58" i="2" s="1"/>
  <c r="L57" i="2"/>
  <c r="K57" i="2"/>
  <c r="J57" i="2"/>
  <c r="M57" i="2" s="1"/>
  <c r="L56" i="2"/>
  <c r="K56" i="2"/>
  <c r="J56" i="2"/>
  <c r="M56" i="2" s="1"/>
  <c r="D56" i="2"/>
  <c r="L55" i="2"/>
  <c r="K55" i="2"/>
  <c r="J55" i="2"/>
  <c r="M55" i="2" s="1"/>
  <c r="D55" i="2"/>
  <c r="L54" i="2"/>
  <c r="K54" i="2"/>
  <c r="J54" i="2"/>
  <c r="M54" i="2" s="1"/>
  <c r="L53" i="2"/>
  <c r="K53" i="2"/>
  <c r="J53" i="2"/>
  <c r="M53" i="2" s="1"/>
  <c r="L52" i="2"/>
  <c r="K52" i="2"/>
  <c r="J52" i="2"/>
  <c r="M52" i="2" s="1"/>
  <c r="L51" i="2"/>
  <c r="K51" i="2"/>
  <c r="J51" i="2"/>
  <c r="M51" i="2" s="1"/>
  <c r="L50" i="2"/>
  <c r="K50" i="2"/>
  <c r="J50" i="2"/>
  <c r="M50" i="2" s="1"/>
  <c r="L49" i="2"/>
  <c r="K49" i="2"/>
  <c r="J49" i="2"/>
  <c r="M49" i="2" s="1"/>
  <c r="L48" i="2"/>
  <c r="K48" i="2"/>
  <c r="J48" i="2"/>
  <c r="M48" i="2" s="1"/>
  <c r="L47" i="2"/>
  <c r="K47" i="2"/>
  <c r="J47" i="2"/>
  <c r="M47" i="2" s="1"/>
  <c r="L46" i="2"/>
  <c r="K46" i="2"/>
  <c r="J46" i="2"/>
  <c r="M46" i="2" s="1"/>
  <c r="L45" i="2"/>
  <c r="K45" i="2"/>
  <c r="J45" i="2"/>
  <c r="M45" i="2" s="1"/>
  <c r="B45" i="2"/>
  <c r="E45" i="2" s="1"/>
  <c r="L44" i="2"/>
  <c r="K44" i="2"/>
  <c r="J44" i="2"/>
  <c r="M44" i="2" s="1"/>
  <c r="E44" i="2"/>
  <c r="L43" i="2"/>
  <c r="K43" i="2"/>
  <c r="J43" i="2"/>
  <c r="M43" i="2" s="1"/>
  <c r="C43" i="2"/>
  <c r="L42" i="2"/>
  <c r="K42" i="2"/>
  <c r="J42" i="2"/>
  <c r="M42" i="2" s="1"/>
  <c r="L41" i="2"/>
  <c r="K41" i="2"/>
  <c r="J41" i="2"/>
  <c r="M41" i="2" s="1"/>
  <c r="L40" i="2"/>
  <c r="K40" i="2"/>
  <c r="J40" i="2"/>
  <c r="M40" i="2" s="1"/>
  <c r="L39" i="2"/>
  <c r="K39" i="2"/>
  <c r="J39" i="2"/>
  <c r="M39" i="2" s="1"/>
  <c r="L38" i="2"/>
  <c r="K38" i="2"/>
  <c r="J38" i="2"/>
  <c r="M38" i="2" s="1"/>
  <c r="B38" i="2"/>
  <c r="B39" i="2" s="1"/>
  <c r="L37" i="2"/>
  <c r="K37" i="2"/>
  <c r="J37" i="2"/>
  <c r="M37" i="2" s="1"/>
  <c r="E37" i="2"/>
  <c r="C37" i="2" s="1"/>
  <c r="L36" i="2"/>
  <c r="K36" i="2"/>
  <c r="J36" i="2"/>
  <c r="M36" i="2" s="1"/>
  <c r="C36" i="2"/>
  <c r="L35" i="2"/>
  <c r="K35" i="2"/>
  <c r="J35" i="2"/>
  <c r="M35" i="2" s="1"/>
  <c r="C35" i="2"/>
  <c r="L34" i="2"/>
  <c r="K34" i="2"/>
  <c r="J34" i="2"/>
  <c r="M34" i="2" s="1"/>
  <c r="C34" i="2"/>
  <c r="L33" i="2"/>
  <c r="K33" i="2"/>
  <c r="J33" i="2"/>
  <c r="M33" i="2" s="1"/>
  <c r="C33" i="2"/>
  <c r="L32" i="2"/>
  <c r="K32" i="2"/>
  <c r="J32" i="2"/>
  <c r="M32" i="2" s="1"/>
  <c r="L31" i="2"/>
  <c r="K31" i="2"/>
  <c r="J31" i="2"/>
  <c r="M31" i="2" s="1"/>
  <c r="L30" i="2"/>
  <c r="K30" i="2"/>
  <c r="J30" i="2"/>
  <c r="M30" i="2" s="1"/>
  <c r="L29" i="2"/>
  <c r="K29" i="2"/>
  <c r="J29" i="2"/>
  <c r="M29" i="2" s="1"/>
  <c r="L28" i="2"/>
  <c r="K28" i="2"/>
  <c r="J28" i="2"/>
  <c r="M28" i="2" s="1"/>
  <c r="L27" i="2"/>
  <c r="K27" i="2"/>
  <c r="J27" i="2"/>
  <c r="M27" i="2" s="1"/>
  <c r="L26" i="2"/>
  <c r="K26" i="2"/>
  <c r="J26" i="2"/>
  <c r="M26" i="2" s="1"/>
  <c r="L25" i="2"/>
  <c r="K25" i="2"/>
  <c r="J25" i="2"/>
  <c r="M25" i="2" s="1"/>
  <c r="L24" i="2"/>
  <c r="K24" i="2"/>
  <c r="J24" i="2"/>
  <c r="M24" i="2" s="1"/>
  <c r="L23" i="2"/>
  <c r="K23" i="2"/>
  <c r="J23" i="2"/>
  <c r="M23" i="2" s="1"/>
  <c r="L22" i="2"/>
  <c r="K22" i="2"/>
  <c r="J22" i="2"/>
  <c r="M22" i="2" s="1"/>
  <c r="L21" i="2"/>
  <c r="K21" i="2"/>
  <c r="J21" i="2"/>
  <c r="M21" i="2" s="1"/>
  <c r="B21" i="2"/>
  <c r="B22" i="2" s="1"/>
  <c r="B23" i="2" s="1"/>
  <c r="L20" i="2"/>
  <c r="K20" i="2"/>
  <c r="J20" i="2"/>
  <c r="M20" i="2" s="1"/>
  <c r="E20" i="2"/>
  <c r="C20" i="2" s="1"/>
  <c r="L19" i="2"/>
  <c r="K19" i="2"/>
  <c r="C19" i="2"/>
  <c r="L18" i="2"/>
  <c r="K18" i="2"/>
  <c r="U23" i="2"/>
  <c r="W23" i="2" s="1"/>
  <c r="AJ23" i="2" s="1"/>
  <c r="U24" i="2"/>
  <c r="W24" i="2" s="1"/>
  <c r="AB24" i="2" s="1"/>
  <c r="U25" i="2"/>
  <c r="W25" i="2" s="1"/>
  <c r="AB25" i="2" s="1"/>
  <c r="U26" i="2"/>
  <c r="W26" i="2" s="1"/>
  <c r="AB26" i="2" s="1"/>
  <c r="U27" i="2"/>
  <c r="W27" i="2" s="1"/>
  <c r="AB27" i="2" s="1"/>
  <c r="U28" i="2"/>
  <c r="W28" i="2" s="1"/>
  <c r="AB28" i="2" s="1"/>
  <c r="U29" i="2"/>
  <c r="W29" i="2" s="1"/>
  <c r="AB29" i="2" s="1"/>
  <c r="U30" i="2"/>
  <c r="W30" i="2" s="1"/>
  <c r="AB30" i="2" s="1"/>
  <c r="U31" i="2"/>
  <c r="W31" i="2" s="1"/>
  <c r="AB31" i="2" s="1"/>
  <c r="U32" i="2"/>
  <c r="W32" i="2" s="1"/>
  <c r="AB32" i="2" s="1"/>
  <c r="U33" i="2"/>
  <c r="W33" i="2" s="1"/>
  <c r="AB33" i="2" s="1"/>
  <c r="U34" i="2"/>
  <c r="W34" i="2" s="1"/>
  <c r="AB34" i="2" s="1"/>
  <c r="U35" i="2"/>
  <c r="W35" i="2" s="1"/>
  <c r="AB35" i="2" s="1"/>
  <c r="U36" i="2"/>
  <c r="W36" i="2" s="1"/>
  <c r="AB36" i="2" s="1"/>
  <c r="U37" i="2"/>
  <c r="W37" i="2" s="1"/>
  <c r="AB37" i="2" s="1"/>
  <c r="U38" i="2"/>
  <c r="W38" i="2" s="1"/>
  <c r="AB38" i="2" s="1"/>
  <c r="U39" i="2"/>
  <c r="W39" i="2" s="1"/>
  <c r="AB39" i="2" s="1"/>
  <c r="U40" i="2"/>
  <c r="W40" i="2" s="1"/>
  <c r="AB40" i="2" s="1"/>
  <c r="U42" i="2"/>
  <c r="W42" i="2" s="1"/>
  <c r="AB42" i="2" s="1"/>
  <c r="U43" i="2"/>
  <c r="W43" i="2" s="1"/>
  <c r="AB43" i="2" s="1"/>
  <c r="U19" i="2"/>
  <c r="U20" i="2"/>
  <c r="W20" i="2" s="1"/>
  <c r="AB20" i="2" s="1"/>
  <c r="U21" i="2"/>
  <c r="W21" i="2" s="1"/>
  <c r="AB21" i="2" s="1"/>
  <c r="U22" i="2"/>
  <c r="W22" i="2" s="1"/>
  <c r="AB22" i="2" s="1"/>
  <c r="U18" i="2"/>
  <c r="W18" i="2" s="1"/>
  <c r="AB18" i="2" s="1"/>
  <c r="AB53" i="2" l="1"/>
  <c r="AJ53" i="2"/>
  <c r="AI53" i="2"/>
  <c r="AK53" i="2"/>
  <c r="AH53" i="2"/>
  <c r="AL53" i="2"/>
  <c r="AL38" i="2"/>
  <c r="AL34" i="2"/>
  <c r="J17" i="3" s="1"/>
  <c r="K17" i="3" s="1"/>
  <c r="AB56" i="2"/>
  <c r="AK56" i="2"/>
  <c r="AI56" i="2"/>
  <c r="AJ56" i="2"/>
  <c r="AH56" i="2"/>
  <c r="AL56" i="2"/>
  <c r="AB48" i="2"/>
  <c r="AK48" i="2"/>
  <c r="AH48" i="2"/>
  <c r="AL48" i="2"/>
  <c r="AI48" i="2"/>
  <c r="AJ48" i="2"/>
  <c r="AJ43" i="2"/>
  <c r="AK42" i="2"/>
  <c r="AL41" i="2"/>
  <c r="AH41" i="2"/>
  <c r="AK38" i="2"/>
  <c r="AL37" i="2"/>
  <c r="AH37" i="2"/>
  <c r="AK34" i="2"/>
  <c r="AH33" i="2"/>
  <c r="AI18" i="2"/>
  <c r="AL18" i="2" s="1"/>
  <c r="AJ26" i="2"/>
  <c r="AL26" i="2" s="1"/>
  <c r="J9" i="3" s="1"/>
  <c r="K9" i="3" s="1"/>
  <c r="AB59" i="2"/>
  <c r="AH59" i="2"/>
  <c r="AL59" i="2"/>
  <c r="AJ59" i="2"/>
  <c r="AK59" i="2"/>
  <c r="AI59" i="2"/>
  <c r="AB55" i="2"/>
  <c r="AH55" i="2"/>
  <c r="AL55" i="2"/>
  <c r="AI55" i="2"/>
  <c r="AJ55" i="2"/>
  <c r="AK55" i="2"/>
  <c r="AB51" i="2"/>
  <c r="AH51" i="2"/>
  <c r="AL51" i="2"/>
  <c r="AK51" i="2"/>
  <c r="AI51" i="2"/>
  <c r="AJ51" i="2"/>
  <c r="AB47" i="2"/>
  <c r="AH47" i="2"/>
  <c r="AL47" i="2"/>
  <c r="AK47" i="2"/>
  <c r="AI47" i="2"/>
  <c r="AJ47" i="2"/>
  <c r="AI23" i="2"/>
  <c r="AL24" i="2"/>
  <c r="J7" i="3" s="1"/>
  <c r="K7" i="3" s="1"/>
  <c r="AH24" i="2"/>
  <c r="AI43" i="2"/>
  <c r="AJ42" i="2"/>
  <c r="AK41" i="2"/>
  <c r="AL40" i="2"/>
  <c r="AH40" i="2"/>
  <c r="AI39" i="2"/>
  <c r="AJ38" i="2"/>
  <c r="AK37" i="2"/>
  <c r="AL36" i="2"/>
  <c r="J19" i="3" s="1"/>
  <c r="K19" i="3" s="1"/>
  <c r="AH36" i="2"/>
  <c r="AI35" i="2"/>
  <c r="AJ34" i="2"/>
  <c r="AK33" i="2"/>
  <c r="AL32" i="2"/>
  <c r="J15" i="3" s="1"/>
  <c r="K15" i="3" s="1"/>
  <c r="AH32" i="2"/>
  <c r="AI22" i="2"/>
  <c r="AB57" i="2"/>
  <c r="AJ57" i="2"/>
  <c r="AL57" i="2"/>
  <c r="AK57" i="2"/>
  <c r="AH57" i="2"/>
  <c r="AI57" i="2"/>
  <c r="AB49" i="2"/>
  <c r="AJ49" i="2"/>
  <c r="AI49" i="2"/>
  <c r="AK49" i="2"/>
  <c r="AH49" i="2"/>
  <c r="AL49" i="2"/>
  <c r="AK43" i="2"/>
  <c r="AH38" i="2"/>
  <c r="AH34" i="2"/>
  <c r="AB52" i="2"/>
  <c r="AK52" i="2"/>
  <c r="AI52" i="2"/>
  <c r="AH52" i="2"/>
  <c r="AL52" i="2"/>
  <c r="AJ52" i="2"/>
  <c r="AL33" i="2"/>
  <c r="J16" i="3" s="1"/>
  <c r="K16" i="3" s="1"/>
  <c r="AB58" i="2"/>
  <c r="AI58" i="2"/>
  <c r="AH58" i="2"/>
  <c r="AJ58" i="2"/>
  <c r="AK58" i="2"/>
  <c r="AL58" i="2"/>
  <c r="AB54" i="2"/>
  <c r="AI54" i="2"/>
  <c r="AK54" i="2"/>
  <c r="AL54" i="2"/>
  <c r="AJ54" i="2"/>
  <c r="AH54" i="2"/>
  <c r="AB50" i="2"/>
  <c r="AI50" i="2"/>
  <c r="AJ50" i="2"/>
  <c r="AK50" i="2"/>
  <c r="AH50" i="2"/>
  <c r="AL50" i="2"/>
  <c r="AK24" i="2"/>
  <c r="AL43" i="2"/>
  <c r="AH43" i="2"/>
  <c r="AI42" i="2"/>
  <c r="AJ41" i="2"/>
  <c r="AK40" i="2"/>
  <c r="AL39" i="2"/>
  <c r="AH39" i="2"/>
  <c r="AI38" i="2"/>
  <c r="AJ37" i="2"/>
  <c r="AK36" i="2"/>
  <c r="AL35" i="2"/>
  <c r="J18" i="3" s="1"/>
  <c r="K18" i="3" s="1"/>
  <c r="AH35" i="2"/>
  <c r="AI34" i="2"/>
  <c r="AJ33" i="2"/>
  <c r="AK32" i="2"/>
  <c r="AI21" i="2"/>
  <c r="AL21" i="2" s="1"/>
  <c r="AI19" i="2"/>
  <c r="AL19" i="2" s="1"/>
  <c r="J2" i="3" s="1"/>
  <c r="K2" i="3" s="1"/>
  <c r="AB46" i="2"/>
  <c r="AI46" i="2"/>
  <c r="AJ46" i="2"/>
  <c r="AK46" i="2"/>
  <c r="AH46" i="2"/>
  <c r="AL46" i="2"/>
  <c r="AB45" i="2"/>
  <c r="AH45" i="2"/>
  <c r="AL45" i="2"/>
  <c r="AI45" i="2"/>
  <c r="AJ45" i="2"/>
  <c r="AK45" i="2"/>
  <c r="AB44" i="2"/>
  <c r="AH44" i="2"/>
  <c r="AI44" i="2"/>
  <c r="AJ44" i="2"/>
  <c r="AK44" i="2"/>
  <c r="AL44" i="2"/>
  <c r="J3" i="3"/>
  <c r="K3" i="3" s="1"/>
  <c r="J4" i="3"/>
  <c r="K4" i="3" s="1"/>
  <c r="AH31" i="2"/>
  <c r="AI31" i="2"/>
  <c r="AK31" i="2"/>
  <c r="AL31" i="2"/>
  <c r="J14" i="3" s="1"/>
  <c r="K14" i="3" s="1"/>
  <c r="AJ31" i="2"/>
  <c r="AI30" i="2"/>
  <c r="AL30" i="2"/>
  <c r="J13" i="3" s="1"/>
  <c r="K13" i="3" s="1"/>
  <c r="AH30" i="2"/>
  <c r="AK30" i="2"/>
  <c r="AJ30" i="2"/>
  <c r="AJ29" i="2"/>
  <c r="AK29" i="2"/>
  <c r="AI29" i="2"/>
  <c r="AL29" i="2"/>
  <c r="J12" i="3" s="1"/>
  <c r="K12" i="3" s="1"/>
  <c r="AH29" i="2"/>
  <c r="AL28" i="2"/>
  <c r="J11" i="3" s="1"/>
  <c r="K11" i="3" s="1"/>
  <c r="AH28" i="2"/>
  <c r="AK28" i="2"/>
  <c r="AJ28" i="2"/>
  <c r="AI28" i="2"/>
  <c r="AL27" i="2"/>
  <c r="J10" i="3" s="1"/>
  <c r="K10" i="3" s="1"/>
  <c r="AH27" i="2"/>
  <c r="AK27" i="2"/>
  <c r="AJ27" i="2"/>
  <c r="AI27" i="2"/>
  <c r="AH25" i="2"/>
  <c r="AK25" i="2"/>
  <c r="AJ25" i="2"/>
  <c r="AI25" i="2"/>
  <c r="AL25" i="2"/>
  <c r="J8" i="3" s="1"/>
  <c r="K8" i="3" s="1"/>
  <c r="O20" i="2"/>
  <c r="N22" i="2"/>
  <c r="O28" i="2"/>
  <c r="N62" i="2"/>
  <c r="N41" i="2"/>
  <c r="Y41" i="2" s="1"/>
  <c r="Z41" i="2" s="1"/>
  <c r="N49" i="2"/>
  <c r="N53" i="2"/>
  <c r="N24" i="2"/>
  <c r="O25" i="2"/>
  <c r="O26" i="2"/>
  <c r="N30" i="2"/>
  <c r="N31" i="2"/>
  <c r="N54" i="2"/>
  <c r="N57" i="2"/>
  <c r="N19" i="2"/>
  <c r="N20" i="2"/>
  <c r="N28" i="2"/>
  <c r="N61" i="2"/>
  <c r="O62" i="2"/>
  <c r="N23" i="2"/>
  <c r="N45" i="2"/>
  <c r="I8" i="2"/>
  <c r="J18" i="2" s="1"/>
  <c r="M18" i="2" s="1"/>
  <c r="O18" i="2" s="1"/>
  <c r="O35" i="2"/>
  <c r="N32" i="2"/>
  <c r="O34" i="2"/>
  <c r="N35" i="2"/>
  <c r="N36" i="2"/>
  <c r="O38" i="2"/>
  <c r="N60" i="2"/>
  <c r="O61" i="2"/>
  <c r="O65" i="2"/>
  <c r="O39" i="2"/>
  <c r="O27" i="2"/>
  <c r="O37" i="2"/>
  <c r="E38" i="2"/>
  <c r="C38" i="2" s="1"/>
  <c r="O42" i="2"/>
  <c r="O43" i="2"/>
  <c r="N50" i="2"/>
  <c r="O51" i="2"/>
  <c r="O56" i="2"/>
  <c r="O24" i="2"/>
  <c r="N38" i="2"/>
  <c r="O40" i="2"/>
  <c r="O22" i="2"/>
  <c r="N27" i="2"/>
  <c r="Y27" i="2" s="1"/>
  <c r="Z27" i="2" s="1"/>
  <c r="O30" i="2"/>
  <c r="N37" i="2"/>
  <c r="O41" i="2"/>
  <c r="N42" i="2"/>
  <c r="N43" i="2"/>
  <c r="N46" i="2"/>
  <c r="N63" i="2"/>
  <c r="O64" i="2"/>
  <c r="O47" i="2"/>
  <c r="O21" i="2"/>
  <c r="O23" i="2"/>
  <c r="O31" i="2"/>
  <c r="O32" i="2"/>
  <c r="O36" i="2"/>
  <c r="O44" i="2"/>
  <c r="O45" i="2"/>
  <c r="O49" i="2"/>
  <c r="Y49" i="2" s="1"/>
  <c r="Z49" i="2" s="1"/>
  <c r="O53" i="2"/>
  <c r="O54" i="2"/>
  <c r="O57" i="2"/>
  <c r="O58" i="2"/>
  <c r="Z58" i="2" s="1"/>
  <c r="O63" i="2"/>
  <c r="N67" i="2"/>
  <c r="E21" i="2"/>
  <c r="C21" i="2" s="1"/>
  <c r="O29" i="2"/>
  <c r="O33" i="2"/>
  <c r="N44" i="2"/>
  <c r="Y44" i="2" s="1"/>
  <c r="Z44" i="2" s="1"/>
  <c r="O48" i="2"/>
  <c r="O52" i="2"/>
  <c r="O55" i="2"/>
  <c r="N59" i="2"/>
  <c r="O60" i="2"/>
  <c r="N65" i="2"/>
  <c r="O67" i="2"/>
  <c r="N26" i="2"/>
  <c r="N33" i="2"/>
  <c r="N34" i="2"/>
  <c r="N40" i="2"/>
  <c r="Y40" i="2" s="1"/>
  <c r="Z40" i="2" s="1"/>
  <c r="O46" i="2"/>
  <c r="N47" i="2"/>
  <c r="N48" i="2"/>
  <c r="O50" i="2"/>
  <c r="N51" i="2"/>
  <c r="N52" i="2"/>
  <c r="N55" i="2"/>
  <c r="N56" i="2"/>
  <c r="O59" i="2"/>
  <c r="N64" i="2"/>
  <c r="Y64" i="2" s="1"/>
  <c r="Z64" i="2" s="1"/>
  <c r="O66" i="2"/>
  <c r="E23" i="2"/>
  <c r="C23" i="2" s="1"/>
  <c r="B24" i="2"/>
  <c r="E39" i="2"/>
  <c r="C39" i="2" s="1"/>
  <c r="B40" i="2"/>
  <c r="N66" i="2"/>
  <c r="N18" i="2"/>
  <c r="N21" i="2"/>
  <c r="E22" i="2"/>
  <c r="C22" i="2" s="1"/>
  <c r="N25" i="2"/>
  <c r="N29" i="2"/>
  <c r="N39" i="2"/>
  <c r="B46" i="2"/>
  <c r="C55" i="1"/>
  <c r="C56" i="1"/>
  <c r="C53" i="1"/>
  <c r="C54" i="1"/>
  <c r="C57" i="1"/>
  <c r="I19" i="1"/>
  <c r="I20" i="1"/>
  <c r="I21" i="1"/>
  <c r="I22" i="1"/>
  <c r="L22" i="1" s="1"/>
  <c r="N22" i="1" s="1"/>
  <c r="I23" i="1"/>
  <c r="I24" i="1"/>
  <c r="I25" i="1"/>
  <c r="I26" i="1"/>
  <c r="L26" i="1" s="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18" i="1"/>
  <c r="L18" i="1" s="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19" i="1"/>
  <c r="L20" i="1"/>
  <c r="L21" i="1"/>
  <c r="L23" i="1"/>
  <c r="L24" i="1"/>
  <c r="L25" i="1"/>
  <c r="L27" i="1"/>
  <c r="K22" i="1"/>
  <c r="Y20" i="2" l="1"/>
  <c r="Z20" i="2" s="1"/>
  <c r="Y62" i="2"/>
  <c r="Z62" i="2" s="1"/>
  <c r="AL22" i="2"/>
  <c r="J5" i="3" s="1"/>
  <c r="K5" i="3" s="1"/>
  <c r="Y56" i="2"/>
  <c r="Z56" i="2" s="1"/>
  <c r="Y36" i="2"/>
  <c r="Y38" i="2"/>
  <c r="Z38" i="2" s="1"/>
  <c r="Y42" i="2"/>
  <c r="Z42" i="2" s="1"/>
  <c r="L22" i="3"/>
  <c r="Y65" i="2"/>
  <c r="Z65" i="2" s="1"/>
  <c r="Y43" i="2"/>
  <c r="Z43" i="2" s="1"/>
  <c r="Y50" i="2"/>
  <c r="Z50" i="2" s="1"/>
  <c r="Y35" i="2"/>
  <c r="Z35" i="2" s="1"/>
  <c r="Y33" i="2"/>
  <c r="Z33" i="2" s="1"/>
  <c r="Y28" i="2"/>
  <c r="Z28" i="2" s="1"/>
  <c r="Y51" i="2"/>
  <c r="Z51" i="2" s="1"/>
  <c r="Y22" i="2"/>
  <c r="Z22" i="2" s="1"/>
  <c r="Y29" i="2"/>
  <c r="Z29" i="2" s="1"/>
  <c r="Y67" i="2"/>
  <c r="Z67" i="2" s="1"/>
  <c r="Y32" i="2"/>
  <c r="Z32" i="2" s="1"/>
  <c r="Y52" i="2"/>
  <c r="Z52" i="2" s="1"/>
  <c r="Y47" i="2"/>
  <c r="Z47" i="2" s="1"/>
  <c r="Y25" i="2"/>
  <c r="Z25" i="2" s="1"/>
  <c r="Y66" i="2"/>
  <c r="Z66" i="2" s="1"/>
  <c r="Y53" i="2"/>
  <c r="Z53" i="2" s="1"/>
  <c r="J19" i="2"/>
  <c r="M19" i="2" s="1"/>
  <c r="O19" i="2" s="1"/>
  <c r="Y19" i="2" s="1"/>
  <c r="Z19" i="2" s="1"/>
  <c r="Y59" i="2"/>
  <c r="Z59" i="2" s="1"/>
  <c r="Y18" i="2"/>
  <c r="Z18" i="2" s="1"/>
  <c r="Y61" i="2"/>
  <c r="Z61" i="2" s="1"/>
  <c r="Y60" i="2"/>
  <c r="Z60" i="2" s="1"/>
  <c r="Y23" i="2"/>
  <c r="Z23" i="2" s="1"/>
  <c r="Y31" i="2"/>
  <c r="Z31" i="2" s="1"/>
  <c r="Y57" i="2"/>
  <c r="Z57" i="2" s="1"/>
  <c r="Y26" i="2"/>
  <c r="Z26" i="2" s="1"/>
  <c r="Y45" i="2"/>
  <c r="Z45" i="2" s="1"/>
  <c r="Y54" i="2"/>
  <c r="Z54" i="2" s="1"/>
  <c r="Y63" i="2"/>
  <c r="Z63" i="2" s="1"/>
  <c r="Y24" i="2"/>
  <c r="Z24" i="2" s="1"/>
  <c r="Y39" i="2"/>
  <c r="Z39" i="2" s="1"/>
  <c r="Y21" i="2"/>
  <c r="Z21" i="2" s="1"/>
  <c r="Y55" i="2"/>
  <c r="Z55" i="2" s="1"/>
  <c r="Y48" i="2"/>
  <c r="Z48" i="2" s="1"/>
  <c r="Y34" i="2"/>
  <c r="Z34" i="2" s="1"/>
  <c r="Y46" i="2"/>
  <c r="Z46" i="2" s="1"/>
  <c r="Y37" i="2"/>
  <c r="Z37" i="2" s="1"/>
  <c r="Z36" i="2"/>
  <c r="Y30" i="2"/>
  <c r="Z30" i="2" s="1"/>
  <c r="B25" i="2"/>
  <c r="E24" i="2"/>
  <c r="C24" i="2" s="1"/>
  <c r="B47" i="2"/>
  <c r="E46" i="2"/>
  <c r="E40" i="2"/>
  <c r="C40" i="2" s="1"/>
  <c r="B41" i="2"/>
  <c r="J16" i="1"/>
  <c r="K16" i="1"/>
  <c r="M16" i="1" s="1"/>
  <c r="R16" i="1" s="1"/>
  <c r="C17" i="1"/>
  <c r="J17" i="1"/>
  <c r="M17" i="1" s="1"/>
  <c r="R17" i="1" s="1"/>
  <c r="K17" i="1"/>
  <c r="C18" i="1"/>
  <c r="D18" i="1"/>
  <c r="J18" i="1"/>
  <c r="K18" i="1"/>
  <c r="N18" i="1" s="1"/>
  <c r="M18" i="1"/>
  <c r="R18" i="1" s="1"/>
  <c r="B19" i="1"/>
  <c r="D19" i="1" s="1"/>
  <c r="C19" i="1"/>
  <c r="J19" i="1"/>
  <c r="K19" i="1"/>
  <c r="N19" i="1" s="1"/>
  <c r="M19" i="1"/>
  <c r="R19" i="1" s="1"/>
  <c r="B20" i="1"/>
  <c r="D20" i="1" s="1"/>
  <c r="C20" i="1" s="1"/>
  <c r="J20" i="1"/>
  <c r="K20" i="1"/>
  <c r="N20" i="1" s="1"/>
  <c r="M20" i="1"/>
  <c r="R20" i="1" s="1"/>
  <c r="B21" i="1"/>
  <c r="D21" i="1" s="1"/>
  <c r="C21" i="1"/>
  <c r="J21" i="1"/>
  <c r="K21" i="1"/>
  <c r="N21" i="1" s="1"/>
  <c r="M21" i="1"/>
  <c r="R21" i="1" s="1"/>
  <c r="B22" i="1"/>
  <c r="D22" i="1" s="1"/>
  <c r="C22" i="1" s="1"/>
  <c r="J22" i="1"/>
  <c r="M22" i="1"/>
  <c r="R22" i="1"/>
  <c r="J23" i="1"/>
  <c r="M23" i="1" s="1"/>
  <c r="K23" i="1"/>
  <c r="N23" i="1"/>
  <c r="R23" i="1"/>
  <c r="J24" i="1"/>
  <c r="M24" i="1" s="1"/>
  <c r="K24" i="1"/>
  <c r="N24" i="1"/>
  <c r="R24" i="1"/>
  <c r="J25" i="1"/>
  <c r="M25" i="1" s="1"/>
  <c r="K25" i="1"/>
  <c r="N25" i="1"/>
  <c r="R25" i="1"/>
  <c r="J26" i="1"/>
  <c r="M26" i="1" s="1"/>
  <c r="K26" i="1"/>
  <c r="N26" i="1"/>
  <c r="R26" i="1"/>
  <c r="J27" i="1"/>
  <c r="M27" i="1" s="1"/>
  <c r="K27" i="1"/>
  <c r="N27" i="1"/>
  <c r="R27" i="1"/>
  <c r="J28" i="1"/>
  <c r="M28" i="1" s="1"/>
  <c r="K28" i="1"/>
  <c r="N28" i="1"/>
  <c r="R28" i="1"/>
  <c r="J29" i="1"/>
  <c r="M29" i="1" s="1"/>
  <c r="K29" i="1"/>
  <c r="N29" i="1"/>
  <c r="R29" i="1"/>
  <c r="J30" i="1"/>
  <c r="K30" i="1"/>
  <c r="N30" i="1" s="1"/>
  <c r="C31" i="1"/>
  <c r="J31" i="1"/>
  <c r="K31" i="1"/>
  <c r="N31" i="1" s="1"/>
  <c r="M31" i="1"/>
  <c r="R31" i="1"/>
  <c r="C32" i="1"/>
  <c r="J32" i="1"/>
  <c r="K32" i="1"/>
  <c r="N32" i="1" s="1"/>
  <c r="M32" i="1"/>
  <c r="R32" i="1" s="1"/>
  <c r="C33" i="1"/>
  <c r="J33" i="1"/>
  <c r="M33" i="1" s="1"/>
  <c r="K33" i="1"/>
  <c r="N33" i="1"/>
  <c r="R33" i="1"/>
  <c r="C34" i="1"/>
  <c r="J34" i="1"/>
  <c r="K34" i="1"/>
  <c r="N34" i="1" s="1"/>
  <c r="M34" i="1"/>
  <c r="R34" i="1" s="1"/>
  <c r="D35" i="1"/>
  <c r="C35" i="1" s="1"/>
  <c r="J35" i="1"/>
  <c r="K35" i="1"/>
  <c r="M35" i="1"/>
  <c r="R35" i="1" s="1"/>
  <c r="N35" i="1"/>
  <c r="B36" i="1"/>
  <c r="D36" i="1"/>
  <c r="C36" i="1" s="1"/>
  <c r="J36" i="1"/>
  <c r="K36" i="1"/>
  <c r="M36" i="1"/>
  <c r="R36" i="1" s="1"/>
  <c r="N36" i="1"/>
  <c r="B37" i="1"/>
  <c r="D37" i="1"/>
  <c r="C37" i="1" s="1"/>
  <c r="J37" i="1"/>
  <c r="K37" i="1"/>
  <c r="M37" i="1"/>
  <c r="R37" i="1" s="1"/>
  <c r="N37" i="1"/>
  <c r="B38" i="1"/>
  <c r="D38" i="1"/>
  <c r="C38" i="1" s="1"/>
  <c r="J38" i="1"/>
  <c r="K38" i="1"/>
  <c r="M38" i="1"/>
  <c r="R38" i="1" s="1"/>
  <c r="N38" i="1"/>
  <c r="B39" i="1"/>
  <c r="D39" i="1"/>
  <c r="C39" i="1" s="1"/>
  <c r="J39" i="1"/>
  <c r="K39" i="1"/>
  <c r="M39" i="1"/>
  <c r="R39" i="1" s="1"/>
  <c r="N39" i="1"/>
  <c r="B40" i="1"/>
  <c r="C40" i="1"/>
  <c r="J40" i="1"/>
  <c r="M40" i="1" s="1"/>
  <c r="R40" i="1" s="1"/>
  <c r="K40" i="1"/>
  <c r="N40" i="1"/>
  <c r="C41" i="1"/>
  <c r="J41" i="1"/>
  <c r="K41" i="1"/>
  <c r="N41" i="1" s="1"/>
  <c r="M41" i="1"/>
  <c r="R41" i="1" s="1"/>
  <c r="D42" i="1"/>
  <c r="C42" i="1" s="1"/>
  <c r="J42" i="1"/>
  <c r="M42" i="1" s="1"/>
  <c r="K42" i="1"/>
  <c r="N42" i="1"/>
  <c r="R42" i="1"/>
  <c r="B43" i="1"/>
  <c r="D43" i="1" s="1"/>
  <c r="J43" i="1"/>
  <c r="K43" i="1"/>
  <c r="N43" i="1" s="1"/>
  <c r="B44" i="1"/>
  <c r="J44" i="1"/>
  <c r="K44" i="1"/>
  <c r="N44" i="1" s="1"/>
  <c r="M44" i="1"/>
  <c r="R44" i="1" s="1"/>
  <c r="J45" i="1"/>
  <c r="K45" i="1"/>
  <c r="M45" i="1"/>
  <c r="R45" i="1" s="1"/>
  <c r="N45" i="1"/>
  <c r="J46" i="1"/>
  <c r="M46" i="1" s="1"/>
  <c r="K46" i="1"/>
  <c r="N46" i="1"/>
  <c r="R46" i="1"/>
  <c r="J47" i="1"/>
  <c r="M47" i="1" s="1"/>
  <c r="R47" i="1" s="1"/>
  <c r="K47" i="1"/>
  <c r="N47" i="1" s="1"/>
  <c r="J48" i="1"/>
  <c r="K48" i="1"/>
  <c r="N48" i="1" s="1"/>
  <c r="M48" i="1"/>
  <c r="R48" i="1" s="1"/>
  <c r="J49" i="1"/>
  <c r="K49" i="1"/>
  <c r="M49" i="1"/>
  <c r="R49" i="1" s="1"/>
  <c r="N49" i="1"/>
  <c r="J50" i="1"/>
  <c r="M50" i="1" s="1"/>
  <c r="R50" i="1" s="1"/>
  <c r="K50" i="1"/>
  <c r="N50" i="1"/>
  <c r="J51" i="1"/>
  <c r="M51" i="1" s="1"/>
  <c r="R51" i="1" s="1"/>
  <c r="K51" i="1"/>
  <c r="N51" i="1" s="1"/>
  <c r="J52" i="1"/>
  <c r="K52" i="1"/>
  <c r="M52" i="1"/>
  <c r="R52" i="1" s="1"/>
  <c r="N52" i="1"/>
  <c r="J53" i="1"/>
  <c r="K53" i="1"/>
  <c r="N53" i="1" s="1"/>
  <c r="M53" i="1"/>
  <c r="R53" i="1" s="1"/>
  <c r="J54" i="1"/>
  <c r="K54" i="1"/>
  <c r="N54" i="1" s="1"/>
  <c r="J55" i="1"/>
  <c r="M55" i="1" s="1"/>
  <c r="R55" i="1" s="1"/>
  <c r="K55" i="1"/>
  <c r="N55" i="1"/>
  <c r="J56" i="1"/>
  <c r="K56" i="1"/>
  <c r="R56" i="1"/>
  <c r="N56" i="1"/>
  <c r="J57" i="1"/>
  <c r="K57" i="1"/>
  <c r="N57" i="1" s="1"/>
  <c r="M57" i="1"/>
  <c r="R57" i="1" s="1"/>
  <c r="J58" i="1"/>
  <c r="K58" i="1"/>
  <c r="N58" i="1" s="1"/>
  <c r="L58" i="1"/>
  <c r="J59" i="1"/>
  <c r="K59" i="1"/>
  <c r="L59" i="1"/>
  <c r="N59" i="1" s="1"/>
  <c r="M59" i="1"/>
  <c r="R59" i="1" s="1"/>
  <c r="J60" i="1"/>
  <c r="K60" i="1"/>
  <c r="N60" i="1" s="1"/>
  <c r="L60" i="1"/>
  <c r="J61" i="1"/>
  <c r="K61" i="1"/>
  <c r="L61" i="1"/>
  <c r="N61" i="1" s="1"/>
  <c r="M61" i="1"/>
  <c r="R61" i="1" s="1"/>
  <c r="J62" i="1"/>
  <c r="K62" i="1"/>
  <c r="N62" i="1" s="1"/>
  <c r="L62" i="1"/>
  <c r="J63" i="1"/>
  <c r="K63" i="1"/>
  <c r="L63" i="1"/>
  <c r="N63" i="1" s="1"/>
  <c r="M63" i="1"/>
  <c r="R63" i="1" s="1"/>
  <c r="J64" i="1"/>
  <c r="K64" i="1"/>
  <c r="N64" i="1" s="1"/>
  <c r="L64" i="1"/>
  <c r="J65" i="1"/>
  <c r="K65" i="1"/>
  <c r="L65" i="1"/>
  <c r="N65" i="1" s="1"/>
  <c r="M65" i="1"/>
  <c r="R65" i="1" s="1"/>
  <c r="J67" i="1"/>
  <c r="K67" i="1"/>
  <c r="N67" i="1" s="1"/>
  <c r="L67" i="1"/>
  <c r="J68" i="1"/>
  <c r="K68" i="1"/>
  <c r="L68" i="1"/>
  <c r="N68" i="1" s="1"/>
  <c r="M68" i="1"/>
  <c r="R68" i="1" s="1"/>
  <c r="J69" i="1"/>
  <c r="K69" i="1"/>
  <c r="M69" i="1" s="1"/>
  <c r="R69" i="1" s="1"/>
  <c r="L69" i="1"/>
  <c r="J70" i="1"/>
  <c r="M70" i="1" s="1"/>
  <c r="R70" i="1" s="1"/>
  <c r="K70" i="1"/>
  <c r="L70" i="1"/>
  <c r="N70" i="1"/>
  <c r="J71" i="1"/>
  <c r="K71" i="1"/>
  <c r="M71" i="1" s="1"/>
  <c r="R71" i="1" s="1"/>
  <c r="L71" i="1"/>
  <c r="J72" i="1"/>
  <c r="M72" i="1" s="1"/>
  <c r="R72" i="1" s="1"/>
  <c r="K72" i="1"/>
  <c r="L72" i="1"/>
  <c r="N72" i="1"/>
  <c r="J73" i="1"/>
  <c r="K73" i="1"/>
  <c r="M73" i="1" s="1"/>
  <c r="R73" i="1" s="1"/>
  <c r="L73" i="1"/>
  <c r="J74" i="1"/>
  <c r="M74" i="1" s="1"/>
  <c r="R74" i="1" s="1"/>
  <c r="K74" i="1"/>
  <c r="L74" i="1"/>
  <c r="N74" i="1"/>
  <c r="J75" i="1"/>
  <c r="K75" i="1"/>
  <c r="M75" i="1" s="1"/>
  <c r="R75" i="1" s="1"/>
  <c r="L75" i="1"/>
  <c r="J76" i="1"/>
  <c r="M76" i="1" s="1"/>
  <c r="R76" i="1" s="1"/>
  <c r="K76" i="1"/>
  <c r="L76" i="1"/>
  <c r="N76" i="1"/>
  <c r="J77" i="1"/>
  <c r="K77" i="1"/>
  <c r="M77" i="1" s="1"/>
  <c r="R77" i="1" s="1"/>
  <c r="L77" i="1"/>
  <c r="J78" i="1"/>
  <c r="M78" i="1" s="1"/>
  <c r="R78" i="1" s="1"/>
  <c r="K78" i="1"/>
  <c r="L78" i="1"/>
  <c r="N78" i="1"/>
  <c r="J79" i="1"/>
  <c r="K79" i="1"/>
  <c r="M79" i="1" s="1"/>
  <c r="R79" i="1" s="1"/>
  <c r="L79" i="1"/>
  <c r="J80" i="1"/>
  <c r="M80" i="1" s="1"/>
  <c r="R80" i="1" s="1"/>
  <c r="K80" i="1"/>
  <c r="L80" i="1"/>
  <c r="N80" i="1"/>
  <c r="J81" i="1"/>
  <c r="K81" i="1"/>
  <c r="M81" i="1" s="1"/>
  <c r="R81" i="1" s="1"/>
  <c r="L81" i="1"/>
  <c r="J82" i="1"/>
  <c r="M82" i="1" s="1"/>
  <c r="R82" i="1" s="1"/>
  <c r="K82" i="1"/>
  <c r="L82" i="1"/>
  <c r="N82" i="1"/>
  <c r="J83" i="1"/>
  <c r="K83" i="1"/>
  <c r="L83" i="1"/>
  <c r="J84" i="1"/>
  <c r="M84" i="1" s="1"/>
  <c r="R84" i="1" s="1"/>
  <c r="K84" i="1"/>
  <c r="L84" i="1"/>
  <c r="N84" i="1"/>
  <c r="J85" i="1"/>
  <c r="K85" i="1"/>
  <c r="L85" i="1"/>
  <c r="J86" i="1"/>
  <c r="M86" i="1" s="1"/>
  <c r="R86" i="1" s="1"/>
  <c r="K86" i="1"/>
  <c r="L86" i="1"/>
  <c r="N86" i="1"/>
  <c r="J87" i="1"/>
  <c r="K87" i="1"/>
  <c r="L87" i="1"/>
  <c r="J88" i="1"/>
  <c r="K88" i="1"/>
  <c r="L88" i="1"/>
  <c r="M88" i="1"/>
  <c r="R88" i="1" s="1"/>
  <c r="N88" i="1"/>
  <c r="J89" i="1"/>
  <c r="K89" i="1"/>
  <c r="L89" i="1"/>
  <c r="J90" i="1"/>
  <c r="K90" i="1"/>
  <c r="L90" i="1"/>
  <c r="M90" i="1"/>
  <c r="R90" i="1" s="1"/>
  <c r="N90" i="1"/>
  <c r="J91" i="1"/>
  <c r="K91" i="1"/>
  <c r="N91" i="1" s="1"/>
  <c r="L91" i="1"/>
  <c r="J92" i="1"/>
  <c r="M92" i="1" s="1"/>
  <c r="R92" i="1" s="1"/>
  <c r="K92" i="1"/>
  <c r="L92" i="1"/>
  <c r="N92" i="1"/>
  <c r="J93" i="1"/>
  <c r="M93" i="1" s="1"/>
  <c r="R93" i="1" s="1"/>
  <c r="K93" i="1"/>
  <c r="N93" i="1" s="1"/>
  <c r="L93" i="1"/>
  <c r="J94" i="1"/>
  <c r="M94" i="1" s="1"/>
  <c r="R94" i="1" s="1"/>
  <c r="K94" i="1"/>
  <c r="L94" i="1"/>
  <c r="N94" i="1"/>
  <c r="J95" i="1"/>
  <c r="M95" i="1" s="1"/>
  <c r="K95" i="1"/>
  <c r="L95" i="1"/>
  <c r="R95" i="1"/>
  <c r="J96" i="1"/>
  <c r="K96" i="1"/>
  <c r="L96" i="1"/>
  <c r="M96" i="1"/>
  <c r="R96" i="1" s="1"/>
  <c r="N96" i="1"/>
  <c r="J97" i="1"/>
  <c r="K97" i="1"/>
  <c r="L97" i="1"/>
  <c r="J98" i="1"/>
  <c r="K98" i="1"/>
  <c r="L98" i="1"/>
  <c r="M98" i="1"/>
  <c r="R98" i="1" s="1"/>
  <c r="N98" i="1"/>
  <c r="J99" i="1"/>
  <c r="K99" i="1"/>
  <c r="N99" i="1" s="1"/>
  <c r="L99" i="1"/>
  <c r="J100" i="1"/>
  <c r="M100" i="1" s="1"/>
  <c r="R100" i="1" s="1"/>
  <c r="K100" i="1"/>
  <c r="L100" i="1"/>
  <c r="N100" i="1"/>
  <c r="J101" i="1"/>
  <c r="M101" i="1" s="1"/>
  <c r="R101" i="1" s="1"/>
  <c r="K101" i="1"/>
  <c r="N101" i="1" s="1"/>
  <c r="L101" i="1"/>
  <c r="J102" i="1"/>
  <c r="M102" i="1" s="1"/>
  <c r="R102" i="1" s="1"/>
  <c r="K102" i="1"/>
  <c r="L102" i="1"/>
  <c r="N102" i="1"/>
  <c r="J103" i="1"/>
  <c r="M103" i="1" s="1"/>
  <c r="K103" i="1"/>
  <c r="L103" i="1"/>
  <c r="N103" i="1"/>
  <c r="R103" i="1"/>
  <c r="J104" i="1"/>
  <c r="K104" i="1"/>
  <c r="M104" i="1" s="1"/>
  <c r="R104" i="1" s="1"/>
  <c r="L104" i="1"/>
  <c r="J105" i="1"/>
  <c r="M105" i="1" s="1"/>
  <c r="R105" i="1" s="1"/>
  <c r="K105" i="1"/>
  <c r="L105" i="1"/>
  <c r="N105" i="1"/>
  <c r="J106" i="1"/>
  <c r="K106" i="1"/>
  <c r="M106" i="1" s="1"/>
  <c r="R106" i="1" s="1"/>
  <c r="L106" i="1"/>
  <c r="J107" i="1"/>
  <c r="M107" i="1" s="1"/>
  <c r="R107" i="1" s="1"/>
  <c r="K107" i="1"/>
  <c r="L107" i="1"/>
  <c r="N107" i="1"/>
  <c r="J108" i="1"/>
  <c r="K108" i="1"/>
  <c r="M108" i="1" s="1"/>
  <c r="R108" i="1" s="1"/>
  <c r="L108" i="1"/>
  <c r="J109" i="1"/>
  <c r="M109" i="1" s="1"/>
  <c r="R109" i="1" s="1"/>
  <c r="K109" i="1"/>
  <c r="L109" i="1"/>
  <c r="N109" i="1"/>
  <c r="J110" i="1"/>
  <c r="K110" i="1"/>
  <c r="M110" i="1" s="1"/>
  <c r="R110" i="1" s="1"/>
  <c r="L110" i="1"/>
  <c r="J111" i="1"/>
  <c r="M111" i="1" s="1"/>
  <c r="R111" i="1" s="1"/>
  <c r="K111" i="1"/>
  <c r="L111" i="1"/>
  <c r="N111" i="1"/>
  <c r="J112" i="1"/>
  <c r="K112" i="1"/>
  <c r="M112" i="1" s="1"/>
  <c r="R112" i="1" s="1"/>
  <c r="L112" i="1"/>
  <c r="J113" i="1"/>
  <c r="M113" i="1" s="1"/>
  <c r="R113" i="1" s="1"/>
  <c r="K113" i="1"/>
  <c r="L113" i="1"/>
  <c r="N113" i="1"/>
  <c r="J114" i="1"/>
  <c r="K114" i="1"/>
  <c r="M114" i="1" s="1"/>
  <c r="R114" i="1" s="1"/>
  <c r="L114" i="1"/>
  <c r="J115" i="1"/>
  <c r="M115" i="1" s="1"/>
  <c r="R115" i="1" s="1"/>
  <c r="K115" i="1"/>
  <c r="L115" i="1"/>
  <c r="N115" i="1"/>
  <c r="J116" i="1"/>
  <c r="K116" i="1"/>
  <c r="M116" i="1" s="1"/>
  <c r="R116" i="1" s="1"/>
  <c r="L116" i="1"/>
  <c r="J118" i="1"/>
  <c r="M118" i="1" s="1"/>
  <c r="R118" i="1" s="1"/>
  <c r="K118" i="1"/>
  <c r="L118" i="1"/>
  <c r="N118" i="1"/>
  <c r="J119" i="1"/>
  <c r="K119" i="1"/>
  <c r="M119" i="1" s="1"/>
  <c r="R119" i="1" s="1"/>
  <c r="L119" i="1"/>
  <c r="J120" i="1"/>
  <c r="M120" i="1" s="1"/>
  <c r="R120" i="1" s="1"/>
  <c r="K120" i="1"/>
  <c r="L120" i="1"/>
  <c r="N120" i="1"/>
  <c r="J121" i="1"/>
  <c r="K121" i="1"/>
  <c r="M121" i="1" s="1"/>
  <c r="R121" i="1" s="1"/>
  <c r="L121" i="1"/>
  <c r="J122" i="1"/>
  <c r="M122" i="1" s="1"/>
  <c r="R122" i="1" s="1"/>
  <c r="K122" i="1"/>
  <c r="L122" i="1"/>
  <c r="N122" i="1"/>
  <c r="J123" i="1"/>
  <c r="K123" i="1"/>
  <c r="M123" i="1" s="1"/>
  <c r="R123" i="1" s="1"/>
  <c r="L123" i="1"/>
  <c r="J124" i="1"/>
  <c r="M124" i="1" s="1"/>
  <c r="R124" i="1" s="1"/>
  <c r="K124" i="1"/>
  <c r="L124" i="1"/>
  <c r="N124" i="1"/>
  <c r="J125" i="1"/>
  <c r="K125" i="1"/>
  <c r="M125" i="1" s="1"/>
  <c r="R125" i="1" s="1"/>
  <c r="L125" i="1"/>
  <c r="J126" i="1"/>
  <c r="M126" i="1" s="1"/>
  <c r="R126" i="1" s="1"/>
  <c r="K126" i="1"/>
  <c r="L126" i="1"/>
  <c r="N126" i="1"/>
  <c r="J127" i="1"/>
  <c r="K127" i="1"/>
  <c r="M127" i="1" s="1"/>
  <c r="R127" i="1" s="1"/>
  <c r="L127" i="1"/>
  <c r="J128" i="1"/>
  <c r="M128" i="1" s="1"/>
  <c r="R128" i="1" s="1"/>
  <c r="K128" i="1"/>
  <c r="L128" i="1"/>
  <c r="N128" i="1"/>
  <c r="J129" i="1"/>
  <c r="K129" i="1"/>
  <c r="M129" i="1" s="1"/>
  <c r="R129" i="1" s="1"/>
  <c r="L129" i="1"/>
  <c r="J130" i="1"/>
  <c r="M130" i="1" s="1"/>
  <c r="R130" i="1" s="1"/>
  <c r="K130" i="1"/>
  <c r="L130" i="1"/>
  <c r="N130" i="1"/>
  <c r="J131" i="1"/>
  <c r="K131" i="1"/>
  <c r="M131" i="1" s="1"/>
  <c r="R131" i="1" s="1"/>
  <c r="L131" i="1"/>
  <c r="J132" i="1"/>
  <c r="M132" i="1" s="1"/>
  <c r="R132" i="1" s="1"/>
  <c r="K132" i="1"/>
  <c r="L132" i="1"/>
  <c r="N132" i="1"/>
  <c r="J133" i="1"/>
  <c r="K133" i="1"/>
  <c r="M133" i="1" s="1"/>
  <c r="R133" i="1" s="1"/>
  <c r="L133" i="1"/>
  <c r="J134" i="1"/>
  <c r="M134" i="1" s="1"/>
  <c r="R134" i="1" s="1"/>
  <c r="K134" i="1"/>
  <c r="L134" i="1"/>
  <c r="N134" i="1"/>
  <c r="J135" i="1"/>
  <c r="K135" i="1"/>
  <c r="M135" i="1" s="1"/>
  <c r="R135" i="1" s="1"/>
  <c r="L135" i="1"/>
  <c r="J136" i="1"/>
  <c r="M136" i="1" s="1"/>
  <c r="R136" i="1" s="1"/>
  <c r="K136" i="1"/>
  <c r="L136" i="1"/>
  <c r="N136" i="1"/>
  <c r="J137" i="1"/>
  <c r="K137" i="1"/>
  <c r="M137" i="1" s="1"/>
  <c r="R137" i="1" s="1"/>
  <c r="L137" i="1"/>
  <c r="J138" i="1"/>
  <c r="M138" i="1" s="1"/>
  <c r="R138" i="1" s="1"/>
  <c r="K138" i="1"/>
  <c r="L138" i="1"/>
  <c r="N138" i="1"/>
  <c r="J139" i="1"/>
  <c r="K139" i="1"/>
  <c r="M139" i="1" s="1"/>
  <c r="R139" i="1" s="1"/>
  <c r="L139" i="1"/>
  <c r="J140" i="1"/>
  <c r="M140" i="1" s="1"/>
  <c r="R140" i="1" s="1"/>
  <c r="K140" i="1"/>
  <c r="L140" i="1"/>
  <c r="N140" i="1"/>
  <c r="J141" i="1"/>
  <c r="K141" i="1"/>
  <c r="M141" i="1" s="1"/>
  <c r="R141" i="1" s="1"/>
  <c r="L141" i="1"/>
  <c r="J142" i="1"/>
  <c r="M142" i="1" s="1"/>
  <c r="R142" i="1" s="1"/>
  <c r="K142" i="1"/>
  <c r="L142" i="1"/>
  <c r="N142" i="1"/>
  <c r="J143" i="1"/>
  <c r="K143" i="1"/>
  <c r="M143" i="1" s="1"/>
  <c r="R143" i="1" s="1"/>
  <c r="L143" i="1"/>
  <c r="J144" i="1"/>
  <c r="M144" i="1" s="1"/>
  <c r="R144" i="1" s="1"/>
  <c r="K144" i="1"/>
  <c r="L144" i="1"/>
  <c r="N144" i="1"/>
  <c r="J145" i="1"/>
  <c r="K145" i="1"/>
  <c r="M145" i="1" s="1"/>
  <c r="R145" i="1" s="1"/>
  <c r="L145" i="1"/>
  <c r="J146" i="1"/>
  <c r="M146" i="1" s="1"/>
  <c r="R146" i="1" s="1"/>
  <c r="K146" i="1"/>
  <c r="L146" i="1"/>
  <c r="N146" i="1"/>
  <c r="J147" i="1"/>
  <c r="K147" i="1"/>
  <c r="M147" i="1" s="1"/>
  <c r="R147" i="1" s="1"/>
  <c r="L147" i="1"/>
  <c r="J148" i="1"/>
  <c r="M148" i="1" s="1"/>
  <c r="R148" i="1" s="1"/>
  <c r="K148" i="1"/>
  <c r="L148" i="1"/>
  <c r="N148" i="1"/>
  <c r="J149" i="1"/>
  <c r="K149" i="1"/>
  <c r="M149" i="1" s="1"/>
  <c r="R149" i="1" s="1"/>
  <c r="L149" i="1"/>
  <c r="J150" i="1"/>
  <c r="M150" i="1" s="1"/>
  <c r="R150" i="1" s="1"/>
  <c r="K150" i="1"/>
  <c r="L150" i="1"/>
  <c r="N150" i="1"/>
  <c r="J151" i="1"/>
  <c r="K151" i="1"/>
  <c r="L151" i="1"/>
  <c r="M151" i="1"/>
  <c r="R151" i="1" s="1"/>
  <c r="J152" i="1"/>
  <c r="M152" i="1" s="1"/>
  <c r="R152" i="1" s="1"/>
  <c r="K152" i="1"/>
  <c r="L152" i="1"/>
  <c r="N152" i="1"/>
  <c r="J153" i="1"/>
  <c r="K153" i="1"/>
  <c r="L153" i="1"/>
  <c r="M153" i="1"/>
  <c r="R153" i="1" s="1"/>
  <c r="J154" i="1"/>
  <c r="M154" i="1" s="1"/>
  <c r="K154" i="1"/>
  <c r="L154" i="1"/>
  <c r="N154" i="1"/>
  <c r="R154" i="1"/>
  <c r="J155" i="1"/>
  <c r="K155" i="1"/>
  <c r="N155" i="1" s="1"/>
  <c r="L155" i="1"/>
  <c r="M155" i="1"/>
  <c r="R155" i="1" s="1"/>
  <c r="J156" i="1"/>
  <c r="K156" i="1"/>
  <c r="N156" i="1" s="1"/>
  <c r="L156" i="1"/>
  <c r="J157" i="1"/>
  <c r="K157" i="1"/>
  <c r="N157" i="1" s="1"/>
  <c r="L157" i="1"/>
  <c r="M157" i="1"/>
  <c r="R157" i="1" s="1"/>
  <c r="J158" i="1"/>
  <c r="M158" i="1" s="1"/>
  <c r="R158" i="1" s="1"/>
  <c r="K158" i="1"/>
  <c r="N158" i="1" s="1"/>
  <c r="L158" i="1"/>
  <c r="J159" i="1"/>
  <c r="K159" i="1"/>
  <c r="N159" i="1" s="1"/>
  <c r="L159" i="1"/>
  <c r="M159" i="1"/>
  <c r="R159" i="1" s="1"/>
  <c r="J160" i="1"/>
  <c r="M160" i="1" s="1"/>
  <c r="K160" i="1"/>
  <c r="L160" i="1"/>
  <c r="N160" i="1"/>
  <c r="R160" i="1"/>
  <c r="J161" i="1"/>
  <c r="K161" i="1"/>
  <c r="L161" i="1"/>
  <c r="M161" i="1"/>
  <c r="R161" i="1" s="1"/>
  <c r="J162" i="1"/>
  <c r="K162" i="1"/>
  <c r="M162" i="1" s="1"/>
  <c r="R162" i="1" s="1"/>
  <c r="L162" i="1"/>
  <c r="J163" i="1"/>
  <c r="K163" i="1"/>
  <c r="N163" i="1" s="1"/>
  <c r="L163" i="1"/>
  <c r="M163" i="1"/>
  <c r="R163" i="1" s="1"/>
  <c r="J164" i="1"/>
  <c r="K164" i="1"/>
  <c r="L164" i="1"/>
  <c r="M164" i="1"/>
  <c r="R164" i="1" s="1"/>
  <c r="N164" i="1"/>
  <c r="J165" i="1"/>
  <c r="K165" i="1"/>
  <c r="N165" i="1" s="1"/>
  <c r="L165" i="1"/>
  <c r="J166" i="1"/>
  <c r="K166" i="1"/>
  <c r="L166" i="1"/>
  <c r="M166" i="1"/>
  <c r="R166" i="1" s="1"/>
  <c r="N166" i="1"/>
  <c r="J167" i="1"/>
  <c r="K167" i="1"/>
  <c r="N167" i="1" s="1"/>
  <c r="L167" i="1"/>
  <c r="J169" i="1"/>
  <c r="M169" i="1" s="1"/>
  <c r="R169" i="1" s="1"/>
  <c r="K169" i="1"/>
  <c r="L169" i="1"/>
  <c r="N169" i="1"/>
  <c r="J170" i="1"/>
  <c r="K170" i="1"/>
  <c r="L170" i="1"/>
  <c r="M170" i="1"/>
  <c r="R170" i="1" s="1"/>
  <c r="J171" i="1"/>
  <c r="K171" i="1"/>
  <c r="M171" i="1" s="1"/>
  <c r="R171" i="1" s="1"/>
  <c r="L171" i="1"/>
  <c r="J172" i="1"/>
  <c r="K172" i="1"/>
  <c r="N172" i="1" s="1"/>
  <c r="L172" i="1"/>
  <c r="M172" i="1"/>
  <c r="R172" i="1" s="1"/>
  <c r="J173" i="1"/>
  <c r="K173" i="1"/>
  <c r="L173" i="1"/>
  <c r="M173" i="1"/>
  <c r="R173" i="1" s="1"/>
  <c r="N173" i="1"/>
  <c r="J174" i="1"/>
  <c r="K174" i="1"/>
  <c r="N174" i="1" s="1"/>
  <c r="L174" i="1"/>
  <c r="J175" i="1"/>
  <c r="K175" i="1"/>
  <c r="L175" i="1"/>
  <c r="M175" i="1"/>
  <c r="R175" i="1" s="1"/>
  <c r="N175" i="1"/>
  <c r="J176" i="1"/>
  <c r="K176" i="1"/>
  <c r="N176" i="1" s="1"/>
  <c r="L176" i="1"/>
  <c r="J177" i="1"/>
  <c r="M177" i="1" s="1"/>
  <c r="R177" i="1" s="1"/>
  <c r="K177" i="1"/>
  <c r="L177" i="1"/>
  <c r="N177" i="1"/>
  <c r="J178" i="1"/>
  <c r="K178" i="1"/>
  <c r="L178" i="1"/>
  <c r="M178" i="1"/>
  <c r="R178" i="1" s="1"/>
  <c r="J179" i="1"/>
  <c r="K179" i="1"/>
  <c r="M179" i="1" s="1"/>
  <c r="R179" i="1" s="1"/>
  <c r="L179" i="1"/>
  <c r="J180" i="1"/>
  <c r="K180" i="1"/>
  <c r="N180" i="1" s="1"/>
  <c r="L180" i="1"/>
  <c r="M180" i="1"/>
  <c r="R180" i="1" s="1"/>
  <c r="J181" i="1"/>
  <c r="K181" i="1"/>
  <c r="L181" i="1"/>
  <c r="M181" i="1"/>
  <c r="R181" i="1" s="1"/>
  <c r="N181" i="1"/>
  <c r="J182" i="1"/>
  <c r="K182" i="1"/>
  <c r="N182" i="1" s="1"/>
  <c r="L182" i="1"/>
  <c r="J183" i="1"/>
  <c r="K183" i="1"/>
  <c r="L183" i="1"/>
  <c r="M183" i="1"/>
  <c r="R183" i="1" s="1"/>
  <c r="N183" i="1"/>
  <c r="J184" i="1"/>
  <c r="K184" i="1"/>
  <c r="N184" i="1" s="1"/>
  <c r="L184" i="1"/>
  <c r="J185" i="1"/>
  <c r="M185" i="1" s="1"/>
  <c r="R185" i="1" s="1"/>
  <c r="K185" i="1"/>
  <c r="L185" i="1"/>
  <c r="N185" i="1"/>
  <c r="J186" i="1"/>
  <c r="K186" i="1"/>
  <c r="L186" i="1"/>
  <c r="M186" i="1"/>
  <c r="R186" i="1" s="1"/>
  <c r="J187" i="1"/>
  <c r="K187" i="1"/>
  <c r="M187" i="1" s="1"/>
  <c r="R187" i="1" s="1"/>
  <c r="L187" i="1"/>
  <c r="J188" i="1"/>
  <c r="K188" i="1"/>
  <c r="N188" i="1" s="1"/>
  <c r="L188" i="1"/>
  <c r="M188" i="1"/>
  <c r="R188" i="1" s="1"/>
  <c r="J189" i="1"/>
  <c r="K189" i="1"/>
  <c r="L189" i="1"/>
  <c r="M189" i="1"/>
  <c r="R189" i="1" s="1"/>
  <c r="N189" i="1"/>
  <c r="J190" i="1"/>
  <c r="K190" i="1"/>
  <c r="N190" i="1" s="1"/>
  <c r="L190" i="1"/>
  <c r="J191" i="1"/>
  <c r="K191" i="1"/>
  <c r="L191" i="1"/>
  <c r="M191" i="1"/>
  <c r="R191" i="1" s="1"/>
  <c r="N191" i="1"/>
  <c r="J192" i="1"/>
  <c r="K192" i="1"/>
  <c r="N192" i="1" s="1"/>
  <c r="L192" i="1"/>
  <c r="J193" i="1"/>
  <c r="M193" i="1" s="1"/>
  <c r="R193" i="1" s="1"/>
  <c r="K193" i="1"/>
  <c r="L193" i="1"/>
  <c r="N193" i="1"/>
  <c r="J194" i="1"/>
  <c r="K194" i="1"/>
  <c r="L194" i="1"/>
  <c r="M194" i="1"/>
  <c r="R194" i="1" s="1"/>
  <c r="J195" i="1"/>
  <c r="K195" i="1"/>
  <c r="M195" i="1" s="1"/>
  <c r="R195" i="1" s="1"/>
  <c r="L195" i="1"/>
  <c r="J196" i="1"/>
  <c r="K196" i="1"/>
  <c r="N196" i="1" s="1"/>
  <c r="L196" i="1"/>
  <c r="M196" i="1"/>
  <c r="R196" i="1" s="1"/>
  <c r="J197" i="1"/>
  <c r="K197" i="1"/>
  <c r="L197" i="1"/>
  <c r="M197" i="1"/>
  <c r="R197" i="1" s="1"/>
  <c r="N197" i="1"/>
  <c r="J198" i="1"/>
  <c r="K198" i="1"/>
  <c r="N198" i="1" s="1"/>
  <c r="L198" i="1"/>
  <c r="J199" i="1"/>
  <c r="K199" i="1"/>
  <c r="L199" i="1"/>
  <c r="M199" i="1"/>
  <c r="R199" i="1" s="1"/>
  <c r="N199" i="1"/>
  <c r="J200" i="1"/>
  <c r="K200" i="1"/>
  <c r="N200" i="1" s="1"/>
  <c r="L200" i="1"/>
  <c r="J201" i="1"/>
  <c r="M201" i="1" s="1"/>
  <c r="R201" i="1" s="1"/>
  <c r="K201" i="1"/>
  <c r="L201" i="1"/>
  <c r="N201" i="1"/>
  <c r="J202" i="1"/>
  <c r="K202" i="1"/>
  <c r="L202" i="1"/>
  <c r="M202" i="1"/>
  <c r="R202" i="1" s="1"/>
  <c r="J203" i="1"/>
  <c r="K203" i="1"/>
  <c r="M203" i="1" s="1"/>
  <c r="R203" i="1" s="1"/>
  <c r="L203" i="1"/>
  <c r="J204" i="1"/>
  <c r="K204" i="1"/>
  <c r="N204" i="1" s="1"/>
  <c r="L204" i="1"/>
  <c r="M204" i="1"/>
  <c r="R204" i="1" s="1"/>
  <c r="J205" i="1"/>
  <c r="K205" i="1"/>
  <c r="L205" i="1"/>
  <c r="M205" i="1"/>
  <c r="R205" i="1" s="1"/>
  <c r="N205" i="1"/>
  <c r="J206" i="1"/>
  <c r="K206" i="1"/>
  <c r="N206" i="1" s="1"/>
  <c r="L206" i="1"/>
  <c r="J207" i="1"/>
  <c r="K207" i="1"/>
  <c r="L207" i="1"/>
  <c r="M207" i="1"/>
  <c r="R207" i="1" s="1"/>
  <c r="N207" i="1"/>
  <c r="J208" i="1"/>
  <c r="K208" i="1"/>
  <c r="N208" i="1" s="1"/>
  <c r="L208" i="1"/>
  <c r="J209" i="1"/>
  <c r="M209" i="1" s="1"/>
  <c r="R209" i="1" s="1"/>
  <c r="K209" i="1"/>
  <c r="L209" i="1"/>
  <c r="N209" i="1"/>
  <c r="J210" i="1"/>
  <c r="K210" i="1"/>
  <c r="L210" i="1"/>
  <c r="M210" i="1"/>
  <c r="R210" i="1" s="1"/>
  <c r="J211" i="1"/>
  <c r="K211" i="1"/>
  <c r="M211" i="1" s="1"/>
  <c r="R211" i="1" s="1"/>
  <c r="L211" i="1"/>
  <c r="J212" i="1"/>
  <c r="K212" i="1"/>
  <c r="N212" i="1" s="1"/>
  <c r="L212" i="1"/>
  <c r="M212" i="1"/>
  <c r="R212" i="1" s="1"/>
  <c r="J213" i="1"/>
  <c r="K213" i="1"/>
  <c r="L213" i="1"/>
  <c r="M213" i="1"/>
  <c r="R213" i="1" s="1"/>
  <c r="N213" i="1"/>
  <c r="J214" i="1"/>
  <c r="K214" i="1"/>
  <c r="N214" i="1" s="1"/>
  <c r="L214" i="1"/>
  <c r="J215" i="1"/>
  <c r="K215" i="1"/>
  <c r="L215" i="1"/>
  <c r="M215" i="1"/>
  <c r="R215" i="1" s="1"/>
  <c r="N215" i="1"/>
  <c r="J216" i="1"/>
  <c r="K216" i="1"/>
  <c r="N216" i="1" s="1"/>
  <c r="L216" i="1"/>
  <c r="J217" i="1"/>
  <c r="M217" i="1" s="1"/>
  <c r="R217" i="1" s="1"/>
  <c r="K217" i="1"/>
  <c r="L217" i="1"/>
  <c r="N217" i="1"/>
  <c r="J218" i="1"/>
  <c r="K218" i="1"/>
  <c r="L218" i="1"/>
  <c r="M218" i="1"/>
  <c r="R218" i="1" s="1"/>
  <c r="E47" i="2" l="1"/>
  <c r="B48" i="2"/>
  <c r="E41" i="2"/>
  <c r="C41" i="2" s="1"/>
  <c r="B42" i="2"/>
  <c r="C42" i="2" s="1"/>
  <c r="E25" i="2"/>
  <c r="C25" i="2" s="1"/>
  <c r="B26" i="2"/>
  <c r="N218" i="1"/>
  <c r="M214" i="1"/>
  <c r="R214" i="1" s="1"/>
  <c r="N211" i="1"/>
  <c r="N210" i="1"/>
  <c r="M206" i="1"/>
  <c r="R206" i="1" s="1"/>
  <c r="N203" i="1"/>
  <c r="N202" i="1"/>
  <c r="M198" i="1"/>
  <c r="R198" i="1" s="1"/>
  <c r="N195" i="1"/>
  <c r="N194" i="1"/>
  <c r="M190" i="1"/>
  <c r="R190" i="1" s="1"/>
  <c r="N187" i="1"/>
  <c r="N186" i="1"/>
  <c r="M182" i="1"/>
  <c r="R182" i="1" s="1"/>
  <c r="N179" i="1"/>
  <c r="N178" i="1"/>
  <c r="M174" i="1"/>
  <c r="R174" i="1" s="1"/>
  <c r="N171" i="1"/>
  <c r="N170" i="1"/>
  <c r="M165" i="1"/>
  <c r="R165" i="1" s="1"/>
  <c r="N162" i="1"/>
  <c r="N161" i="1"/>
  <c r="M156" i="1"/>
  <c r="R156" i="1" s="1"/>
  <c r="N153" i="1"/>
  <c r="N151" i="1"/>
  <c r="M216" i="1"/>
  <c r="R216" i="1" s="1"/>
  <c r="M208" i="1"/>
  <c r="R208" i="1" s="1"/>
  <c r="M200" i="1"/>
  <c r="R200" i="1" s="1"/>
  <c r="M192" i="1"/>
  <c r="R192" i="1" s="1"/>
  <c r="M184" i="1"/>
  <c r="R184" i="1" s="1"/>
  <c r="M176" i="1"/>
  <c r="R176" i="1" s="1"/>
  <c r="M167" i="1"/>
  <c r="R167" i="1" s="1"/>
  <c r="M83" i="1"/>
  <c r="R83" i="1" s="1"/>
  <c r="N83" i="1"/>
  <c r="M30" i="1"/>
  <c r="R30" i="1" s="1"/>
  <c r="M99" i="1"/>
  <c r="R99" i="1" s="1"/>
  <c r="N97" i="1"/>
  <c r="M91" i="1"/>
  <c r="R91" i="1" s="1"/>
  <c r="N89" i="1"/>
  <c r="C44" i="1"/>
  <c r="D44" i="1"/>
  <c r="B45" i="1"/>
  <c r="N149" i="1"/>
  <c r="N147" i="1"/>
  <c r="N145" i="1"/>
  <c r="N143" i="1"/>
  <c r="N141" i="1"/>
  <c r="N139" i="1"/>
  <c r="N137" i="1"/>
  <c r="N135" i="1"/>
  <c r="N133" i="1"/>
  <c r="N131" i="1"/>
  <c r="N129" i="1"/>
  <c r="N127" i="1"/>
  <c r="N125" i="1"/>
  <c r="N123" i="1"/>
  <c r="N121" i="1"/>
  <c r="N119" i="1"/>
  <c r="N116" i="1"/>
  <c r="N114" i="1"/>
  <c r="N112" i="1"/>
  <c r="N110" i="1"/>
  <c r="N108" i="1"/>
  <c r="N106" i="1"/>
  <c r="N104" i="1"/>
  <c r="M97" i="1"/>
  <c r="R97" i="1" s="1"/>
  <c r="N95" i="1"/>
  <c r="M89" i="1"/>
  <c r="R89" i="1" s="1"/>
  <c r="M87" i="1"/>
  <c r="R87" i="1" s="1"/>
  <c r="N87" i="1"/>
  <c r="M67" i="1"/>
  <c r="R67" i="1" s="1"/>
  <c r="M64" i="1"/>
  <c r="R64" i="1" s="1"/>
  <c r="M62" i="1"/>
  <c r="R62" i="1" s="1"/>
  <c r="M60" i="1"/>
  <c r="R60" i="1" s="1"/>
  <c r="M58" i="1"/>
  <c r="R58" i="1" s="1"/>
  <c r="M85" i="1"/>
  <c r="R85" i="1" s="1"/>
  <c r="N85" i="1"/>
  <c r="M54" i="1"/>
  <c r="R54" i="1" s="1"/>
  <c r="M43" i="1"/>
  <c r="R43" i="1" s="1"/>
  <c r="N81" i="1"/>
  <c r="N79" i="1"/>
  <c r="N77" i="1"/>
  <c r="N75" i="1"/>
  <c r="N73" i="1"/>
  <c r="N71" i="1"/>
  <c r="N69" i="1"/>
  <c r="O8" i="1"/>
  <c r="C43" i="1"/>
  <c r="B23" i="1"/>
  <c r="E26" i="2" l="1"/>
  <c r="C26" i="2" s="1"/>
  <c r="B27" i="2"/>
  <c r="E48" i="2"/>
  <c r="B49" i="2"/>
  <c r="C45" i="1"/>
  <c r="B46" i="1"/>
  <c r="D45" i="1"/>
  <c r="I17" i="1"/>
  <c r="L17" i="1" s="1"/>
  <c r="N17" i="1" s="1"/>
  <c r="I16" i="1"/>
  <c r="L16" i="1" s="1"/>
  <c r="N16" i="1" s="1"/>
  <c r="B24" i="1"/>
  <c r="D23" i="1"/>
  <c r="C23" i="1" s="1"/>
  <c r="E27" i="2" l="1"/>
  <c r="C27" i="2" s="1"/>
  <c r="B28" i="2"/>
  <c r="E49" i="2"/>
  <c r="B50" i="2"/>
  <c r="B25" i="1"/>
  <c r="D24" i="1"/>
  <c r="C24" i="1" s="1"/>
  <c r="C46" i="1"/>
  <c r="B47" i="1"/>
  <c r="D46" i="1"/>
  <c r="B51" i="2" l="1"/>
  <c r="E50" i="2"/>
  <c r="B29" i="2"/>
  <c r="E28" i="2"/>
  <c r="C28" i="2" s="1"/>
  <c r="B26" i="1"/>
  <c r="D25" i="1"/>
  <c r="C25" i="1" s="1"/>
  <c r="C47" i="1"/>
  <c r="D47" i="1"/>
  <c r="B48" i="1"/>
  <c r="E29" i="2" l="1"/>
  <c r="C29" i="2" s="1"/>
  <c r="B30" i="2"/>
  <c r="E51" i="2"/>
  <c r="B52" i="2"/>
  <c r="C48" i="1"/>
  <c r="D48" i="1"/>
  <c r="B49" i="1"/>
  <c r="B27" i="1"/>
  <c r="C26" i="1"/>
  <c r="D26" i="1"/>
  <c r="E52" i="2" l="1"/>
  <c r="B53" i="2"/>
  <c r="E30" i="2"/>
  <c r="C30" i="2" s="1"/>
  <c r="B31" i="2"/>
  <c r="B28" i="1"/>
  <c r="D27" i="1"/>
  <c r="C27" i="1" s="1"/>
  <c r="B50" i="1"/>
  <c r="D49" i="1"/>
  <c r="C49" i="1" s="1"/>
  <c r="E53" i="2" l="1"/>
  <c r="B54" i="2"/>
  <c r="D54" i="2" s="1"/>
  <c r="E31" i="2"/>
  <c r="C31" i="2" s="1"/>
  <c r="B32" i="2"/>
  <c r="C32" i="2" s="1"/>
  <c r="C50" i="1"/>
  <c r="B51" i="1"/>
  <c r="D50" i="1"/>
  <c r="B29" i="1"/>
  <c r="C28" i="1"/>
  <c r="D28" i="1"/>
  <c r="B30" i="1" l="1"/>
  <c r="C30" i="1" s="1"/>
  <c r="D29" i="1"/>
  <c r="C29" i="1" s="1"/>
  <c r="D51" i="1"/>
  <c r="C51" i="1" s="1"/>
  <c r="B52" i="1"/>
  <c r="C52" i="1" s="1"/>
</calcChain>
</file>

<file path=xl/sharedStrings.xml><?xml version="1.0" encoding="utf-8"?>
<sst xmlns="http://schemas.openxmlformats.org/spreadsheetml/2006/main" count="221" uniqueCount="88">
  <si>
    <t>~~~~~~~~~~~~~~~~~~~~~~~~~~~~~~~~~~~~~~~~~~~~~~~~~~~~~~~~~~~~~~~~~~~~~~~~~~~~~~~~~~~~~~~~~~~~~~~~~~~~~~~~~~~~~</t>
  </si>
  <si>
    <t>LOI = (Wg-Wb)/(Wd-Wb)*100%</t>
  </si>
  <si>
    <t>%vocht = (Gn-Gg)/Gn*100%</t>
  </si>
  <si>
    <t>Wb = gewicht lege gloeischaal</t>
  </si>
  <si>
    <t>Wn = gewicht gloeischaal + natte grond</t>
  </si>
  <si>
    <t>Wd = gewicht gloeischaal + droge grond</t>
  </si>
  <si>
    <t>Wg = gewicht gloeischaal + gegloeide grond</t>
  </si>
  <si>
    <t>Gn = gewicht natte grond</t>
  </si>
  <si>
    <t>Gd = gewicht droge grond</t>
  </si>
  <si>
    <t>Gg = gewicht gegloeide grond</t>
  </si>
  <si>
    <t>MONSTER</t>
  </si>
  <si>
    <t>diepte</t>
  </si>
  <si>
    <t>Wb</t>
  </si>
  <si>
    <t>Wn</t>
  </si>
  <si>
    <t>Wd</t>
  </si>
  <si>
    <t>Wg</t>
  </si>
  <si>
    <t>Gn</t>
  </si>
  <si>
    <t>Gd</t>
  </si>
  <si>
    <t>Gg</t>
  </si>
  <si>
    <t>%vocht</t>
  </si>
  <si>
    <t>LOI</t>
  </si>
  <si>
    <t>NUMMER</t>
  </si>
  <si>
    <t>[cm]</t>
  </si>
  <si>
    <t>[g]</t>
  </si>
  <si>
    <t>[%]</t>
  </si>
  <si>
    <t>=========================================================================================================</t>
  </si>
  <si>
    <t>Wb controle</t>
  </si>
  <si>
    <t>tot</t>
  </si>
  <si>
    <t>predicted LOI</t>
  </si>
  <si>
    <t>bakjes</t>
  </si>
  <si>
    <t>controle</t>
  </si>
  <si>
    <t>hi res</t>
  </si>
  <si>
    <t>T17</t>
  </si>
  <si>
    <t>T12</t>
  </si>
  <si>
    <t>T18</t>
  </si>
  <si>
    <t>Compatibility Report for Manyara.xls</t>
  </si>
  <si>
    <t>Run on 1/15/2020 16:47</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</si>
  <si>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</si>
  <si>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</si>
  <si>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</si>
  <si>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</si>
  <si>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</si>
  <si>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</si>
  <si>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Wg corr</t>
  </si>
  <si>
    <t>corr fac</t>
  </si>
  <si>
    <t>comments</t>
  </si>
  <si>
    <t xml:space="preserve"> </t>
  </si>
  <si>
    <t>Conductivity (LOI rests)</t>
  </si>
  <si>
    <t>Conductivity bulk samples</t>
  </si>
  <si>
    <t>Gsamp</t>
  </si>
  <si>
    <t>Gwater</t>
  </si>
  <si>
    <t>Gtot</t>
  </si>
  <si>
    <t>[qS/cm]</t>
  </si>
  <si>
    <t>DRY</t>
  </si>
  <si>
    <t>WET</t>
  </si>
  <si>
    <t>Corr 1</t>
  </si>
  <si>
    <t>Comp</t>
  </si>
  <si>
    <t>Salinity</t>
  </si>
  <si>
    <t>&gt;</t>
  </si>
  <si>
    <t>mixing ratio</t>
  </si>
  <si>
    <t>[n.v.t.]</t>
  </si>
  <si>
    <t>end memb</t>
  </si>
  <si>
    <t>y = 34.018 * ln(x) + 264.57</t>
  </si>
  <si>
    <t>y = 38.781 * ln(x) + 300.79</t>
  </si>
  <si>
    <t>y = 34.641 * ln(x) + 247.69</t>
  </si>
  <si>
    <t>y = 35.533 * ln(x) + 255.82</t>
  </si>
  <si>
    <t>y = 35.708 * ln(x) + 274.18</t>
  </si>
  <si>
    <t>formule</t>
  </si>
  <si>
    <t>T1</t>
  </si>
  <si>
    <t>T2</t>
  </si>
  <si>
    <t>T3</t>
  </si>
  <si>
    <t>T4</t>
  </si>
  <si>
    <t>T5</t>
  </si>
  <si>
    <t>[-]</t>
  </si>
  <si>
    <t>estimated</t>
  </si>
  <si>
    <t>mid</t>
  </si>
  <si>
    <t>==========================================================================================================================================================================================================================================================================================================================================</t>
  </si>
  <si>
    <t>LOI weights</t>
  </si>
  <si>
    <t>loi</t>
  </si>
  <si>
    <t>Organic analysis &gt;</t>
  </si>
  <si>
    <t>cont</t>
  </si>
  <si>
    <t xml:space="preserve">old measurments </t>
  </si>
  <si>
    <t>2x</t>
  </si>
  <si>
    <t>corr</t>
  </si>
  <si>
    <t>est</t>
  </si>
  <si>
    <t>T17, est</t>
  </si>
  <si>
    <t>T12, est</t>
  </si>
  <si>
    <t>Mid 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</si>
</sst>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0"/>
      <name val="Arial"/>
    </font>
    <font>
      <sz val="11"/>
      <color theme="1"/>
      <name val="Calibri"/>
      <family val="2"/>
      <scheme val="minor"/>
    </font>
    <font>
      <sz val="10"/>
      <name val="Courier"/>
    </font>
    <font>
      <sz val="10"/>
      <name val="Courier"/>
      <family val="3"/>
    </font>
    <font>
      <sz val="11"/>
      <color theme="1"/>
      <name val="Calibri"/>
      <family val="2"/>
      <scheme val="minor"/>
    </font>
    <font>
      <b/>
      <sz val="10"/>
      <name val="Arial"/>
    </font>
    <font>
      <sz val="10"/>
      <name val="Arial"/>
      <family val="2"/>
    </font>
    <font>
      <sz val="10"/>
      <color rgb="FFFF0000"/>
      <name val="Courier"/>
    </font>
    <font>
      <sz val="10"/>
      <color rgb="FFFF0000"/>
      <name val="Courier"/>
      <family val="3"/>
    </font>
    <font>
      <sz val="10"/>
      <color theme="0"/>
      <name val="Courier"/>
    </font>
  </fonts>
  <fills count="9">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theme="2" tint="-0.249977111117893"/>
        <bgColor indexed="64"/>
      </patternFill>
    </fill>
  </fills>
  <borders count="24">
    <border>
      <left/>
      <right/>
      <top/>
      <bottom/>
      <diagonal/>
    </border>
    <border>
      <left/>
      <right style="thin">
        <color indexed="64"/>
      </right>
      <top/>
      <bottom/>
      <diagonal/>
    </border>
    <border>
      <left style="thin">
        <color indexed="64"/>
      </left>
      <right style="thin">
        <color indexed="64"/>
      </right>
      <top/>
      <bottom/>
      <diagonal/>
    </border>
    <border>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4">
    <xf numFmtId="0" fontId="0" fillId="0" borderId="0"/>
    <xf numFmtId="0" fontId="4" fillId="0" borderId="0"/>
    <xf numFmtId="0" fontId="2" fillId="0" borderId="0"/>
    <xf numFmtId="0" fontId="1" fillId="0" borderId="0"/>
  </cellStyleXfs>
  <cellXfs count="215">
    <xf numFmtId="0" fontId="0" fillId="0" borderId="0" xfId="0"/>
    <xf numFmtId="0" fontId="2" fillId="0" borderId="0" xfId="2" applyAlignment="1" applyProtection="1">
      <alignment horizontal="left"/>
    </xf>
    <xf numFmtId="0" fontId="2" fillId="0" borderId="0" xfId="2"/>
    <xf numFmtId="0" fontId="2" fillId="0" borderId="1" xfId="2" applyBorder="1" applyAlignment="1" applyProtection="1">
      <alignment horizontal="left"/>
    </xf>
    <xf numFmtId="0" fontId="2" fillId="0" borderId="2" xfId="2" applyBorder="1" applyAlignment="1" applyProtection="1">
      <alignment horizontal="left"/>
    </xf>
    <xf numFmtId="0" fontId="2" fillId="0" borderId="2" xfId="2" applyBorder="1" applyAlignment="1" applyProtection="1">
      <alignment horizontal="center"/>
    </xf>
    <xf numFmtId="0" fontId="2" fillId="0" borderId="1" xfId="2" quotePrefix="1" applyBorder="1" applyAlignment="1" applyProtection="1">
      <alignment horizontal="left"/>
    </xf>
    <xf numFmtId="0" fontId="2" fillId="0" borderId="2" xfId="2" quotePrefix="1" applyBorder="1" applyAlignment="1" applyProtection="1">
      <alignment horizontal="left"/>
    </xf>
    <xf numFmtId="0" fontId="2" fillId="0" borderId="1" xfId="2" applyBorder="1" applyProtection="1"/>
    <xf numFmtId="0" fontId="2" fillId="0" borderId="2" xfId="2" applyBorder="1"/>
    <xf numFmtId="164" fontId="2" fillId="0" borderId="2" xfId="2" applyNumberFormat="1" applyBorder="1" applyProtection="1"/>
    <xf numFmtId="164" fontId="3" fillId="0" borderId="0" xfId="2" applyNumberFormat="1" applyFont="1"/>
    <xf numFmtId="0" fontId="2" fillId="0" borderId="0" xfId="2" applyFont="1" applyAlignment="1" applyProtection="1">
      <alignment horizontal="left"/>
    </xf>
    <xf numFmtId="164" fontId="2" fillId="0" borderId="2" xfId="2" applyNumberFormat="1" applyFill="1" applyBorder="1" applyProtection="1"/>
    <xf numFmtId="164" fontId="2" fillId="0" borderId="0" xfId="2" applyNumberFormat="1" applyFill="1" applyBorder="1" applyProtection="1"/>
    <xf numFmtId="0" fontId="2" fillId="0" borderId="2" xfId="2" applyFont="1" applyBorder="1" applyAlignment="1" applyProtection="1">
      <alignment horizontal="left"/>
    </xf>
    <xf numFmtId="165" fontId="0" fillId="0" borderId="0" xfId="0" applyNumberFormat="1"/>
    <xf numFmtId="0" fontId="3" fillId="0" borderId="1" xfId="2" applyFont="1" applyBorder="1" applyProtection="1"/>
    <xf numFmtId="0" fontId="3" fillId="0" borderId="0" xfId="0" applyFont="1"/>
    <xf numFmtId="0" fontId="3" fillId="0" borderId="2" xfId="2" applyFont="1" applyBorder="1"/>
    <xf numFmtId="0" fontId="3" fillId="0" borderId="3" xfId="2" applyFont="1" applyBorder="1" applyProtection="1"/>
    <xf numFmtId="0" fontId="3" fillId="0" borderId="4" xfId="0" applyFont="1" applyBorder="1"/>
    <xf numFmtId="164" fontId="2" fillId="0" borderId="5" xfId="2" applyNumberFormat="1" applyFill="1" applyBorder="1" applyProtection="1"/>
    <xf numFmtId="164" fontId="2" fillId="0" borderId="5" xfId="2" applyNumberFormat="1" applyBorder="1" applyProtection="1"/>
    <xf numFmtId="0" fontId="3" fillId="0" borderId="5" xfId="2" applyFont="1" applyBorder="1"/>
    <xf numFmtId="164" fontId="2" fillId="0" borderId="4" xfId="2" applyNumberFormat="1" applyFill="1" applyBorder="1" applyProtection="1"/>
    <xf numFmtId="0" fontId="3" fillId="0" borderId="0" xfId="0" applyFont="1" applyBorder="1"/>
    <xf numFmtId="0" fontId="3" fillId="2" borderId="1" xfId="2" applyFont="1" applyFill="1" applyBorder="1" applyProtection="1"/>
    <xf numFmtId="0" fontId="3" fillId="2" borderId="0" xfId="0" applyFont="1" applyFill="1"/>
    <xf numFmtId="0" fontId="3" fillId="2" borderId="2" xfId="2" applyFont="1" applyFill="1" applyBorder="1"/>
    <xf numFmtId="164" fontId="2" fillId="2" borderId="2" xfId="2" applyNumberFormat="1" applyFill="1" applyBorder="1" applyProtection="1"/>
    <xf numFmtId="0" fontId="2" fillId="2" borderId="1" xfId="2" applyFill="1" applyBorder="1" applyProtection="1"/>
    <xf numFmtId="164" fontId="2" fillId="2" borderId="0" xfId="2" applyNumberFormat="1" applyFill="1" applyBorder="1" applyProtection="1"/>
    <xf numFmtId="0" fontId="2" fillId="2" borderId="3" xfId="2" applyFill="1" applyBorder="1" applyProtection="1"/>
    <xf numFmtId="0" fontId="3" fillId="2" borderId="4" xfId="0" applyFont="1" applyFill="1" applyBorder="1"/>
    <xf numFmtId="164" fontId="2" fillId="2" borderId="4" xfId="2" applyNumberFormat="1" applyFill="1" applyBorder="1" applyProtection="1"/>
    <xf numFmtId="164" fontId="2" fillId="2" borderId="5" xfId="2" applyNumberFormat="1" applyFill="1" applyBorder="1" applyProtection="1"/>
    <xf numFmtId="0" fontId="2" fillId="3" borderId="1" xfId="2" applyFill="1" applyBorder="1" applyProtection="1"/>
    <xf numFmtId="0" fontId="0" fillId="3" borderId="0" xfId="0" applyFill="1"/>
    <xf numFmtId="0" fontId="2" fillId="3" borderId="2" xfId="2" applyFill="1" applyBorder="1"/>
    <xf numFmtId="164" fontId="2" fillId="3" borderId="0" xfId="2" applyNumberFormat="1" applyFill="1" applyBorder="1" applyProtection="1"/>
    <xf numFmtId="164" fontId="2" fillId="3" borderId="2" xfId="2" applyNumberFormat="1" applyFill="1" applyBorder="1" applyProtection="1"/>
    <xf numFmtId="0" fontId="5"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5"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8" xfId="0" applyNumberFormat="1" applyBorder="1" applyAlignment="1">
      <alignment horizontal="center" vertical="top" wrapText="1"/>
    </xf>
    <xf numFmtId="164" fontId="3" fillId="0" borderId="5" xfId="2" applyNumberFormat="1" applyFont="1" applyBorder="1"/>
    <xf numFmtId="164" fontId="3" fillId="2" borderId="0" xfId="2" applyNumberFormat="1" applyFont="1" applyFill="1"/>
    <xf numFmtId="164" fontId="3" fillId="2" borderId="5" xfId="2" applyNumberFormat="1" applyFont="1" applyFill="1" applyBorder="1"/>
    <xf numFmtId="0" fontId="3" fillId="0" borderId="2" xfId="2" applyFont="1" applyBorder="1" applyAlignment="1" applyProtection="1">
      <alignment horizontal="left"/>
    </xf>
    <xf numFmtId="0" fontId="3" fillId="0" borderId="2" xfId="2" applyFont="1" applyBorder="1" applyAlignment="1" applyProtection="1">
      <alignment horizontal="center"/>
    </xf>
    <xf numFmtId="0" fontId="3" fillId="0" borderId="0" xfId="2" applyFont="1"/>
    <xf numFmtId="165" fontId="3" fillId="0" borderId="0" xfId="0" applyNumberFormat="1" applyFont="1"/>
    <xf numFmtId="0" fontId="3" fillId="0" borderId="2" xfId="2" applyFont="1" applyFill="1" applyBorder="1" applyAlignment="1" applyProtection="1">
      <alignment horizontal="left"/>
    </xf>
    <xf numFmtId="0" fontId="3" fillId="0" borderId="0" xfId="2" applyFont="1" applyFill="1" applyBorder="1" applyAlignment="1" applyProtection="1">
      <alignment horizontal="left"/>
    </xf>
    <xf numFmtId="165" fontId="3" fillId="0" borderId="0" xfId="2" applyNumberFormat="1" applyFont="1" applyFill="1" applyBorder="1" applyAlignment="1" applyProtection="1">
      <alignment horizontal="left"/>
    </xf>
    <xf numFmtId="0" fontId="3" fillId="0" borderId="2" xfId="2" quotePrefix="1" applyFont="1" applyBorder="1" applyAlignment="1" applyProtection="1">
      <alignment horizontal="left"/>
    </xf>
    <xf numFmtId="164" fontId="3" fillId="0" borderId="10" xfId="2" applyNumberFormat="1" applyFont="1" applyBorder="1"/>
    <xf numFmtId="164" fontId="3" fillId="0" borderId="5" xfId="0" applyNumberFormat="1" applyFont="1" applyBorder="1"/>
    <xf numFmtId="2" fontId="3" fillId="0" borderId="3" xfId="2" applyNumberFormat="1" applyFont="1" applyBorder="1"/>
    <xf numFmtId="0" fontId="3" fillId="0" borderId="3" xfId="2" applyFont="1" applyBorder="1"/>
    <xf numFmtId="0" fontId="3" fillId="4" borderId="4" xfId="0" applyFont="1" applyFill="1" applyBorder="1"/>
    <xf numFmtId="165" fontId="3" fillId="0" borderId="4" xfId="0" applyNumberFormat="1" applyFont="1" applyBorder="1"/>
    <xf numFmtId="164" fontId="3" fillId="0" borderId="2" xfId="2" applyNumberFormat="1" applyFont="1" applyBorder="1"/>
    <xf numFmtId="164" fontId="3" fillId="0" borderId="9" xfId="2" applyNumberFormat="1" applyFont="1" applyBorder="1"/>
    <xf numFmtId="164" fontId="3" fillId="0" borderId="2" xfId="0" applyNumberFormat="1" applyFont="1" applyBorder="1"/>
    <xf numFmtId="2" fontId="3" fillId="0" borderId="1" xfId="2" applyNumberFormat="1" applyFont="1" applyBorder="1"/>
    <xf numFmtId="0" fontId="3" fillId="0" borderId="1" xfId="2" applyFont="1" applyBorder="1"/>
    <xf numFmtId="0" fontId="3" fillId="4" borderId="0" xfId="0" applyFont="1" applyFill="1" applyBorder="1"/>
    <xf numFmtId="165" fontId="3" fillId="0" borderId="0" xfId="0" applyNumberFormat="1" applyFont="1" applyBorder="1"/>
    <xf numFmtId="164" fontId="3" fillId="2" borderId="2" xfId="2" applyNumberFormat="1" applyFont="1" applyFill="1" applyBorder="1"/>
    <xf numFmtId="164" fontId="3" fillId="2" borderId="9" xfId="2" applyNumberFormat="1" applyFont="1" applyFill="1" applyBorder="1"/>
    <xf numFmtId="164" fontId="3" fillId="2" borderId="2" xfId="0" applyNumberFormat="1" applyFont="1" applyFill="1" applyBorder="1"/>
    <xf numFmtId="2" fontId="3" fillId="2" borderId="1" xfId="2" applyNumberFormat="1" applyFont="1" applyFill="1" applyBorder="1"/>
    <xf numFmtId="0" fontId="3" fillId="2" borderId="1" xfId="2" applyFont="1" applyFill="1" applyBorder="1"/>
    <xf numFmtId="0" fontId="3" fillId="2" borderId="0" xfId="0" applyFont="1" applyFill="1" applyBorder="1"/>
    <xf numFmtId="165" fontId="3" fillId="2" borderId="0" xfId="0" applyNumberFormat="1" applyFont="1" applyFill="1" applyBorder="1"/>
    <xf numFmtId="164" fontId="3" fillId="2" borderId="10" xfId="2" applyNumberFormat="1" applyFont="1" applyFill="1" applyBorder="1"/>
    <xf numFmtId="164" fontId="3" fillId="2" borderId="5" xfId="0" applyNumberFormat="1" applyFont="1" applyFill="1" applyBorder="1"/>
    <xf numFmtId="2" fontId="3" fillId="2" borderId="3" xfId="2" applyNumberFormat="1" applyFont="1" applyFill="1" applyBorder="1"/>
    <xf numFmtId="0" fontId="3" fillId="2" borderId="3" xfId="2" applyFont="1" applyFill="1" applyBorder="1"/>
    <xf numFmtId="165" fontId="3" fillId="2" borderId="4" xfId="0" applyNumberFormat="1" applyFont="1" applyFill="1" applyBorder="1"/>
    <xf numFmtId="164" fontId="3" fillId="3" borderId="2" xfId="2" applyNumberFormat="1" applyFont="1" applyFill="1" applyBorder="1"/>
    <xf numFmtId="164" fontId="3" fillId="3" borderId="2" xfId="0" applyNumberFormat="1" applyFont="1" applyFill="1" applyBorder="1"/>
    <xf numFmtId="2" fontId="3" fillId="3" borderId="2" xfId="2" applyNumberFormat="1" applyFont="1" applyFill="1" applyBorder="1"/>
    <xf numFmtId="0" fontId="3" fillId="3" borderId="1" xfId="2" applyFont="1" applyFill="1" applyBorder="1"/>
    <xf numFmtId="0" fontId="3" fillId="3" borderId="0" xfId="0" applyFont="1" applyFill="1" applyBorder="1"/>
    <xf numFmtId="165" fontId="3" fillId="3" borderId="0" xfId="0" applyNumberFormat="1" applyFont="1" applyFill="1" applyBorder="1"/>
    <xf numFmtId="2" fontId="3" fillId="0" borderId="2" xfId="2" applyNumberFormat="1" applyFont="1" applyBorder="1"/>
    <xf numFmtId="164" fontId="3" fillId="0" borderId="0" xfId="0" applyNumberFormat="1" applyFont="1" applyBorder="1"/>
    <xf numFmtId="164" fontId="3" fillId="0" borderId="0" xfId="0" applyNumberFormat="1" applyFont="1"/>
    <xf numFmtId="164" fontId="3" fillId="0" borderId="11" xfId="2" applyNumberFormat="1" applyFont="1" applyBorder="1"/>
    <xf numFmtId="0" fontId="3" fillId="0" borderId="11" xfId="0" applyFont="1" applyBorder="1"/>
    <xf numFmtId="0" fontId="3" fillId="0" borderId="2" xfId="0" applyFont="1" applyBorder="1"/>
    <xf numFmtId="0" fontId="3" fillId="2" borderId="2" xfId="0" applyFont="1" applyFill="1" applyBorder="1"/>
    <xf numFmtId="0" fontId="3" fillId="2" borderId="5" xfId="0" applyFont="1" applyFill="1" applyBorder="1"/>
    <xf numFmtId="0" fontId="2" fillId="0" borderId="0" xfId="2" applyFont="1" applyFill="1" applyBorder="1"/>
    <xf numFmtId="0" fontId="2" fillId="0" borderId="0" xfId="0" applyFont="1"/>
    <xf numFmtId="0" fontId="6" fillId="0" borderId="0" xfId="0" applyFont="1"/>
    <xf numFmtId="0" fontId="2" fillId="0" borderId="0" xfId="0" applyFont="1" applyFill="1" applyBorder="1"/>
    <xf numFmtId="0" fontId="7" fillId="5" borderId="0" xfId="0" applyFont="1" applyFill="1" applyAlignment="1">
      <alignment horizontal="center"/>
    </xf>
    <xf numFmtId="0" fontId="3" fillId="0" borderId="0" xfId="0" applyFont="1" applyFill="1" applyBorder="1"/>
    <xf numFmtId="0" fontId="3" fillId="6" borderId="0" xfId="0" applyFont="1" applyFill="1"/>
    <xf numFmtId="0" fontId="8" fillId="6" borderId="0" xfId="0" applyFont="1" applyFill="1" applyAlignment="1">
      <alignment horizontal="center"/>
    </xf>
    <xf numFmtId="0" fontId="3" fillId="0" borderId="12" xfId="2" applyFont="1" applyFill="1" applyBorder="1" applyAlignment="1" applyProtection="1">
      <alignment horizontal="left"/>
    </xf>
    <xf numFmtId="0" fontId="2" fillId="0" borderId="0" xfId="0" applyFont="1" applyBorder="1"/>
    <xf numFmtId="0" fontId="3" fillId="0" borderId="12" xfId="0" applyFont="1" applyBorder="1"/>
    <xf numFmtId="0" fontId="3" fillId="0" borderId="13" xfId="0" applyFont="1" applyBorder="1"/>
    <xf numFmtId="0" fontId="3" fillId="0" borderId="12" xfId="0" applyFont="1" applyFill="1" applyBorder="1"/>
    <xf numFmtId="0" fontId="3" fillId="0" borderId="14" xfId="0" applyFont="1" applyFill="1" applyBorder="1"/>
    <xf numFmtId="0" fontId="2" fillId="0" borderId="4" xfId="0" applyFont="1" applyBorder="1"/>
    <xf numFmtId="0" fontId="0" fillId="0" borderId="4" xfId="0" applyBorder="1"/>
    <xf numFmtId="0" fontId="0" fillId="0" borderId="12" xfId="0" applyBorder="1"/>
    <xf numFmtId="0" fontId="0" fillId="0" borderId="0" xfId="0" applyBorder="1"/>
    <xf numFmtId="0" fontId="0" fillId="0" borderId="13" xfId="0" applyBorder="1"/>
    <xf numFmtId="0" fontId="2" fillId="0" borderId="14" xfId="2" applyFont="1" applyFill="1" applyBorder="1"/>
    <xf numFmtId="0" fontId="2" fillId="0" borderId="12" xfId="0" applyFont="1" applyBorder="1"/>
    <xf numFmtId="0" fontId="2" fillId="0" borderId="13" xfId="0" applyFont="1" applyBorder="1"/>
    <xf numFmtId="0" fontId="2" fillId="0" borderId="12" xfId="0" applyFont="1" applyFill="1" applyBorder="1"/>
    <xf numFmtId="0" fontId="2" fillId="0" borderId="13" xfId="2" applyFont="1" applyFill="1" applyBorder="1" applyAlignment="1" applyProtection="1">
      <alignment horizontal="left"/>
    </xf>
    <xf numFmtId="0" fontId="2" fillId="0" borderId="14" xfId="0" applyFont="1" applyBorder="1"/>
    <xf numFmtId="0" fontId="2" fillId="0" borderId="15" xfId="0" applyFont="1" applyBorder="1"/>
    <xf numFmtId="0" fontId="3" fillId="3" borderId="12" xfId="0" applyFont="1" applyFill="1" applyBorder="1"/>
    <xf numFmtId="0" fontId="3" fillId="3" borderId="13" xfId="0" applyFont="1" applyFill="1" applyBorder="1"/>
    <xf numFmtId="0" fontId="2" fillId="3" borderId="0" xfId="0" applyFont="1" applyFill="1" applyBorder="1"/>
    <xf numFmtId="0" fontId="2" fillId="3" borderId="12" xfId="0" applyFont="1" applyFill="1" applyBorder="1"/>
    <xf numFmtId="0" fontId="2" fillId="3" borderId="13" xfId="0" applyFont="1" applyFill="1" applyBorder="1"/>
    <xf numFmtId="0" fontId="0" fillId="3" borderId="0" xfId="0" applyFill="1" applyBorder="1"/>
    <xf numFmtId="0" fontId="0" fillId="3" borderId="12" xfId="0" applyFill="1" applyBorder="1"/>
    <xf numFmtId="0" fontId="3" fillId="2" borderId="12" xfId="0" applyFont="1" applyFill="1" applyBorder="1"/>
    <xf numFmtId="0" fontId="3" fillId="2" borderId="13" xfId="0" applyFont="1" applyFill="1" applyBorder="1"/>
    <xf numFmtId="0" fontId="2" fillId="2" borderId="0" xfId="0" applyFont="1" applyFill="1" applyBorder="1"/>
    <xf numFmtId="0" fontId="2" fillId="2" borderId="12" xfId="0" applyFont="1" applyFill="1" applyBorder="1"/>
    <xf numFmtId="0" fontId="2" fillId="2" borderId="13" xfId="0" applyFont="1" applyFill="1" applyBorder="1"/>
    <xf numFmtId="0" fontId="3" fillId="6" borderId="0" xfId="0" applyFont="1" applyFill="1" applyBorder="1"/>
    <xf numFmtId="0" fontId="2" fillId="0" borderId="15" xfId="0" applyFont="1" applyFill="1" applyBorder="1"/>
    <xf numFmtId="0" fontId="3" fillId="2" borderId="14" xfId="0" applyFont="1" applyFill="1" applyBorder="1"/>
    <xf numFmtId="0" fontId="2" fillId="2" borderId="4" xfId="0" applyFont="1" applyFill="1" applyBorder="1"/>
    <xf numFmtId="0" fontId="2" fillId="2" borderId="14" xfId="0" applyFont="1" applyFill="1" applyBorder="1"/>
    <xf numFmtId="0" fontId="2" fillId="2" borderId="15" xfId="0" applyFont="1" applyFill="1" applyBorder="1"/>
    <xf numFmtId="0" fontId="3" fillId="0" borderId="0" xfId="2" applyFont="1" applyFill="1" applyBorder="1" applyAlignment="1" applyProtection="1"/>
    <xf numFmtId="0" fontId="2" fillId="0" borderId="0" xfId="0" applyNumberFormat="1" applyFont="1"/>
    <xf numFmtId="0" fontId="2" fillId="0" borderId="0" xfId="0" applyNumberFormat="1" applyFont="1" applyAlignment="1">
      <alignment horizontal="center"/>
    </xf>
    <xf numFmtId="0" fontId="3" fillId="0" borderId="0" xfId="2" applyNumberFormat="1" applyFont="1" applyFill="1" applyBorder="1" applyAlignment="1" applyProtection="1">
      <alignment horizontal="center"/>
    </xf>
    <xf numFmtId="0" fontId="2" fillId="0" borderId="0" xfId="2" applyFont="1" applyFill="1" applyBorder="1" applyAlignment="1" applyProtection="1">
      <alignment horizontal="center"/>
    </xf>
    <xf numFmtId="0" fontId="2" fillId="0" borderId="0" xfId="2" quotePrefix="1" applyBorder="1" applyAlignment="1" applyProtection="1">
      <alignment horizontal="left"/>
    </xf>
    <xf numFmtId="0" fontId="2" fillId="7" borderId="0" xfId="2" applyFill="1"/>
    <xf numFmtId="0" fontId="2" fillId="7" borderId="0" xfId="2" applyFill="1" applyAlignment="1" applyProtection="1">
      <alignment horizontal="left"/>
    </xf>
    <xf numFmtId="0" fontId="3" fillId="7" borderId="0" xfId="2" applyFont="1" applyFill="1"/>
    <xf numFmtId="0" fontId="9" fillId="7" borderId="0" xfId="2" applyFont="1" applyFill="1"/>
    <xf numFmtId="0" fontId="2" fillId="8" borderId="0" xfId="0" applyNumberFormat="1" applyFont="1" applyFill="1" applyBorder="1" applyAlignment="1">
      <alignment horizontal="center"/>
    </xf>
    <xf numFmtId="0" fontId="0" fillId="8" borderId="0" xfId="0" applyFill="1"/>
    <xf numFmtId="0" fontId="3" fillId="8" borderId="0" xfId="2" applyFont="1" applyFill="1" applyBorder="1" applyAlignment="1" applyProtection="1"/>
    <xf numFmtId="0" fontId="7" fillId="5" borderId="12" xfId="0" applyFont="1" applyFill="1" applyBorder="1" applyAlignment="1">
      <alignment horizontal="center"/>
    </xf>
    <xf numFmtId="0" fontId="0" fillId="5" borderId="13" xfId="0" applyFill="1" applyBorder="1"/>
    <xf numFmtId="0" fontId="2" fillId="0" borderId="12" xfId="0" applyFont="1" applyFill="1" applyBorder="1" applyAlignment="1">
      <alignment horizontal="center"/>
    </xf>
    <xf numFmtId="0" fontId="2" fillId="0" borderId="13" xfId="2" applyFont="1" applyFill="1" applyBorder="1" applyAlignment="1" applyProtection="1">
      <alignment horizontal="center"/>
    </xf>
    <xf numFmtId="0" fontId="7" fillId="6" borderId="12" xfId="0" applyFont="1" applyFill="1" applyBorder="1" applyAlignment="1">
      <alignment horizontal="center"/>
    </xf>
    <xf numFmtId="0" fontId="7" fillId="6" borderId="0" xfId="0" applyFont="1" applyFill="1" applyBorder="1" applyAlignment="1">
      <alignment horizontal="center"/>
    </xf>
    <xf numFmtId="0" fontId="7" fillId="6" borderId="13" xfId="0" applyFont="1" applyFill="1" applyBorder="1" applyAlignment="1">
      <alignment horizontal="center"/>
    </xf>
    <xf numFmtId="0" fontId="3" fillId="6" borderId="12" xfId="0" applyFont="1" applyFill="1" applyBorder="1"/>
    <xf numFmtId="0" fontId="2" fillId="0" borderId="2" xfId="0" applyFont="1" applyBorder="1"/>
    <xf numFmtId="0" fontId="3" fillId="0" borderId="5" xfId="0" applyFont="1" applyFill="1" applyBorder="1"/>
    <xf numFmtId="0" fontId="3" fillId="0" borderId="2" xfId="0" applyFont="1" applyFill="1" applyBorder="1"/>
    <xf numFmtId="0" fontId="2" fillId="0" borderId="5" xfId="0" applyFont="1" applyBorder="1"/>
    <xf numFmtId="0" fontId="2" fillId="0" borderId="2" xfId="0" applyFont="1" applyFill="1" applyBorder="1"/>
    <xf numFmtId="0" fontId="3" fillId="3" borderId="2" xfId="0" applyFont="1" applyFill="1" applyBorder="1"/>
    <xf numFmtId="0" fontId="0" fillId="0" borderId="2" xfId="0" applyBorder="1"/>
    <xf numFmtId="0" fontId="2" fillId="0" borderId="5" xfId="2" applyFont="1" applyFill="1" applyBorder="1"/>
    <xf numFmtId="0" fontId="2" fillId="2" borderId="2" xfId="0" applyFont="1" applyFill="1" applyBorder="1"/>
    <xf numFmtId="0" fontId="2" fillId="3" borderId="2" xfId="0" applyFont="1" applyFill="1" applyBorder="1"/>
    <xf numFmtId="0" fontId="2" fillId="0" borderId="2" xfId="2" applyFont="1" applyFill="1" applyBorder="1" applyAlignment="1" applyProtection="1">
      <alignment horizontal="left"/>
    </xf>
    <xf numFmtId="2" fontId="2" fillId="0" borderId="5" xfId="0" applyNumberFormat="1" applyFont="1" applyBorder="1"/>
    <xf numFmtId="2" fontId="2" fillId="0" borderId="2" xfId="0" applyNumberFormat="1" applyFont="1" applyBorder="1"/>
    <xf numFmtId="2" fontId="2" fillId="2" borderId="2" xfId="0" applyNumberFormat="1" applyFont="1" applyFill="1" applyBorder="1"/>
    <xf numFmtId="2" fontId="2" fillId="0" borderId="11" xfId="0" applyNumberFormat="1" applyFont="1" applyBorder="1"/>
    <xf numFmtId="2" fontId="2" fillId="2" borderId="5" xfId="0" applyNumberFormat="1" applyFont="1" applyFill="1" applyBorder="1"/>
    <xf numFmtId="2" fontId="2" fillId="3" borderId="2" xfId="0" applyNumberFormat="1" applyFont="1" applyFill="1" applyBorder="1"/>
    <xf numFmtId="0" fontId="2" fillId="0" borderId="16" xfId="0" applyFont="1" applyFill="1" applyBorder="1"/>
    <xf numFmtId="0" fontId="2" fillId="0" borderId="16" xfId="2" applyFont="1" applyFill="1" applyBorder="1" applyAlignment="1" applyProtection="1">
      <alignment horizontal="center"/>
    </xf>
    <xf numFmtId="0" fontId="0" fillId="0" borderId="16" xfId="0" applyBorder="1"/>
    <xf numFmtId="0" fontId="2" fillId="0" borderId="17" xfId="0" applyFont="1" applyBorder="1"/>
    <xf numFmtId="0" fontId="2" fillId="0" borderId="16" xfId="0" applyFont="1" applyBorder="1"/>
    <xf numFmtId="0" fontId="2" fillId="2" borderId="16" xfId="0" applyFont="1" applyFill="1" applyBorder="1"/>
    <xf numFmtId="0" fontId="2" fillId="2" borderId="17" xfId="0" applyFont="1" applyFill="1" applyBorder="1"/>
    <xf numFmtId="0" fontId="2" fillId="3" borderId="16" xfId="0" applyFont="1" applyFill="1" applyBorder="1"/>
    <xf numFmtId="0" fontId="6" fillId="0" borderId="12" xfId="0" applyFont="1" applyBorder="1"/>
    <xf numFmtId="0" fontId="2" fillId="0" borderId="12" xfId="0" applyNumberFormat="1" applyFont="1" applyBorder="1"/>
    <xf numFmtId="0" fontId="2" fillId="0" borderId="0" xfId="0" applyNumberFormat="1" applyFont="1" applyBorder="1"/>
    <xf numFmtId="0" fontId="2" fillId="0" borderId="13" xfId="0" applyNumberFormat="1" applyFont="1" applyBorder="1"/>
    <xf numFmtId="0" fontId="2" fillId="8" borderId="12" xfId="0" applyNumberFormat="1" applyFont="1" applyFill="1" applyBorder="1" applyAlignment="1">
      <alignment horizontal="center"/>
    </xf>
    <xf numFmtId="0" fontId="2" fillId="8" borderId="13" xfId="0" applyNumberFormat="1" applyFont="1" applyFill="1" applyBorder="1" applyAlignment="1">
      <alignment horizontal="center"/>
    </xf>
    <xf numFmtId="0" fontId="2" fillId="0" borderId="12" xfId="0" applyNumberFormat="1" applyFont="1" applyBorder="1" applyAlignment="1">
      <alignment horizontal="center"/>
    </xf>
    <xf numFmtId="0" fontId="3" fillId="0" borderId="13" xfId="2" applyNumberFormat="1" applyFont="1" applyFill="1" applyBorder="1" applyAlignment="1" applyProtection="1">
      <alignment horizontal="center"/>
    </xf>
    <xf numFmtId="0" fontId="2" fillId="0" borderId="12" xfId="2" applyFont="1" applyFill="1" applyBorder="1" applyAlignment="1" applyProtection="1">
      <alignment horizontal="center"/>
    </xf>
    <xf numFmtId="0" fontId="3" fillId="0" borderId="14" xfId="0" applyFont="1" applyBorder="1"/>
    <xf numFmtId="0" fontId="3" fillId="0" borderId="15" xfId="0" applyFont="1" applyBorder="1"/>
    <xf numFmtId="0" fontId="3" fillId="2" borderId="15" xfId="0" applyFont="1" applyFill="1" applyBorder="1"/>
    <xf numFmtId="0" fontId="0" fillId="2" borderId="0" xfId="0" applyFill="1"/>
    <xf numFmtId="0" fontId="3" fillId="4" borderId="13" xfId="0" applyFont="1" applyFill="1" applyBorder="1"/>
    <xf numFmtId="0" fontId="3" fillId="4" borderId="15" xfId="0" applyFont="1" applyFill="1" applyBorder="1"/>
    <xf numFmtId="0" fontId="2" fillId="0" borderId="1" xfId="0" applyFont="1" applyBorder="1"/>
    <xf numFmtId="0" fontId="2" fillId="2" borderId="1" xfId="0" applyFont="1" applyFill="1" applyBorder="1"/>
    <xf numFmtId="0" fontId="2" fillId="2" borderId="3" xfId="0" applyFont="1" applyFill="1" applyBorder="1"/>
    <xf numFmtId="0" fontId="3" fillId="0" borderId="18" xfId="0" applyFont="1" applyBorder="1"/>
    <xf numFmtId="0" fontId="3" fillId="0" borderId="19" xfId="0" applyFont="1" applyBorder="1"/>
    <xf numFmtId="0" fontId="3" fillId="0" borderId="20" xfId="0" applyFont="1" applyBorder="1"/>
    <xf numFmtId="0" fontId="2" fillId="0" borderId="21" xfId="0" applyFont="1" applyBorder="1"/>
    <xf numFmtId="0" fontId="2" fillId="0" borderId="22" xfId="0" applyFont="1" applyBorder="1"/>
    <xf numFmtId="0" fontId="2" fillId="2" borderId="22" xfId="0" applyFont="1" applyFill="1" applyBorder="1"/>
    <xf numFmtId="0" fontId="2" fillId="2" borderId="23" xfId="0" applyFont="1" applyFill="1" applyBorder="1"/>
  </cellXfs>
  <cellStyles count="4">
    <cellStyle name="Normal 2" xfId="1" xr:uid="{00000000-0005-0000-0000-000001000000}"/>
    <cellStyle name="Normal 3" xfId="3" xr:uid="{00000000-0005-0000-0000-000002000000}"/>
    <cellStyle name="Normal_Sheet1" xfId="2" xr:uid="{00000000-0005-0000-0000-000003000000}"/>
    <cellStyle name="Standaard" xfId="0" builtinId="0"/>
  </cellStyles>
  <dxfs count="0"/>
  <tableStyles count="0" defaultTableStyle="TableStyleMedium2" defaultPivotStyle="PivotStyleLight16"/>
  <colors>
    <mruColors>
      <color rgb="FFE96A23"/>
      <color rgb="FFE46C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968465216701275E-2"/>
          <c:y val="3.8738635757273099E-2"/>
          <c:w val="0.93151191778749376"/>
          <c:h val="0.89098862241728127"/>
        </c:manualLayout>
      </c:layout>
      <c:scatterChart>
        <c:scatterStyle val="lineMarker"/>
        <c:varyColors val="0"/>
        <c:ser>
          <c:idx val="0"/>
          <c:order val="0"/>
          <c:spPr>
            <a:ln w="38100">
              <a:solidFill>
                <a:srgbClr val="000080"/>
              </a:solidFill>
              <a:prstDash val="solid"/>
            </a:ln>
          </c:spPr>
          <c:marker>
            <c:symbol val="none"/>
          </c:marker>
          <c:xVal>
            <c:numRef>
              <c:f>Sheet1!$D$17:$D$218</c:f>
              <c:numCache>
                <c:formatCode>General</c:formatCode>
                <c:ptCount val="202"/>
                <c:pt idx="0">
                  <c:v>10</c:v>
                </c:pt>
                <c:pt idx="1">
                  <c:v>15</c:v>
                </c:pt>
                <c:pt idx="2">
                  <c:v>20</c:v>
                </c:pt>
                <c:pt idx="3">
                  <c:v>25</c:v>
                </c:pt>
                <c:pt idx="4">
                  <c:v>30</c:v>
                </c:pt>
                <c:pt idx="5">
                  <c:v>35</c:v>
                </c:pt>
                <c:pt idx="6">
                  <c:v>40</c:v>
                </c:pt>
                <c:pt idx="7">
                  <c:v>45</c:v>
                </c:pt>
                <c:pt idx="8">
                  <c:v>50</c:v>
                </c:pt>
                <c:pt idx="9">
                  <c:v>55</c:v>
                </c:pt>
                <c:pt idx="10">
                  <c:v>60</c:v>
                </c:pt>
                <c:pt idx="11">
                  <c:v>65</c:v>
                </c:pt>
                <c:pt idx="12">
                  <c:v>70</c:v>
                </c:pt>
                <c:pt idx="13">
                  <c:v>71</c:v>
                </c:pt>
                <c:pt idx="14">
                  <c:v>72</c:v>
                </c:pt>
                <c:pt idx="15">
                  <c:v>73</c:v>
                </c:pt>
                <c:pt idx="16">
                  <c:v>74</c:v>
                </c:pt>
                <c:pt idx="17">
                  <c:v>75</c:v>
                </c:pt>
                <c:pt idx="18">
                  <c:v>80</c:v>
                </c:pt>
                <c:pt idx="19">
                  <c:v>85</c:v>
                </c:pt>
                <c:pt idx="20">
                  <c:v>90</c:v>
                </c:pt>
                <c:pt idx="21">
                  <c:v>95</c:v>
                </c:pt>
                <c:pt idx="22">
                  <c:v>100</c:v>
                </c:pt>
                <c:pt idx="23">
                  <c:v>110</c:v>
                </c:pt>
                <c:pt idx="24">
                  <c:v>120</c:v>
                </c:pt>
                <c:pt idx="25">
                  <c:v>45</c:v>
                </c:pt>
                <c:pt idx="26">
                  <c:v>50</c:v>
                </c:pt>
                <c:pt idx="27">
                  <c:v>55</c:v>
                </c:pt>
                <c:pt idx="28">
                  <c:v>60</c:v>
                </c:pt>
                <c:pt idx="29">
                  <c:v>65</c:v>
                </c:pt>
                <c:pt idx="30">
                  <c:v>70</c:v>
                </c:pt>
                <c:pt idx="31">
                  <c:v>75</c:v>
                </c:pt>
                <c:pt idx="32">
                  <c:v>80</c:v>
                </c:pt>
                <c:pt idx="33">
                  <c:v>85</c:v>
                </c:pt>
                <c:pt idx="34">
                  <c:v>90</c:v>
                </c:pt>
                <c:pt idx="35">
                  <c:v>93</c:v>
                </c:pt>
                <c:pt idx="36">
                  <c:v>97</c:v>
                </c:pt>
                <c:pt idx="37">
                  <c:v>100</c:v>
                </c:pt>
                <c:pt idx="38">
                  <c:v>103</c:v>
                </c:pt>
                <c:pt idx="39">
                  <c:v>107</c:v>
                </c:pt>
                <c:pt idx="40">
                  <c:v>110</c:v>
                </c:pt>
              </c:numCache>
            </c:numRef>
          </c:xVal>
          <c:yVal>
            <c:numRef>
              <c:f>Sheet1!$N$16:$N$218</c:f>
              <c:numCache>
                <c:formatCode>General</c:formatCode>
                <c:ptCount val="203"/>
                <c:pt idx="0">
                  <c:v>10.040983606555825</c:v>
                </c:pt>
                <c:pt idx="1">
                  <c:v>12.397260273971959</c:v>
                </c:pt>
                <c:pt idx="2">
                  <c:v>8.7641357027463176</c:v>
                </c:pt>
                <c:pt idx="3">
                  <c:v>7.9331046312179341</c:v>
                </c:pt>
                <c:pt idx="4">
                  <c:v>9.1363636363636473</c:v>
                </c:pt>
                <c:pt idx="5">
                  <c:v>9.2761557177615472</c:v>
                </c:pt>
                <c:pt idx="6">
                  <c:v>10.108481262327688</c:v>
                </c:pt>
                <c:pt idx="7">
                  <c:v>18.033439490445691</c:v>
                </c:pt>
                <c:pt idx="8">
                  <c:v>9.9094567404427956</c:v>
                </c:pt>
                <c:pt idx="9">
                  <c:v>9.42521631644005</c:v>
                </c:pt>
                <c:pt idx="10">
                  <c:v>8.6252189141857638</c:v>
                </c:pt>
                <c:pt idx="11">
                  <c:v>10.18716577540107</c:v>
                </c:pt>
                <c:pt idx="12">
                  <c:v>11.471408647140906</c:v>
                </c:pt>
                <c:pt idx="13">
                  <c:v>10.850515463917686</c:v>
                </c:pt>
                <c:pt idx="14">
                  <c:v>10.066505441354439</c:v>
                </c:pt>
                <c:pt idx="15">
                  <c:v>10.288461538461481</c:v>
                </c:pt>
                <c:pt idx="16">
                  <c:v>9.4519015659953709</c:v>
                </c:pt>
                <c:pt idx="17">
                  <c:v>11.141304347826088</c:v>
                </c:pt>
                <c:pt idx="18">
                  <c:v>10.039370078740532</c:v>
                </c:pt>
                <c:pt idx="19">
                  <c:v>9.6511627906977715</c:v>
                </c:pt>
                <c:pt idx="20">
                  <c:v>11.069482288828434</c:v>
                </c:pt>
                <c:pt idx="21">
                  <c:v>11.693091732729428</c:v>
                </c:pt>
                <c:pt idx="22">
                  <c:v>8.0261136712750876</c:v>
                </c:pt>
                <c:pt idx="23">
                  <c:v>7.2194199243379389</c:v>
                </c:pt>
                <c:pt idx="24">
                  <c:v>7.1711568938195098</c:v>
                </c:pt>
                <c:pt idx="25">
                  <c:v>7.2259136212623494</c:v>
                </c:pt>
                <c:pt idx="26">
                  <c:v>5.0217155266015858</c:v>
                </c:pt>
                <c:pt idx="27">
                  <c:v>7.9787234042553683</c:v>
                </c:pt>
                <c:pt idx="28">
                  <c:v>8.7249782419496</c:v>
                </c:pt>
                <c:pt idx="29">
                  <c:v>8.7854500616523961</c:v>
                </c:pt>
                <c:pt idx="30">
                  <c:v>8.1376734258270904</c:v>
                </c:pt>
                <c:pt idx="31">
                  <c:v>8.7693798449612856</c:v>
                </c:pt>
                <c:pt idx="32">
                  <c:v>7.9232283464567734</c:v>
                </c:pt>
                <c:pt idx="33">
                  <c:v>7.488114104595879</c:v>
                </c:pt>
                <c:pt idx="34">
                  <c:v>8.2343412526997763</c:v>
                </c:pt>
                <c:pt idx="35">
                  <c:v>8.2599118942731913</c:v>
                </c:pt>
                <c:pt idx="36">
                  <c:v>7.1159638554216915</c:v>
                </c:pt>
                <c:pt idx="37">
                  <c:v>5.4848484848486256</c:v>
                </c:pt>
                <c:pt idx="38">
                  <c:v>7.7285921625544614</c:v>
                </c:pt>
                <c:pt idx="39">
                  <c:v>7.6851851851852517</c:v>
                </c:pt>
                <c:pt idx="40">
                  <c:v>4.5319905213269784</c:v>
                </c:pt>
                <c:pt idx="41">
                  <c:v>4.2847025495751518</c:v>
                </c:pt>
                <c:pt idx="42">
                  <c:v>-800.00000000053296</c:v>
                </c:pt>
                <c:pt idx="43">
                  <c:v>-299.99999999964473</c:v>
                </c:pt>
                <c:pt idx="44">
                  <c:v>-299.99999999964473</c:v>
                </c:pt>
                <c:pt idx="45">
                  <c:v>0</c:v>
                </c:pt>
                <c:pt idx="46">
                  <c:v>0</c:v>
                </c:pt>
                <c:pt idx="47">
                  <c:v>0</c:v>
                </c:pt>
                <c:pt idx="48">
                  <c:v>700.00000000035527</c:v>
                </c:pt>
                <c:pt idx="49">
                  <c:v>249.99999999995561</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numCache>
            </c:numRef>
          </c:yVal>
          <c:smooth val="0"/>
          <c:extLst>
            <c:ext xmlns:c16="http://schemas.microsoft.com/office/drawing/2014/chart" uri="{C3380CC4-5D6E-409C-BE32-E72D297353CC}">
              <c16:uniqueId val="{00000000-D387-4662-9496-CCC73E13D81E}"/>
            </c:ext>
          </c:extLst>
        </c:ser>
        <c:ser>
          <c:idx val="1"/>
          <c:order val="1"/>
          <c:spPr>
            <a:ln w="12700">
              <a:solidFill>
                <a:srgbClr val="FF00FF"/>
              </a:solidFill>
              <a:prstDash val="solid"/>
            </a:ln>
          </c:spPr>
          <c:marker>
            <c:symbol val="none"/>
          </c:marker>
          <c:xVal>
            <c:numRef>
              <c:f>Sheet1!$D$17:$D$218</c:f>
              <c:numCache>
                <c:formatCode>General</c:formatCode>
                <c:ptCount val="202"/>
                <c:pt idx="0">
                  <c:v>10</c:v>
                </c:pt>
                <c:pt idx="1">
                  <c:v>15</c:v>
                </c:pt>
                <c:pt idx="2">
                  <c:v>20</c:v>
                </c:pt>
                <c:pt idx="3">
                  <c:v>25</c:v>
                </c:pt>
                <c:pt idx="4">
                  <c:v>30</c:v>
                </c:pt>
                <c:pt idx="5">
                  <c:v>35</c:v>
                </c:pt>
                <c:pt idx="6">
                  <c:v>40</c:v>
                </c:pt>
                <c:pt idx="7">
                  <c:v>45</c:v>
                </c:pt>
                <c:pt idx="8">
                  <c:v>50</c:v>
                </c:pt>
                <c:pt idx="9">
                  <c:v>55</c:v>
                </c:pt>
                <c:pt idx="10">
                  <c:v>60</c:v>
                </c:pt>
                <c:pt idx="11">
                  <c:v>65</c:v>
                </c:pt>
                <c:pt idx="12">
                  <c:v>70</c:v>
                </c:pt>
                <c:pt idx="13">
                  <c:v>71</c:v>
                </c:pt>
                <c:pt idx="14">
                  <c:v>72</c:v>
                </c:pt>
                <c:pt idx="15">
                  <c:v>73</c:v>
                </c:pt>
                <c:pt idx="16">
                  <c:v>74</c:v>
                </c:pt>
                <c:pt idx="17">
                  <c:v>75</c:v>
                </c:pt>
                <c:pt idx="18">
                  <c:v>80</c:v>
                </c:pt>
                <c:pt idx="19">
                  <c:v>85</c:v>
                </c:pt>
                <c:pt idx="20">
                  <c:v>90</c:v>
                </c:pt>
                <c:pt idx="21">
                  <c:v>95</c:v>
                </c:pt>
                <c:pt idx="22">
                  <c:v>100</c:v>
                </c:pt>
                <c:pt idx="23">
                  <c:v>110</c:v>
                </c:pt>
                <c:pt idx="24">
                  <c:v>120</c:v>
                </c:pt>
                <c:pt idx="25">
                  <c:v>45</c:v>
                </c:pt>
                <c:pt idx="26">
                  <c:v>50</c:v>
                </c:pt>
                <c:pt idx="27">
                  <c:v>55</c:v>
                </c:pt>
                <c:pt idx="28">
                  <c:v>60</c:v>
                </c:pt>
                <c:pt idx="29">
                  <c:v>65</c:v>
                </c:pt>
                <c:pt idx="30">
                  <c:v>70</c:v>
                </c:pt>
                <c:pt idx="31">
                  <c:v>75</c:v>
                </c:pt>
                <c:pt idx="32">
                  <c:v>80</c:v>
                </c:pt>
                <c:pt idx="33">
                  <c:v>85</c:v>
                </c:pt>
                <c:pt idx="34">
                  <c:v>90</c:v>
                </c:pt>
                <c:pt idx="35">
                  <c:v>93</c:v>
                </c:pt>
                <c:pt idx="36">
                  <c:v>97</c:v>
                </c:pt>
                <c:pt idx="37">
                  <c:v>100</c:v>
                </c:pt>
                <c:pt idx="38">
                  <c:v>103</c:v>
                </c:pt>
                <c:pt idx="39">
                  <c:v>107</c:v>
                </c:pt>
                <c:pt idx="40">
                  <c:v>110</c:v>
                </c:pt>
              </c:numCache>
            </c:numRef>
          </c:xVal>
          <c:yVal>
            <c:numRef>
              <c:f>Sheet1!$O$16:$O$218</c:f>
              <c:numCache>
                <c:formatCode>General</c:formatCode>
                <c:ptCount val="203"/>
              </c:numCache>
            </c:numRef>
          </c:yVal>
          <c:smooth val="0"/>
          <c:extLst>
            <c:ext xmlns:c16="http://schemas.microsoft.com/office/drawing/2014/chart" uri="{C3380CC4-5D6E-409C-BE32-E72D297353CC}">
              <c16:uniqueId val="{00000001-D387-4662-9496-CCC73E13D81E}"/>
            </c:ext>
          </c:extLst>
        </c:ser>
        <c:ser>
          <c:idx val="2"/>
          <c:order val="2"/>
          <c:spPr>
            <a:ln w="12700">
              <a:solidFill>
                <a:srgbClr val="FFFF00"/>
              </a:solidFill>
              <a:prstDash val="solid"/>
            </a:ln>
          </c:spPr>
          <c:marker>
            <c:symbol val="none"/>
          </c:marker>
          <c:xVal>
            <c:numRef>
              <c:f>Sheet1!$D$17:$D$218</c:f>
              <c:numCache>
                <c:formatCode>General</c:formatCode>
                <c:ptCount val="202"/>
                <c:pt idx="0">
                  <c:v>10</c:v>
                </c:pt>
                <c:pt idx="1">
                  <c:v>15</c:v>
                </c:pt>
                <c:pt idx="2">
                  <c:v>20</c:v>
                </c:pt>
                <c:pt idx="3">
                  <c:v>25</c:v>
                </c:pt>
                <c:pt idx="4">
                  <c:v>30</c:v>
                </c:pt>
                <c:pt idx="5">
                  <c:v>35</c:v>
                </c:pt>
                <c:pt idx="6">
                  <c:v>40</c:v>
                </c:pt>
                <c:pt idx="7">
                  <c:v>45</c:v>
                </c:pt>
                <c:pt idx="8">
                  <c:v>50</c:v>
                </c:pt>
                <c:pt idx="9">
                  <c:v>55</c:v>
                </c:pt>
                <c:pt idx="10">
                  <c:v>60</c:v>
                </c:pt>
                <c:pt idx="11">
                  <c:v>65</c:v>
                </c:pt>
                <c:pt idx="12">
                  <c:v>70</c:v>
                </c:pt>
                <c:pt idx="13">
                  <c:v>71</c:v>
                </c:pt>
                <c:pt idx="14">
                  <c:v>72</c:v>
                </c:pt>
                <c:pt idx="15">
                  <c:v>73</c:v>
                </c:pt>
                <c:pt idx="16">
                  <c:v>74</c:v>
                </c:pt>
                <c:pt idx="17">
                  <c:v>75</c:v>
                </c:pt>
                <c:pt idx="18">
                  <c:v>80</c:v>
                </c:pt>
                <c:pt idx="19">
                  <c:v>85</c:v>
                </c:pt>
                <c:pt idx="20">
                  <c:v>90</c:v>
                </c:pt>
                <c:pt idx="21">
                  <c:v>95</c:v>
                </c:pt>
                <c:pt idx="22">
                  <c:v>100</c:v>
                </c:pt>
                <c:pt idx="23">
                  <c:v>110</c:v>
                </c:pt>
                <c:pt idx="24">
                  <c:v>120</c:v>
                </c:pt>
                <c:pt idx="25">
                  <c:v>45</c:v>
                </c:pt>
                <c:pt idx="26">
                  <c:v>50</c:v>
                </c:pt>
                <c:pt idx="27">
                  <c:v>55</c:v>
                </c:pt>
                <c:pt idx="28">
                  <c:v>60</c:v>
                </c:pt>
                <c:pt idx="29">
                  <c:v>65</c:v>
                </c:pt>
                <c:pt idx="30">
                  <c:v>70</c:v>
                </c:pt>
                <c:pt idx="31">
                  <c:v>75</c:v>
                </c:pt>
                <c:pt idx="32">
                  <c:v>80</c:v>
                </c:pt>
                <c:pt idx="33">
                  <c:v>85</c:v>
                </c:pt>
                <c:pt idx="34">
                  <c:v>90</c:v>
                </c:pt>
                <c:pt idx="35">
                  <c:v>93</c:v>
                </c:pt>
                <c:pt idx="36">
                  <c:v>97</c:v>
                </c:pt>
                <c:pt idx="37">
                  <c:v>100</c:v>
                </c:pt>
                <c:pt idx="38">
                  <c:v>103</c:v>
                </c:pt>
                <c:pt idx="39">
                  <c:v>107</c:v>
                </c:pt>
                <c:pt idx="40">
                  <c:v>110</c:v>
                </c:pt>
              </c:numCache>
            </c:numRef>
          </c:xVal>
          <c:yVal>
            <c:numRef>
              <c:f>Sheet1!$Q$16:$Q$218</c:f>
              <c:numCache>
                <c:formatCode>General</c:formatCode>
                <c:ptCount val="203"/>
                <c:pt idx="0">
                  <c:v>0</c:v>
                </c:pt>
                <c:pt idx="1">
                  <c:v>0</c:v>
                </c:pt>
                <c:pt idx="14">
                  <c:v>0</c:v>
                </c:pt>
                <c:pt idx="15">
                  <c:v>0</c:v>
                </c:pt>
                <c:pt idx="16">
                  <c:v>0</c:v>
                </c:pt>
                <c:pt idx="17">
                  <c:v>0</c:v>
                </c:pt>
                <c:pt idx="18">
                  <c:v>0</c:v>
                </c:pt>
                <c:pt idx="26">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02-D387-4662-9496-CCC73E13D81E}"/>
            </c:ext>
          </c:extLst>
        </c:ser>
        <c:ser>
          <c:idx val="3"/>
          <c:order val="3"/>
          <c:spPr>
            <a:ln w="12700">
              <a:solidFill>
                <a:srgbClr val="FF6600"/>
              </a:solidFill>
              <a:prstDash val="solid"/>
            </a:ln>
          </c:spPr>
          <c:marker>
            <c:symbol val="none"/>
          </c:marker>
          <c:xVal>
            <c:numRef>
              <c:f>Sheet1!$D$17:$D$218</c:f>
              <c:numCache>
                <c:formatCode>General</c:formatCode>
                <c:ptCount val="202"/>
                <c:pt idx="0">
                  <c:v>10</c:v>
                </c:pt>
                <c:pt idx="1">
                  <c:v>15</c:v>
                </c:pt>
                <c:pt idx="2">
                  <c:v>20</c:v>
                </c:pt>
                <c:pt idx="3">
                  <c:v>25</c:v>
                </c:pt>
                <c:pt idx="4">
                  <c:v>30</c:v>
                </c:pt>
                <c:pt idx="5">
                  <c:v>35</c:v>
                </c:pt>
                <c:pt idx="6">
                  <c:v>40</c:v>
                </c:pt>
                <c:pt idx="7">
                  <c:v>45</c:v>
                </c:pt>
                <c:pt idx="8">
                  <c:v>50</c:v>
                </c:pt>
                <c:pt idx="9">
                  <c:v>55</c:v>
                </c:pt>
                <c:pt idx="10">
                  <c:v>60</c:v>
                </c:pt>
                <c:pt idx="11">
                  <c:v>65</c:v>
                </c:pt>
                <c:pt idx="12">
                  <c:v>70</c:v>
                </c:pt>
                <c:pt idx="13">
                  <c:v>71</c:v>
                </c:pt>
                <c:pt idx="14">
                  <c:v>72</c:v>
                </c:pt>
                <c:pt idx="15">
                  <c:v>73</c:v>
                </c:pt>
                <c:pt idx="16">
                  <c:v>74</c:v>
                </c:pt>
                <c:pt idx="17">
                  <c:v>75</c:v>
                </c:pt>
                <c:pt idx="18">
                  <c:v>80</c:v>
                </c:pt>
                <c:pt idx="19">
                  <c:v>85</c:v>
                </c:pt>
                <c:pt idx="20">
                  <c:v>90</c:v>
                </c:pt>
                <c:pt idx="21">
                  <c:v>95</c:v>
                </c:pt>
                <c:pt idx="22">
                  <c:v>100</c:v>
                </c:pt>
                <c:pt idx="23">
                  <c:v>110</c:v>
                </c:pt>
                <c:pt idx="24">
                  <c:v>120</c:v>
                </c:pt>
                <c:pt idx="25">
                  <c:v>45</c:v>
                </c:pt>
                <c:pt idx="26">
                  <c:v>50</c:v>
                </c:pt>
                <c:pt idx="27">
                  <c:v>55</c:v>
                </c:pt>
                <c:pt idx="28">
                  <c:v>60</c:v>
                </c:pt>
                <c:pt idx="29">
                  <c:v>65</c:v>
                </c:pt>
                <c:pt idx="30">
                  <c:v>70</c:v>
                </c:pt>
                <c:pt idx="31">
                  <c:v>75</c:v>
                </c:pt>
                <c:pt idx="32">
                  <c:v>80</c:v>
                </c:pt>
                <c:pt idx="33">
                  <c:v>85</c:v>
                </c:pt>
                <c:pt idx="34">
                  <c:v>90</c:v>
                </c:pt>
                <c:pt idx="35">
                  <c:v>93</c:v>
                </c:pt>
                <c:pt idx="36">
                  <c:v>97</c:v>
                </c:pt>
                <c:pt idx="37">
                  <c:v>100</c:v>
                </c:pt>
                <c:pt idx="38">
                  <c:v>103</c:v>
                </c:pt>
                <c:pt idx="39">
                  <c:v>107</c:v>
                </c:pt>
                <c:pt idx="40">
                  <c:v>110</c:v>
                </c:pt>
              </c:numCache>
            </c:numRef>
          </c:xVal>
          <c:yVal>
            <c:numRef>
              <c:f>Sheet1!$R$16:$R$218</c:f>
              <c:numCache>
                <c:formatCode>0.0</c:formatCode>
                <c:ptCount val="203"/>
                <c:pt idx="0">
                  <c:v>7.1032318193953392</c:v>
                </c:pt>
                <c:pt idx="1">
                  <c:v>8.9797862738178367</c:v>
                </c:pt>
                <c:pt idx="2">
                  <c:v>4.3091825249833207</c:v>
                </c:pt>
                <c:pt idx="3">
                  <c:v>4.5221625001227039</c:v>
                </c:pt>
                <c:pt idx="4">
                  <c:v>6.6748860891778152</c:v>
                </c:pt>
                <c:pt idx="5">
                  <c:v>8.9483398313420608</c:v>
                </c:pt>
                <c:pt idx="6">
                  <c:v>8.6243040086472735</c:v>
                </c:pt>
                <c:pt idx="7">
                  <c:v>7.1501466364728925</c:v>
                </c:pt>
                <c:pt idx="8">
                  <c:v>6.688880618444573</c:v>
                </c:pt>
                <c:pt idx="9">
                  <c:v>5.2765939473468126</c:v>
                </c:pt>
                <c:pt idx="10">
                  <c:v>5.9675018474790882</c:v>
                </c:pt>
                <c:pt idx="11">
                  <c:v>7.1837497851162135</c:v>
                </c:pt>
                <c:pt idx="12">
                  <c:v>6.5875050530639738</c:v>
                </c:pt>
                <c:pt idx="13">
                  <c:v>6.4987592128640248</c:v>
                </c:pt>
                <c:pt idx="14">
                  <c:v>6.7225139369292917</c:v>
                </c:pt>
                <c:pt idx="15">
                  <c:v>6.073439794859441</c:v>
                </c:pt>
                <c:pt idx="16">
                  <c:v>6.0749925820778241</c:v>
                </c:pt>
                <c:pt idx="17">
                  <c:v>7.7482595560599687</c:v>
                </c:pt>
                <c:pt idx="18">
                  <c:v>6.1714993876254658</c:v>
                </c:pt>
                <c:pt idx="19">
                  <c:v>6.6799780014101868</c:v>
                </c:pt>
                <c:pt idx="20">
                  <c:v>6.1655280100964651</c:v>
                </c:pt>
                <c:pt idx="21">
                  <c:v>5.829485161575267</c:v>
                </c:pt>
                <c:pt idx="22">
                  <c:v>4.0260810395171625</c:v>
                </c:pt>
                <c:pt idx="23">
                  <c:v>4.4291539769179513</c:v>
                </c:pt>
                <c:pt idx="24">
                  <c:v>4.4328557105443105</c:v>
                </c:pt>
                <c:pt idx="25">
                  <c:v>4.4006713074505841</c:v>
                </c:pt>
                <c:pt idx="26">
                  <c:v>2.7301778564131505</c:v>
                </c:pt>
                <c:pt idx="27">
                  <c:v>3.9167887034889586</c:v>
                </c:pt>
                <c:pt idx="28">
                  <c:v>4.8835702890803567</c:v>
                </c:pt>
                <c:pt idx="29">
                  <c:v>5.2610522650015321</c:v>
                </c:pt>
                <c:pt idx="30">
                  <c:v>5.5977986126416761</c:v>
                </c:pt>
                <c:pt idx="31">
                  <c:v>6.9132067196819644</c:v>
                </c:pt>
                <c:pt idx="32">
                  <c:v>6.9758538772603442</c:v>
                </c:pt>
                <c:pt idx="33">
                  <c:v>7.4941522280143067</c:v>
                </c:pt>
                <c:pt idx="34">
                  <c:v>6.5106843064104956</c:v>
                </c:pt>
                <c:pt idx="35">
                  <c:v>6.7869924701559965</c:v>
                </c:pt>
                <c:pt idx="36">
                  <c:v>6.7598002978157075</c:v>
                </c:pt>
                <c:pt idx="37">
                  <c:v>4.2353781152723666</c:v>
                </c:pt>
                <c:pt idx="38">
                  <c:v>7.0167780105142823</c:v>
                </c:pt>
                <c:pt idx="39">
                  <c:v>7.1349502099354796</c:v>
                </c:pt>
                <c:pt idx="40">
                  <c:v>0</c:v>
                </c:pt>
                <c:pt idx="41">
                  <c:v>2.556199745318311</c:v>
                </c:pt>
                <c:pt idx="42">
                  <c:v>0.82399999999999995</c:v>
                </c:pt>
                <c:pt idx="43">
                  <c:v>0.82399999999999995</c:v>
                </c:pt>
                <c:pt idx="44">
                  <c:v>0</c:v>
                </c:pt>
                <c:pt idx="45">
                  <c:v>0</c:v>
                </c:pt>
                <c:pt idx="46">
                  <c:v>150.86950395162376</c:v>
                </c:pt>
                <c:pt idx="47">
                  <c:v>150.86950395162376</c:v>
                </c:pt>
                <c:pt idx="48">
                  <c:v>27623.30973604817</c:v>
                </c:pt>
                <c:pt idx="49">
                  <c:v>4.5004191186576517E-3</c:v>
                </c:pt>
                <c:pt idx="51">
                  <c:v>0.82399999999999995</c:v>
                </c:pt>
                <c:pt idx="52">
                  <c:v>0.82399999999999995</c:v>
                </c:pt>
                <c:pt idx="53">
                  <c:v>0.82399999999999995</c:v>
                </c:pt>
                <c:pt idx="54">
                  <c:v>0.82399999999999995</c:v>
                </c:pt>
                <c:pt idx="55">
                  <c:v>0.82399999999999995</c:v>
                </c:pt>
                <c:pt idx="56">
                  <c:v>0.82399999999999995</c:v>
                </c:pt>
                <c:pt idx="57">
                  <c:v>0.82399999999999995</c:v>
                </c:pt>
                <c:pt idx="58">
                  <c:v>0.82399999999999995</c:v>
                </c:pt>
                <c:pt idx="59">
                  <c:v>0.82399999999999995</c:v>
                </c:pt>
                <c:pt idx="60">
                  <c:v>0.82399999999999995</c:v>
                </c:pt>
                <c:pt idx="61">
                  <c:v>0.82399999999999995</c:v>
                </c:pt>
                <c:pt idx="62">
                  <c:v>0.82399999999999995</c:v>
                </c:pt>
                <c:pt idx="63">
                  <c:v>0.82399999999999995</c:v>
                </c:pt>
                <c:pt idx="64">
                  <c:v>0.82399999999999995</c:v>
                </c:pt>
                <c:pt idx="65">
                  <c:v>0.82399999999999995</c:v>
                </c:pt>
                <c:pt idx="66">
                  <c:v>0.82399999999999995</c:v>
                </c:pt>
                <c:pt idx="67">
                  <c:v>0.82399999999999995</c:v>
                </c:pt>
                <c:pt idx="68">
                  <c:v>0.82399999999999995</c:v>
                </c:pt>
                <c:pt idx="69">
                  <c:v>0.82399999999999995</c:v>
                </c:pt>
                <c:pt idx="70">
                  <c:v>0.82399999999999995</c:v>
                </c:pt>
                <c:pt idx="71">
                  <c:v>0.82399999999999995</c:v>
                </c:pt>
                <c:pt idx="72">
                  <c:v>0.82399999999999995</c:v>
                </c:pt>
                <c:pt idx="73">
                  <c:v>0.82399999999999995</c:v>
                </c:pt>
                <c:pt idx="74">
                  <c:v>0.82399999999999995</c:v>
                </c:pt>
                <c:pt idx="75">
                  <c:v>0.82399999999999995</c:v>
                </c:pt>
                <c:pt idx="76">
                  <c:v>0.82399999999999995</c:v>
                </c:pt>
                <c:pt idx="77">
                  <c:v>0.82399999999999995</c:v>
                </c:pt>
                <c:pt idx="78">
                  <c:v>0.82399999999999995</c:v>
                </c:pt>
                <c:pt idx="79">
                  <c:v>0.82399999999999995</c:v>
                </c:pt>
                <c:pt idx="80">
                  <c:v>0.82399999999999995</c:v>
                </c:pt>
                <c:pt idx="81">
                  <c:v>0.82399999999999995</c:v>
                </c:pt>
                <c:pt idx="82">
                  <c:v>0.82399999999999995</c:v>
                </c:pt>
                <c:pt idx="83">
                  <c:v>0.82399999999999995</c:v>
                </c:pt>
                <c:pt idx="84">
                  <c:v>0.82399999999999995</c:v>
                </c:pt>
                <c:pt idx="85">
                  <c:v>0.82399999999999995</c:v>
                </c:pt>
                <c:pt idx="86">
                  <c:v>0.82399999999999995</c:v>
                </c:pt>
                <c:pt idx="87">
                  <c:v>0.82399999999999995</c:v>
                </c:pt>
                <c:pt idx="88">
                  <c:v>0.82399999999999995</c:v>
                </c:pt>
                <c:pt idx="89">
                  <c:v>0.82399999999999995</c:v>
                </c:pt>
                <c:pt idx="90">
                  <c:v>0.82399999999999995</c:v>
                </c:pt>
                <c:pt idx="91">
                  <c:v>0.82399999999999995</c:v>
                </c:pt>
                <c:pt idx="92">
                  <c:v>0.82399999999999995</c:v>
                </c:pt>
                <c:pt idx="93">
                  <c:v>0.82399999999999995</c:v>
                </c:pt>
                <c:pt idx="94">
                  <c:v>0.82399999999999995</c:v>
                </c:pt>
                <c:pt idx="95">
                  <c:v>0.82399999999999995</c:v>
                </c:pt>
                <c:pt idx="96">
                  <c:v>0.82399999999999995</c:v>
                </c:pt>
                <c:pt idx="97">
                  <c:v>0.82399999999999995</c:v>
                </c:pt>
                <c:pt idx="98">
                  <c:v>0.82399999999999995</c:v>
                </c:pt>
                <c:pt idx="99">
                  <c:v>0.82399999999999995</c:v>
                </c:pt>
                <c:pt idx="100">
                  <c:v>0.82399999999999995</c:v>
                </c:pt>
                <c:pt idx="102">
                  <c:v>0.82399999999999995</c:v>
                </c:pt>
                <c:pt idx="103">
                  <c:v>0.82399999999999995</c:v>
                </c:pt>
                <c:pt idx="104">
                  <c:v>0.82399999999999995</c:v>
                </c:pt>
                <c:pt idx="105">
                  <c:v>0.82399999999999995</c:v>
                </c:pt>
                <c:pt idx="106">
                  <c:v>0.82399999999999995</c:v>
                </c:pt>
                <c:pt idx="107">
                  <c:v>0.82399999999999995</c:v>
                </c:pt>
                <c:pt idx="108">
                  <c:v>0.82399999999999995</c:v>
                </c:pt>
                <c:pt idx="109">
                  <c:v>0.82399999999999995</c:v>
                </c:pt>
                <c:pt idx="110">
                  <c:v>0.82399999999999995</c:v>
                </c:pt>
                <c:pt idx="111">
                  <c:v>0.82399999999999995</c:v>
                </c:pt>
                <c:pt idx="112">
                  <c:v>0.82399999999999995</c:v>
                </c:pt>
                <c:pt idx="113">
                  <c:v>0.82399999999999995</c:v>
                </c:pt>
                <c:pt idx="114">
                  <c:v>0.82399999999999995</c:v>
                </c:pt>
                <c:pt idx="115">
                  <c:v>0.82399999999999995</c:v>
                </c:pt>
                <c:pt idx="116">
                  <c:v>0.82399999999999995</c:v>
                </c:pt>
                <c:pt idx="117">
                  <c:v>0.82399999999999995</c:v>
                </c:pt>
                <c:pt idx="118">
                  <c:v>0.82399999999999995</c:v>
                </c:pt>
                <c:pt idx="119">
                  <c:v>0.82399999999999995</c:v>
                </c:pt>
                <c:pt idx="120">
                  <c:v>0.82399999999999995</c:v>
                </c:pt>
                <c:pt idx="121">
                  <c:v>0.82399999999999995</c:v>
                </c:pt>
                <c:pt idx="122">
                  <c:v>0.82399999999999995</c:v>
                </c:pt>
                <c:pt idx="123">
                  <c:v>0.82399999999999995</c:v>
                </c:pt>
                <c:pt idx="124">
                  <c:v>0.82399999999999995</c:v>
                </c:pt>
                <c:pt idx="125">
                  <c:v>0.82399999999999995</c:v>
                </c:pt>
                <c:pt idx="126">
                  <c:v>0.82399999999999995</c:v>
                </c:pt>
                <c:pt idx="127">
                  <c:v>0.82399999999999995</c:v>
                </c:pt>
                <c:pt idx="128">
                  <c:v>0.82399999999999995</c:v>
                </c:pt>
                <c:pt idx="129">
                  <c:v>0.82399999999999995</c:v>
                </c:pt>
                <c:pt idx="130">
                  <c:v>0.82399999999999995</c:v>
                </c:pt>
                <c:pt idx="131">
                  <c:v>0.82399999999999995</c:v>
                </c:pt>
                <c:pt idx="132">
                  <c:v>0.82399999999999995</c:v>
                </c:pt>
                <c:pt idx="133">
                  <c:v>0.82399999999999995</c:v>
                </c:pt>
                <c:pt idx="134">
                  <c:v>0.82399999999999995</c:v>
                </c:pt>
                <c:pt idx="135">
                  <c:v>0.82399999999999995</c:v>
                </c:pt>
                <c:pt idx="136">
                  <c:v>0.82399999999999995</c:v>
                </c:pt>
                <c:pt idx="137">
                  <c:v>0.82399999999999995</c:v>
                </c:pt>
                <c:pt idx="138">
                  <c:v>0.82399999999999995</c:v>
                </c:pt>
                <c:pt idx="139">
                  <c:v>0.82399999999999995</c:v>
                </c:pt>
                <c:pt idx="140">
                  <c:v>0.82399999999999995</c:v>
                </c:pt>
                <c:pt idx="141">
                  <c:v>0.82399999999999995</c:v>
                </c:pt>
                <c:pt idx="142">
                  <c:v>0.82399999999999995</c:v>
                </c:pt>
                <c:pt idx="143">
                  <c:v>0.82399999999999995</c:v>
                </c:pt>
                <c:pt idx="144">
                  <c:v>0.82399999999999995</c:v>
                </c:pt>
                <c:pt idx="145">
                  <c:v>0.82399999999999995</c:v>
                </c:pt>
                <c:pt idx="146">
                  <c:v>0.82399999999999995</c:v>
                </c:pt>
                <c:pt idx="147">
                  <c:v>0.82399999999999995</c:v>
                </c:pt>
                <c:pt idx="148">
                  <c:v>0.82399999999999995</c:v>
                </c:pt>
                <c:pt idx="149">
                  <c:v>0.82399999999999995</c:v>
                </c:pt>
                <c:pt idx="150">
                  <c:v>0.82399999999999995</c:v>
                </c:pt>
                <c:pt idx="151">
                  <c:v>0.82399999999999995</c:v>
                </c:pt>
                <c:pt idx="153">
                  <c:v>0.82399999999999995</c:v>
                </c:pt>
                <c:pt idx="154">
                  <c:v>0.82399999999999995</c:v>
                </c:pt>
                <c:pt idx="155">
                  <c:v>0.82399999999999995</c:v>
                </c:pt>
                <c:pt idx="156">
                  <c:v>0.82399999999999995</c:v>
                </c:pt>
                <c:pt idx="157">
                  <c:v>0.82399999999999995</c:v>
                </c:pt>
                <c:pt idx="158">
                  <c:v>0.82399999999999995</c:v>
                </c:pt>
                <c:pt idx="159">
                  <c:v>0.82399999999999995</c:v>
                </c:pt>
                <c:pt idx="160">
                  <c:v>0.82399999999999995</c:v>
                </c:pt>
                <c:pt idx="161">
                  <c:v>0.82399999999999995</c:v>
                </c:pt>
                <c:pt idx="162">
                  <c:v>0.82399999999999995</c:v>
                </c:pt>
                <c:pt idx="163">
                  <c:v>0.82399999999999995</c:v>
                </c:pt>
                <c:pt idx="164">
                  <c:v>0.82399999999999995</c:v>
                </c:pt>
                <c:pt idx="165">
                  <c:v>0.82399999999999995</c:v>
                </c:pt>
                <c:pt idx="166">
                  <c:v>0.82399999999999995</c:v>
                </c:pt>
                <c:pt idx="167">
                  <c:v>0.82399999999999995</c:v>
                </c:pt>
                <c:pt idx="168">
                  <c:v>0.82399999999999995</c:v>
                </c:pt>
                <c:pt idx="169">
                  <c:v>0.82399999999999995</c:v>
                </c:pt>
                <c:pt idx="170">
                  <c:v>0.82399999999999995</c:v>
                </c:pt>
                <c:pt idx="171">
                  <c:v>0.82399999999999995</c:v>
                </c:pt>
                <c:pt idx="172">
                  <c:v>0.82399999999999995</c:v>
                </c:pt>
                <c:pt idx="173">
                  <c:v>0.82399999999999995</c:v>
                </c:pt>
                <c:pt idx="174">
                  <c:v>0.82399999999999995</c:v>
                </c:pt>
                <c:pt idx="175">
                  <c:v>0.82399999999999995</c:v>
                </c:pt>
                <c:pt idx="176">
                  <c:v>0.82399999999999995</c:v>
                </c:pt>
                <c:pt idx="177">
                  <c:v>0.82399999999999995</c:v>
                </c:pt>
                <c:pt idx="178">
                  <c:v>0.82399999999999995</c:v>
                </c:pt>
                <c:pt idx="179">
                  <c:v>0.82399999999999995</c:v>
                </c:pt>
                <c:pt idx="180">
                  <c:v>0.82399999999999995</c:v>
                </c:pt>
                <c:pt idx="181">
                  <c:v>0.82399999999999995</c:v>
                </c:pt>
                <c:pt idx="182">
                  <c:v>0.82399999999999995</c:v>
                </c:pt>
                <c:pt idx="183">
                  <c:v>0.82399999999999995</c:v>
                </c:pt>
                <c:pt idx="184">
                  <c:v>0.82399999999999995</c:v>
                </c:pt>
                <c:pt idx="185">
                  <c:v>0.82399999999999995</c:v>
                </c:pt>
                <c:pt idx="186">
                  <c:v>0.82399999999999995</c:v>
                </c:pt>
                <c:pt idx="187">
                  <c:v>0.82399999999999995</c:v>
                </c:pt>
                <c:pt idx="188">
                  <c:v>0.82399999999999995</c:v>
                </c:pt>
                <c:pt idx="189">
                  <c:v>0.82399999999999995</c:v>
                </c:pt>
                <c:pt idx="190">
                  <c:v>0.82399999999999995</c:v>
                </c:pt>
                <c:pt idx="191">
                  <c:v>0.82399999999999995</c:v>
                </c:pt>
                <c:pt idx="192">
                  <c:v>0.82399999999999995</c:v>
                </c:pt>
                <c:pt idx="193">
                  <c:v>0.82399999999999995</c:v>
                </c:pt>
                <c:pt idx="194">
                  <c:v>0.82399999999999995</c:v>
                </c:pt>
                <c:pt idx="195">
                  <c:v>0.82399999999999995</c:v>
                </c:pt>
                <c:pt idx="196">
                  <c:v>0.82399999999999995</c:v>
                </c:pt>
                <c:pt idx="197">
                  <c:v>0.82399999999999995</c:v>
                </c:pt>
                <c:pt idx="198">
                  <c:v>0.82399999999999995</c:v>
                </c:pt>
                <c:pt idx="199">
                  <c:v>0.82399999999999995</c:v>
                </c:pt>
                <c:pt idx="200">
                  <c:v>0.82399999999999995</c:v>
                </c:pt>
                <c:pt idx="201">
                  <c:v>0.82399999999999995</c:v>
                </c:pt>
                <c:pt idx="202">
                  <c:v>0.82399999999999995</c:v>
                </c:pt>
              </c:numCache>
            </c:numRef>
          </c:yVal>
          <c:smooth val="0"/>
          <c:extLst>
            <c:ext xmlns:c16="http://schemas.microsoft.com/office/drawing/2014/chart" uri="{C3380CC4-5D6E-409C-BE32-E72D297353CC}">
              <c16:uniqueId val="{00000003-D387-4662-9496-CCC73E13D81E}"/>
            </c:ext>
          </c:extLst>
        </c:ser>
        <c:dLbls>
          <c:showLegendKey val="0"/>
          <c:showVal val="0"/>
          <c:showCatName val="0"/>
          <c:showSerName val="0"/>
          <c:showPercent val="0"/>
          <c:showBubbleSize val="0"/>
        </c:dLbls>
        <c:axId val="75603264"/>
        <c:axId val="110116864"/>
      </c:scatterChart>
      <c:valAx>
        <c:axId val="756032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10116864"/>
        <c:crosses val="autoZero"/>
        <c:crossBetween val="midCat"/>
      </c:valAx>
      <c:valAx>
        <c:axId val="110116864"/>
        <c:scaling>
          <c:orientation val="minMax"/>
          <c:max val="10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756032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1"/>
        <c:ser>
          <c:idx val="0"/>
          <c:order val="0"/>
          <c:tx>
            <c:v>datacomp</c:v>
          </c:tx>
          <c:spPr>
            <a:ln w="25400">
              <a:noFill/>
            </a:ln>
          </c:spPr>
          <c:marker>
            <c:symbol val="diamond"/>
            <c:size val="6"/>
            <c:spPr>
              <a:noFill/>
            </c:spPr>
          </c:marker>
          <c:dPt>
            <c:idx val="0"/>
            <c:marker>
              <c:symbol val="diamond"/>
              <c:size val="6"/>
              <c:spPr>
                <a:no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1-90DB-4EE7-AD62-688E14BA761A}"/>
              </c:ext>
            </c:extLst>
          </c:dPt>
          <c:dPt>
            <c:idx val="1"/>
            <c:marker>
              <c:symbol val="diamond"/>
              <c:size val="6"/>
              <c:spPr>
                <a:no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002-90DB-4EE7-AD62-688E14BA761A}"/>
              </c:ext>
            </c:extLst>
          </c:dPt>
          <c:dPt>
            <c:idx val="2"/>
            <c:marker>
              <c:symbol val="diamond"/>
              <c:size val="6"/>
              <c:spPr>
                <a:noFill/>
                <a:ln w="9525">
                  <a:solidFill>
                    <a:schemeClr val="accent3"/>
                  </a:solidFill>
                </a:ln>
                <a:effectLst/>
              </c:spPr>
            </c:marker>
            <c:bubble3D val="0"/>
            <c:spPr>
              <a:ln w="25400" cap="rnd">
                <a:noFill/>
                <a:round/>
              </a:ln>
              <a:effectLst/>
            </c:spPr>
            <c:extLst>
              <c:ext xmlns:c16="http://schemas.microsoft.com/office/drawing/2014/chart" uri="{C3380CC4-5D6E-409C-BE32-E72D297353CC}">
                <c16:uniqueId val="{00000003-90DB-4EE7-AD62-688E14BA761A}"/>
              </c:ext>
            </c:extLst>
          </c:dPt>
          <c:dPt>
            <c:idx val="3"/>
            <c:marker>
              <c:symbol val="diamond"/>
              <c:size val="6"/>
              <c:spPr>
                <a:noFill/>
                <a:ln w="9525">
                  <a:solidFill>
                    <a:schemeClr val="accent4"/>
                  </a:solidFill>
                </a:ln>
                <a:effectLst/>
              </c:spPr>
            </c:marker>
            <c:bubble3D val="0"/>
            <c:spPr>
              <a:ln w="25400" cap="rnd">
                <a:noFill/>
                <a:round/>
              </a:ln>
              <a:effectLst/>
            </c:spPr>
            <c:extLst>
              <c:ext xmlns:c16="http://schemas.microsoft.com/office/drawing/2014/chart" uri="{C3380CC4-5D6E-409C-BE32-E72D297353CC}">
                <c16:uniqueId val="{00000004-90DB-4EE7-AD62-688E14BA761A}"/>
              </c:ext>
            </c:extLst>
          </c:dPt>
          <c:dPt>
            <c:idx val="4"/>
            <c:marker>
              <c:symbol val="diamond"/>
              <c:size val="6"/>
              <c:spPr>
                <a:noFill/>
                <a:ln w="9525">
                  <a:solidFill>
                    <a:schemeClr val="accent5"/>
                  </a:solidFill>
                </a:ln>
                <a:effectLst/>
              </c:spPr>
            </c:marker>
            <c:bubble3D val="0"/>
            <c:spPr>
              <a:ln w="25400" cap="rnd">
                <a:noFill/>
                <a:round/>
              </a:ln>
              <a:effectLst/>
            </c:spPr>
            <c:extLst>
              <c:ext xmlns:c16="http://schemas.microsoft.com/office/drawing/2014/chart" uri="{C3380CC4-5D6E-409C-BE32-E72D297353CC}">
                <c16:uniqueId val="{00000005-90DB-4EE7-AD62-688E14BA761A}"/>
              </c:ext>
            </c:extLst>
          </c:dPt>
          <c:dPt>
            <c:idx val="5"/>
            <c:marker>
              <c:symbol val="diamond"/>
              <c:size val="6"/>
              <c:spPr>
                <a:noFill/>
                <a:ln w="9525">
                  <a:solidFill>
                    <a:schemeClr val="accent6"/>
                  </a:solidFill>
                </a:ln>
                <a:effectLst/>
              </c:spPr>
            </c:marker>
            <c:bubble3D val="0"/>
            <c:spPr>
              <a:ln w="25400" cap="rnd">
                <a:noFill/>
                <a:round/>
              </a:ln>
              <a:effectLst/>
            </c:spPr>
            <c:extLst>
              <c:ext xmlns:c16="http://schemas.microsoft.com/office/drawing/2014/chart" uri="{C3380CC4-5D6E-409C-BE32-E72D297353CC}">
                <c16:uniqueId val="{00000006-90DB-4EE7-AD62-688E14BA761A}"/>
              </c:ext>
            </c:extLst>
          </c:dPt>
          <c:dPt>
            <c:idx val="6"/>
            <c:marker>
              <c:symbol val="diamond"/>
              <c:size val="6"/>
              <c:spPr>
                <a:noFill/>
                <a:ln w="9525">
                  <a:solidFill>
                    <a:schemeClr val="accent1">
                      <a:lumMod val="60000"/>
                    </a:schemeClr>
                  </a:solidFill>
                </a:ln>
                <a:effectLst/>
              </c:spPr>
            </c:marker>
            <c:bubble3D val="0"/>
            <c:spPr>
              <a:ln w="25400" cap="rnd">
                <a:noFill/>
                <a:round/>
              </a:ln>
              <a:effectLst/>
            </c:spPr>
            <c:extLst>
              <c:ext xmlns:c16="http://schemas.microsoft.com/office/drawing/2014/chart" uri="{C3380CC4-5D6E-409C-BE32-E72D297353CC}">
                <c16:uniqueId val="{00000007-90DB-4EE7-AD62-688E14BA761A}"/>
              </c:ext>
            </c:extLst>
          </c:dPt>
          <c:dPt>
            <c:idx val="7"/>
            <c:marker>
              <c:symbol val="diamond"/>
              <c:size val="6"/>
              <c:spPr>
                <a:noFill/>
                <a:ln w="9525">
                  <a:solidFill>
                    <a:schemeClr val="accent2">
                      <a:lumMod val="60000"/>
                    </a:schemeClr>
                  </a:solidFill>
                </a:ln>
                <a:effectLst/>
              </c:spPr>
            </c:marker>
            <c:bubble3D val="0"/>
            <c:spPr>
              <a:ln w="25400" cap="rnd">
                <a:noFill/>
                <a:round/>
              </a:ln>
              <a:effectLst/>
            </c:spPr>
            <c:extLst>
              <c:ext xmlns:c16="http://schemas.microsoft.com/office/drawing/2014/chart" uri="{C3380CC4-5D6E-409C-BE32-E72D297353CC}">
                <c16:uniqueId val="{00000008-90DB-4EE7-AD62-688E14BA761A}"/>
              </c:ext>
            </c:extLst>
          </c:dPt>
          <c:dPt>
            <c:idx val="8"/>
            <c:marker>
              <c:symbol val="diamond"/>
              <c:size val="6"/>
              <c:spPr>
                <a:noFill/>
                <a:ln w="9525">
                  <a:solidFill>
                    <a:schemeClr val="accent3">
                      <a:lumMod val="60000"/>
                    </a:schemeClr>
                  </a:solidFill>
                </a:ln>
                <a:effectLst/>
              </c:spPr>
            </c:marker>
            <c:bubble3D val="0"/>
            <c:spPr>
              <a:ln w="25400" cap="rnd">
                <a:noFill/>
                <a:round/>
              </a:ln>
              <a:effectLst/>
            </c:spPr>
            <c:extLst>
              <c:ext xmlns:c16="http://schemas.microsoft.com/office/drawing/2014/chart" uri="{C3380CC4-5D6E-409C-BE32-E72D297353CC}">
                <c16:uniqueId val="{00000009-90DB-4EE7-AD62-688E14BA761A}"/>
              </c:ext>
            </c:extLst>
          </c:dPt>
          <c:dPt>
            <c:idx val="9"/>
            <c:marker>
              <c:symbol val="diamond"/>
              <c:size val="6"/>
              <c:spPr>
                <a:noFill/>
                <a:ln w="9525">
                  <a:solidFill>
                    <a:schemeClr val="accent4">
                      <a:lumMod val="60000"/>
                    </a:schemeClr>
                  </a:solidFill>
                </a:ln>
                <a:effectLst/>
              </c:spPr>
            </c:marker>
            <c:bubble3D val="0"/>
            <c:spPr>
              <a:ln w="25400" cap="rnd">
                <a:noFill/>
                <a:round/>
              </a:ln>
              <a:effectLst/>
            </c:spPr>
            <c:extLst>
              <c:ext xmlns:c16="http://schemas.microsoft.com/office/drawing/2014/chart" uri="{C3380CC4-5D6E-409C-BE32-E72D297353CC}">
                <c16:uniqueId val="{0000000A-90DB-4EE7-AD62-688E14BA761A}"/>
              </c:ext>
            </c:extLst>
          </c:dPt>
          <c:dPt>
            <c:idx val="10"/>
            <c:marker>
              <c:symbol val="diamond"/>
              <c:size val="6"/>
              <c:spPr>
                <a:noFill/>
                <a:ln w="9525">
                  <a:solidFill>
                    <a:schemeClr val="accent5">
                      <a:lumMod val="60000"/>
                    </a:schemeClr>
                  </a:solidFill>
                </a:ln>
                <a:effectLst/>
              </c:spPr>
            </c:marker>
            <c:bubble3D val="0"/>
            <c:spPr>
              <a:ln w="25400" cap="rnd">
                <a:noFill/>
                <a:round/>
              </a:ln>
              <a:effectLst/>
            </c:spPr>
            <c:extLst>
              <c:ext xmlns:c16="http://schemas.microsoft.com/office/drawing/2014/chart" uri="{C3380CC4-5D6E-409C-BE32-E72D297353CC}">
                <c16:uniqueId val="{0000000B-90DB-4EE7-AD62-688E14BA761A}"/>
              </c:ext>
            </c:extLst>
          </c:dPt>
          <c:dPt>
            <c:idx val="11"/>
            <c:marker>
              <c:symbol val="diamond"/>
              <c:size val="6"/>
              <c:spPr>
                <a:noFill/>
                <a:ln w="9525">
                  <a:solidFill>
                    <a:schemeClr val="accent6">
                      <a:lumMod val="60000"/>
                    </a:schemeClr>
                  </a:solidFill>
                </a:ln>
                <a:effectLst/>
              </c:spPr>
            </c:marker>
            <c:bubble3D val="0"/>
            <c:spPr>
              <a:ln w="25400" cap="rnd">
                <a:noFill/>
                <a:round/>
              </a:ln>
              <a:effectLst/>
            </c:spPr>
            <c:extLst>
              <c:ext xmlns:c16="http://schemas.microsoft.com/office/drawing/2014/chart" uri="{C3380CC4-5D6E-409C-BE32-E72D297353CC}">
                <c16:uniqueId val="{0000000C-90DB-4EE7-AD62-688E14BA761A}"/>
              </c:ext>
            </c:extLst>
          </c:dPt>
          <c:dPt>
            <c:idx val="12"/>
            <c:marker>
              <c:symbol val="diamond"/>
              <c:size val="6"/>
              <c:spPr>
                <a:noFill/>
                <a:ln w="9525">
                  <a:solidFill>
                    <a:schemeClr val="accent1">
                      <a:lumMod val="80000"/>
                      <a:lumOff val="20000"/>
                    </a:schemeClr>
                  </a:solidFill>
                </a:ln>
                <a:effectLst/>
              </c:spPr>
            </c:marker>
            <c:bubble3D val="0"/>
            <c:spPr>
              <a:ln w="25400" cap="rnd">
                <a:noFill/>
                <a:round/>
              </a:ln>
              <a:effectLst/>
            </c:spPr>
            <c:extLst>
              <c:ext xmlns:c16="http://schemas.microsoft.com/office/drawing/2014/chart" uri="{C3380CC4-5D6E-409C-BE32-E72D297353CC}">
                <c16:uniqueId val="{0000000D-90DB-4EE7-AD62-688E14BA761A}"/>
              </c:ext>
            </c:extLst>
          </c:dPt>
          <c:dPt>
            <c:idx val="13"/>
            <c:marker>
              <c:symbol val="diamond"/>
              <c:size val="6"/>
              <c:spPr>
                <a:noFill/>
                <a:ln w="9525">
                  <a:solidFill>
                    <a:schemeClr val="accent2">
                      <a:lumMod val="80000"/>
                      <a:lumOff val="20000"/>
                    </a:schemeClr>
                  </a:solidFill>
                </a:ln>
                <a:effectLst/>
              </c:spPr>
            </c:marker>
            <c:bubble3D val="0"/>
            <c:spPr>
              <a:ln w="25400" cap="rnd">
                <a:noFill/>
                <a:round/>
              </a:ln>
              <a:effectLst/>
            </c:spPr>
            <c:extLst>
              <c:ext xmlns:c16="http://schemas.microsoft.com/office/drawing/2014/chart" uri="{C3380CC4-5D6E-409C-BE32-E72D297353CC}">
                <c16:uniqueId val="{0000000E-90DB-4EE7-AD62-688E14BA761A}"/>
              </c:ext>
            </c:extLst>
          </c:dPt>
          <c:dPt>
            <c:idx val="14"/>
            <c:marker>
              <c:symbol val="diamond"/>
              <c:size val="6"/>
              <c:spPr>
                <a:noFill/>
                <a:ln w="9525">
                  <a:solidFill>
                    <a:schemeClr val="accent3">
                      <a:lumMod val="80000"/>
                      <a:lumOff val="20000"/>
                    </a:schemeClr>
                  </a:solidFill>
                </a:ln>
                <a:effectLst/>
              </c:spPr>
            </c:marker>
            <c:bubble3D val="0"/>
            <c:spPr>
              <a:ln w="25400" cap="rnd">
                <a:noFill/>
                <a:round/>
              </a:ln>
              <a:effectLst/>
            </c:spPr>
            <c:extLst>
              <c:ext xmlns:c16="http://schemas.microsoft.com/office/drawing/2014/chart" uri="{C3380CC4-5D6E-409C-BE32-E72D297353CC}">
                <c16:uniqueId val="{0000000F-90DB-4EE7-AD62-688E14BA761A}"/>
              </c:ext>
            </c:extLst>
          </c:dPt>
          <c:dPt>
            <c:idx val="15"/>
            <c:marker>
              <c:symbol val="diamond"/>
              <c:size val="6"/>
              <c:spPr>
                <a:noFill/>
                <a:ln w="9525">
                  <a:solidFill>
                    <a:schemeClr val="accent4">
                      <a:lumMod val="80000"/>
                      <a:lumOff val="20000"/>
                    </a:schemeClr>
                  </a:solidFill>
                </a:ln>
                <a:effectLst/>
              </c:spPr>
            </c:marker>
            <c:bubble3D val="0"/>
            <c:spPr>
              <a:ln w="25400" cap="rnd">
                <a:noFill/>
                <a:round/>
              </a:ln>
              <a:effectLst/>
            </c:spPr>
            <c:extLst>
              <c:ext xmlns:c16="http://schemas.microsoft.com/office/drawing/2014/chart" uri="{C3380CC4-5D6E-409C-BE32-E72D297353CC}">
                <c16:uniqueId val="{00000010-90DB-4EE7-AD62-688E14BA761A}"/>
              </c:ext>
            </c:extLst>
          </c:dPt>
          <c:dPt>
            <c:idx val="16"/>
            <c:marker>
              <c:symbol val="diamond"/>
              <c:size val="6"/>
              <c:spPr>
                <a:noFill/>
                <a:ln w="9525">
                  <a:solidFill>
                    <a:schemeClr val="accent5">
                      <a:lumMod val="80000"/>
                      <a:lumOff val="20000"/>
                    </a:schemeClr>
                  </a:solidFill>
                </a:ln>
                <a:effectLst/>
              </c:spPr>
            </c:marker>
            <c:bubble3D val="0"/>
            <c:spPr>
              <a:ln w="25400" cap="rnd">
                <a:noFill/>
                <a:round/>
              </a:ln>
              <a:effectLst/>
            </c:spPr>
            <c:extLst>
              <c:ext xmlns:c16="http://schemas.microsoft.com/office/drawing/2014/chart" uri="{C3380CC4-5D6E-409C-BE32-E72D297353CC}">
                <c16:uniqueId val="{00000011-90DB-4EE7-AD62-688E14BA761A}"/>
              </c:ext>
            </c:extLst>
          </c:dPt>
          <c:dPt>
            <c:idx val="17"/>
            <c:marker>
              <c:symbol val="diamond"/>
              <c:size val="6"/>
              <c:spPr>
                <a:noFill/>
                <a:ln w="9525">
                  <a:solidFill>
                    <a:schemeClr val="accent6">
                      <a:lumMod val="80000"/>
                      <a:lumOff val="20000"/>
                    </a:schemeClr>
                  </a:solidFill>
                </a:ln>
                <a:effectLst/>
              </c:spPr>
            </c:marker>
            <c:bubble3D val="0"/>
            <c:spPr>
              <a:ln w="25400" cap="rnd">
                <a:noFill/>
                <a:round/>
              </a:ln>
              <a:effectLst/>
            </c:spPr>
            <c:extLst>
              <c:ext xmlns:c16="http://schemas.microsoft.com/office/drawing/2014/chart" uri="{C3380CC4-5D6E-409C-BE32-E72D297353CC}">
                <c16:uniqueId val="{00000012-90DB-4EE7-AD62-688E14BA761A}"/>
              </c:ext>
            </c:extLst>
          </c:dPt>
          <c:dPt>
            <c:idx val="18"/>
            <c:marker>
              <c:symbol val="diamond"/>
              <c:size val="6"/>
              <c:spPr>
                <a:noFill/>
                <a:ln w="9525">
                  <a:solidFill>
                    <a:schemeClr val="accent1">
                      <a:lumMod val="80000"/>
                    </a:schemeClr>
                  </a:solidFill>
                </a:ln>
                <a:effectLst/>
              </c:spPr>
            </c:marker>
            <c:bubble3D val="0"/>
            <c:spPr>
              <a:ln w="25400" cap="rnd">
                <a:noFill/>
                <a:round/>
              </a:ln>
              <a:effectLst/>
            </c:spPr>
            <c:extLst>
              <c:ext xmlns:c16="http://schemas.microsoft.com/office/drawing/2014/chart" uri="{C3380CC4-5D6E-409C-BE32-E72D297353CC}">
                <c16:uniqueId val="{00000013-90DB-4EE7-AD62-688E14BA761A}"/>
              </c:ext>
            </c:extLst>
          </c:dPt>
          <c:dPt>
            <c:idx val="19"/>
            <c:marker>
              <c:symbol val="diamond"/>
              <c:size val="6"/>
              <c:spPr>
                <a:noFill/>
                <a:ln w="9525">
                  <a:solidFill>
                    <a:schemeClr val="accent2">
                      <a:lumMod val="80000"/>
                    </a:schemeClr>
                  </a:solidFill>
                </a:ln>
                <a:effectLst/>
              </c:spPr>
            </c:marker>
            <c:bubble3D val="0"/>
            <c:spPr>
              <a:ln w="25400" cap="rnd">
                <a:noFill/>
                <a:round/>
              </a:ln>
              <a:effectLst/>
            </c:spPr>
            <c:extLst>
              <c:ext xmlns:c16="http://schemas.microsoft.com/office/drawing/2014/chart" uri="{C3380CC4-5D6E-409C-BE32-E72D297353CC}">
                <c16:uniqueId val="{00000014-90DB-4EE7-AD62-688E14BA761A}"/>
              </c:ext>
            </c:extLst>
          </c:dPt>
          <c:dPt>
            <c:idx val="20"/>
            <c:marker>
              <c:symbol val="diamond"/>
              <c:size val="6"/>
              <c:spPr>
                <a:noFill/>
                <a:ln w="9525">
                  <a:solidFill>
                    <a:schemeClr val="accent3">
                      <a:lumMod val="80000"/>
                    </a:schemeClr>
                  </a:solidFill>
                </a:ln>
                <a:effectLst/>
              </c:spPr>
            </c:marker>
            <c:bubble3D val="0"/>
            <c:spPr>
              <a:ln w="25400" cap="rnd">
                <a:noFill/>
                <a:round/>
              </a:ln>
              <a:effectLst/>
            </c:spPr>
            <c:extLst>
              <c:ext xmlns:c16="http://schemas.microsoft.com/office/drawing/2014/chart" uri="{C3380CC4-5D6E-409C-BE32-E72D297353CC}">
                <c16:uniqueId val="{00000015-90DB-4EE7-AD62-688E14BA761A}"/>
              </c:ext>
            </c:extLst>
          </c:dPt>
          <c:dPt>
            <c:idx val="21"/>
            <c:marker>
              <c:symbol val="diamond"/>
              <c:size val="6"/>
              <c:spPr>
                <a:noFill/>
                <a:ln w="9525">
                  <a:solidFill>
                    <a:schemeClr val="accent4">
                      <a:lumMod val="80000"/>
                    </a:schemeClr>
                  </a:solidFill>
                </a:ln>
                <a:effectLst/>
              </c:spPr>
            </c:marker>
            <c:bubble3D val="0"/>
            <c:spPr>
              <a:ln w="25400" cap="rnd">
                <a:noFill/>
                <a:round/>
              </a:ln>
              <a:effectLst/>
            </c:spPr>
            <c:extLst>
              <c:ext xmlns:c16="http://schemas.microsoft.com/office/drawing/2014/chart" uri="{C3380CC4-5D6E-409C-BE32-E72D297353CC}">
                <c16:uniqueId val="{00000016-90DB-4EE7-AD62-688E14BA761A}"/>
              </c:ext>
            </c:extLst>
          </c:dPt>
          <c:dPt>
            <c:idx val="22"/>
            <c:marker>
              <c:symbol val="diamond"/>
              <c:size val="6"/>
              <c:spPr>
                <a:noFill/>
                <a:ln w="9525">
                  <a:solidFill>
                    <a:schemeClr val="accent5">
                      <a:lumMod val="80000"/>
                    </a:schemeClr>
                  </a:solidFill>
                </a:ln>
                <a:effectLst/>
              </c:spPr>
            </c:marker>
            <c:bubble3D val="0"/>
            <c:spPr>
              <a:ln w="25400" cap="rnd">
                <a:noFill/>
                <a:round/>
              </a:ln>
              <a:effectLst/>
            </c:spPr>
            <c:extLst>
              <c:ext xmlns:c16="http://schemas.microsoft.com/office/drawing/2014/chart" uri="{C3380CC4-5D6E-409C-BE32-E72D297353CC}">
                <c16:uniqueId val="{00000017-90DB-4EE7-AD62-688E14BA761A}"/>
              </c:ext>
            </c:extLst>
          </c:dPt>
          <c:dPt>
            <c:idx val="23"/>
            <c:marker>
              <c:symbol val="diamond"/>
              <c:size val="6"/>
              <c:spPr>
                <a:noFill/>
                <a:ln w="9525">
                  <a:solidFill>
                    <a:schemeClr val="accent6">
                      <a:lumMod val="80000"/>
                    </a:schemeClr>
                  </a:solidFill>
                </a:ln>
                <a:effectLst/>
              </c:spPr>
            </c:marker>
            <c:bubble3D val="0"/>
            <c:spPr>
              <a:ln w="25400" cap="rnd">
                <a:noFill/>
                <a:round/>
              </a:ln>
              <a:effectLst/>
            </c:spPr>
            <c:extLst>
              <c:ext xmlns:c16="http://schemas.microsoft.com/office/drawing/2014/chart" uri="{C3380CC4-5D6E-409C-BE32-E72D297353CC}">
                <c16:uniqueId val="{00000018-90DB-4EE7-AD62-688E14BA761A}"/>
              </c:ext>
            </c:extLst>
          </c:dPt>
          <c:dPt>
            <c:idx val="24"/>
            <c:marker>
              <c:symbol val="diamond"/>
              <c:size val="6"/>
              <c:spPr>
                <a:noFill/>
                <a:ln w="9525">
                  <a:solidFill>
                    <a:schemeClr val="accent1">
                      <a:lumMod val="60000"/>
                      <a:lumOff val="40000"/>
                    </a:schemeClr>
                  </a:solidFill>
                </a:ln>
                <a:effectLst/>
              </c:spPr>
            </c:marker>
            <c:bubble3D val="0"/>
            <c:spPr>
              <a:ln w="25400" cap="rnd">
                <a:noFill/>
                <a:round/>
              </a:ln>
              <a:effectLst/>
            </c:spPr>
            <c:extLst>
              <c:ext xmlns:c16="http://schemas.microsoft.com/office/drawing/2014/chart" uri="{C3380CC4-5D6E-409C-BE32-E72D297353CC}">
                <c16:uniqueId val="{00000019-90DB-4EE7-AD62-688E14BA761A}"/>
              </c:ext>
            </c:extLst>
          </c:dPt>
          <c:dPt>
            <c:idx val="25"/>
            <c:marker>
              <c:symbol val="diamond"/>
              <c:size val="6"/>
              <c:spPr>
                <a:noFill/>
                <a:ln w="9525">
                  <a:solidFill>
                    <a:schemeClr val="accent2">
                      <a:lumMod val="60000"/>
                      <a:lumOff val="40000"/>
                    </a:schemeClr>
                  </a:solidFill>
                </a:ln>
                <a:effectLst/>
              </c:spPr>
            </c:marker>
            <c:bubble3D val="0"/>
            <c:spPr>
              <a:ln w="25400" cap="rnd">
                <a:noFill/>
                <a:round/>
              </a:ln>
              <a:effectLst/>
            </c:spPr>
            <c:extLst>
              <c:ext xmlns:c16="http://schemas.microsoft.com/office/drawing/2014/chart" uri="{C3380CC4-5D6E-409C-BE32-E72D297353CC}">
                <c16:uniqueId val="{0000001A-90DB-4EE7-AD62-688E14BA761A}"/>
              </c:ext>
            </c:extLst>
          </c:dPt>
          <c:dPt>
            <c:idx val="26"/>
            <c:marker>
              <c:symbol val="diamond"/>
              <c:size val="6"/>
              <c:spPr>
                <a:noFill/>
                <a:ln w="9525">
                  <a:solidFill>
                    <a:schemeClr val="accent3">
                      <a:lumMod val="60000"/>
                      <a:lumOff val="40000"/>
                    </a:schemeClr>
                  </a:solidFill>
                </a:ln>
                <a:effectLst/>
              </c:spPr>
            </c:marker>
            <c:bubble3D val="0"/>
            <c:spPr>
              <a:ln w="25400" cap="rnd">
                <a:noFill/>
                <a:round/>
              </a:ln>
              <a:effectLst/>
            </c:spPr>
            <c:extLst>
              <c:ext xmlns:c16="http://schemas.microsoft.com/office/drawing/2014/chart" uri="{C3380CC4-5D6E-409C-BE32-E72D297353CC}">
                <c16:uniqueId val="{0000001B-90DB-4EE7-AD62-688E14BA761A}"/>
              </c:ext>
            </c:extLst>
          </c:dPt>
          <c:dPt>
            <c:idx val="27"/>
            <c:marker>
              <c:symbol val="diamond"/>
              <c:size val="6"/>
              <c:spPr>
                <a:noFill/>
                <a:ln w="9525">
                  <a:solidFill>
                    <a:schemeClr val="accent4">
                      <a:lumMod val="60000"/>
                      <a:lumOff val="40000"/>
                    </a:schemeClr>
                  </a:solidFill>
                </a:ln>
                <a:effectLst/>
              </c:spPr>
            </c:marker>
            <c:bubble3D val="0"/>
            <c:spPr>
              <a:ln w="25400" cap="rnd">
                <a:noFill/>
                <a:round/>
              </a:ln>
              <a:effectLst/>
            </c:spPr>
            <c:extLst>
              <c:ext xmlns:c16="http://schemas.microsoft.com/office/drawing/2014/chart" uri="{C3380CC4-5D6E-409C-BE32-E72D297353CC}">
                <c16:uniqueId val="{0000001C-90DB-4EE7-AD62-688E14BA761A}"/>
              </c:ext>
            </c:extLst>
          </c:dPt>
          <c:dPt>
            <c:idx val="28"/>
            <c:marker>
              <c:symbol val="diamond"/>
              <c:size val="6"/>
              <c:spPr>
                <a:noFill/>
                <a:ln w="9525">
                  <a:solidFill>
                    <a:schemeClr val="accent5">
                      <a:lumMod val="60000"/>
                      <a:lumOff val="40000"/>
                    </a:schemeClr>
                  </a:solidFill>
                </a:ln>
                <a:effectLst/>
              </c:spPr>
            </c:marker>
            <c:bubble3D val="0"/>
            <c:spPr>
              <a:ln w="25400" cap="rnd">
                <a:noFill/>
                <a:round/>
              </a:ln>
              <a:effectLst/>
            </c:spPr>
            <c:extLst>
              <c:ext xmlns:c16="http://schemas.microsoft.com/office/drawing/2014/chart" uri="{C3380CC4-5D6E-409C-BE32-E72D297353CC}">
                <c16:uniqueId val="{0000001D-90DB-4EE7-AD62-688E14BA761A}"/>
              </c:ext>
            </c:extLst>
          </c:dPt>
          <c:dPt>
            <c:idx val="29"/>
            <c:marker>
              <c:symbol val="diamond"/>
              <c:size val="6"/>
              <c:spPr>
                <a:noFill/>
                <a:ln w="9525">
                  <a:solidFill>
                    <a:schemeClr val="accent6">
                      <a:lumMod val="60000"/>
                      <a:lumOff val="40000"/>
                    </a:schemeClr>
                  </a:solidFill>
                </a:ln>
                <a:effectLst/>
              </c:spPr>
            </c:marker>
            <c:bubble3D val="0"/>
            <c:spPr>
              <a:ln w="25400" cap="rnd">
                <a:noFill/>
                <a:round/>
              </a:ln>
              <a:effectLst/>
            </c:spPr>
            <c:extLst>
              <c:ext xmlns:c16="http://schemas.microsoft.com/office/drawing/2014/chart" uri="{C3380CC4-5D6E-409C-BE32-E72D297353CC}">
                <c16:uniqueId val="{0000001E-90DB-4EE7-AD62-688E14BA761A}"/>
              </c:ext>
            </c:extLst>
          </c:dPt>
          <c:dPt>
            <c:idx val="30"/>
            <c:marker>
              <c:symbol val="diamond"/>
              <c:size val="6"/>
              <c:spPr>
                <a:noFill/>
                <a:ln w="9525">
                  <a:solidFill>
                    <a:schemeClr val="accent1">
                      <a:lumMod val="50000"/>
                    </a:schemeClr>
                  </a:solidFill>
                </a:ln>
                <a:effectLst/>
              </c:spPr>
            </c:marker>
            <c:bubble3D val="0"/>
            <c:spPr>
              <a:ln w="25400" cap="rnd">
                <a:noFill/>
                <a:round/>
              </a:ln>
              <a:effectLst/>
            </c:spPr>
            <c:extLst>
              <c:ext xmlns:c16="http://schemas.microsoft.com/office/drawing/2014/chart" uri="{C3380CC4-5D6E-409C-BE32-E72D297353CC}">
                <c16:uniqueId val="{0000001F-90DB-4EE7-AD62-688E14BA761A}"/>
              </c:ext>
            </c:extLst>
          </c:dPt>
          <c:dPt>
            <c:idx val="31"/>
            <c:marker>
              <c:symbol val="diamond"/>
              <c:size val="6"/>
              <c:spPr>
                <a:noFill/>
                <a:ln w="9525">
                  <a:solidFill>
                    <a:schemeClr val="accent2">
                      <a:lumMod val="50000"/>
                    </a:schemeClr>
                  </a:solidFill>
                </a:ln>
                <a:effectLst/>
              </c:spPr>
            </c:marker>
            <c:bubble3D val="0"/>
            <c:spPr>
              <a:ln w="25400" cap="rnd">
                <a:noFill/>
                <a:round/>
              </a:ln>
              <a:effectLst/>
            </c:spPr>
            <c:extLst>
              <c:ext xmlns:c16="http://schemas.microsoft.com/office/drawing/2014/chart" uri="{C3380CC4-5D6E-409C-BE32-E72D297353CC}">
                <c16:uniqueId val="{00000020-90DB-4EE7-AD62-688E14BA761A}"/>
              </c:ext>
            </c:extLst>
          </c:dPt>
          <c:dPt>
            <c:idx val="32"/>
            <c:marker>
              <c:symbol val="diamond"/>
              <c:size val="6"/>
              <c:spPr>
                <a:noFill/>
                <a:ln w="9525">
                  <a:solidFill>
                    <a:schemeClr val="accent3">
                      <a:lumMod val="50000"/>
                    </a:schemeClr>
                  </a:solidFill>
                </a:ln>
                <a:effectLst/>
              </c:spPr>
            </c:marker>
            <c:bubble3D val="0"/>
            <c:spPr>
              <a:ln w="25400" cap="rnd">
                <a:noFill/>
                <a:round/>
              </a:ln>
              <a:effectLst/>
            </c:spPr>
            <c:extLst>
              <c:ext xmlns:c16="http://schemas.microsoft.com/office/drawing/2014/chart" uri="{C3380CC4-5D6E-409C-BE32-E72D297353CC}">
                <c16:uniqueId val="{00000021-90DB-4EE7-AD62-688E14BA761A}"/>
              </c:ext>
            </c:extLst>
          </c:dPt>
          <c:dPt>
            <c:idx val="33"/>
            <c:marker>
              <c:symbol val="diamond"/>
              <c:size val="6"/>
              <c:spPr>
                <a:noFill/>
                <a:ln w="9525">
                  <a:solidFill>
                    <a:schemeClr val="accent4">
                      <a:lumMod val="50000"/>
                    </a:schemeClr>
                  </a:solidFill>
                </a:ln>
                <a:effectLst/>
              </c:spPr>
            </c:marker>
            <c:bubble3D val="0"/>
            <c:spPr>
              <a:ln w="25400" cap="rnd">
                <a:noFill/>
                <a:round/>
              </a:ln>
              <a:effectLst/>
            </c:spPr>
            <c:extLst>
              <c:ext xmlns:c16="http://schemas.microsoft.com/office/drawing/2014/chart" uri="{C3380CC4-5D6E-409C-BE32-E72D297353CC}">
                <c16:uniqueId val="{00000022-90DB-4EE7-AD62-688E14BA761A}"/>
              </c:ext>
            </c:extLst>
          </c:dPt>
          <c:dPt>
            <c:idx val="34"/>
            <c:marker>
              <c:symbol val="diamond"/>
              <c:size val="6"/>
              <c:spPr>
                <a:noFill/>
                <a:ln w="9525">
                  <a:solidFill>
                    <a:schemeClr val="accent5">
                      <a:lumMod val="50000"/>
                    </a:schemeClr>
                  </a:solidFill>
                </a:ln>
                <a:effectLst/>
              </c:spPr>
            </c:marker>
            <c:bubble3D val="0"/>
            <c:spPr>
              <a:ln w="25400" cap="rnd">
                <a:noFill/>
                <a:round/>
              </a:ln>
              <a:effectLst/>
            </c:spPr>
            <c:extLst>
              <c:ext xmlns:c16="http://schemas.microsoft.com/office/drawing/2014/chart" uri="{C3380CC4-5D6E-409C-BE32-E72D297353CC}">
                <c16:uniqueId val="{00000023-90DB-4EE7-AD62-688E14BA761A}"/>
              </c:ext>
            </c:extLst>
          </c:dPt>
          <c:dPt>
            <c:idx val="35"/>
            <c:marker>
              <c:symbol val="diamond"/>
              <c:size val="6"/>
              <c:spPr>
                <a:noFill/>
                <a:ln w="9525">
                  <a:solidFill>
                    <a:schemeClr val="accent6">
                      <a:lumMod val="50000"/>
                    </a:schemeClr>
                  </a:solidFill>
                </a:ln>
                <a:effectLst/>
              </c:spPr>
            </c:marker>
            <c:bubble3D val="0"/>
            <c:spPr>
              <a:ln w="25400" cap="rnd">
                <a:noFill/>
                <a:round/>
              </a:ln>
              <a:effectLst/>
            </c:spPr>
            <c:extLst>
              <c:ext xmlns:c16="http://schemas.microsoft.com/office/drawing/2014/chart" uri="{C3380CC4-5D6E-409C-BE32-E72D297353CC}">
                <c16:uniqueId val="{00000024-90DB-4EE7-AD62-688E14BA761A}"/>
              </c:ext>
            </c:extLst>
          </c:dPt>
          <c:dPt>
            <c:idx val="36"/>
            <c:marker>
              <c:symbol val="diamond"/>
              <c:size val="6"/>
              <c:spPr>
                <a:noFill/>
                <a:ln w="9525">
                  <a:solidFill>
                    <a:schemeClr val="accent1">
                      <a:lumMod val="70000"/>
                      <a:lumOff val="30000"/>
                    </a:schemeClr>
                  </a:solidFill>
                </a:ln>
                <a:effectLst/>
              </c:spPr>
            </c:marker>
            <c:bubble3D val="0"/>
            <c:spPr>
              <a:ln w="25400" cap="rnd">
                <a:noFill/>
                <a:round/>
              </a:ln>
              <a:effectLst/>
            </c:spPr>
            <c:extLst>
              <c:ext xmlns:c16="http://schemas.microsoft.com/office/drawing/2014/chart" uri="{C3380CC4-5D6E-409C-BE32-E72D297353CC}">
                <c16:uniqueId val="{00000025-90DB-4EE7-AD62-688E14BA761A}"/>
              </c:ext>
            </c:extLst>
          </c:dPt>
          <c:dPt>
            <c:idx val="37"/>
            <c:marker>
              <c:symbol val="diamond"/>
              <c:size val="6"/>
              <c:spPr>
                <a:noFill/>
                <a:ln w="9525">
                  <a:solidFill>
                    <a:schemeClr val="accent2">
                      <a:lumMod val="70000"/>
                      <a:lumOff val="30000"/>
                    </a:schemeClr>
                  </a:solidFill>
                </a:ln>
                <a:effectLst/>
              </c:spPr>
            </c:marker>
            <c:bubble3D val="0"/>
            <c:spPr>
              <a:ln w="25400" cap="rnd">
                <a:noFill/>
                <a:round/>
              </a:ln>
              <a:effectLst/>
            </c:spPr>
            <c:extLst>
              <c:ext xmlns:c16="http://schemas.microsoft.com/office/drawing/2014/chart" uri="{C3380CC4-5D6E-409C-BE32-E72D297353CC}">
                <c16:uniqueId val="{00000026-90DB-4EE7-AD62-688E14BA761A}"/>
              </c:ext>
            </c:extLst>
          </c:dPt>
          <c:dPt>
            <c:idx val="38"/>
            <c:marker>
              <c:symbol val="diamond"/>
              <c:size val="6"/>
              <c:spPr>
                <a:noFill/>
                <a:ln w="9525">
                  <a:solidFill>
                    <a:schemeClr val="accent3">
                      <a:lumMod val="70000"/>
                      <a:lumOff val="30000"/>
                    </a:schemeClr>
                  </a:solidFill>
                </a:ln>
                <a:effectLst/>
              </c:spPr>
            </c:marker>
            <c:bubble3D val="0"/>
            <c:spPr>
              <a:ln w="25400" cap="rnd">
                <a:noFill/>
                <a:round/>
              </a:ln>
              <a:effectLst/>
            </c:spPr>
            <c:extLst>
              <c:ext xmlns:c16="http://schemas.microsoft.com/office/drawing/2014/chart" uri="{C3380CC4-5D6E-409C-BE32-E72D297353CC}">
                <c16:uniqueId val="{00000027-90DB-4EE7-AD62-688E14BA761A}"/>
              </c:ext>
            </c:extLst>
          </c:dPt>
          <c:dPt>
            <c:idx val="39"/>
            <c:marker>
              <c:symbol val="diamond"/>
              <c:size val="6"/>
              <c:spPr>
                <a:noFill/>
                <a:ln w="9525">
                  <a:solidFill>
                    <a:schemeClr val="accent4">
                      <a:lumMod val="70000"/>
                      <a:lumOff val="30000"/>
                    </a:schemeClr>
                  </a:solidFill>
                </a:ln>
                <a:effectLst/>
              </c:spPr>
            </c:marker>
            <c:bubble3D val="0"/>
            <c:spPr>
              <a:ln w="25400" cap="rnd">
                <a:noFill/>
                <a:round/>
              </a:ln>
              <a:effectLst/>
            </c:spPr>
            <c:extLst>
              <c:ext xmlns:c16="http://schemas.microsoft.com/office/drawing/2014/chart" uri="{C3380CC4-5D6E-409C-BE32-E72D297353CC}">
                <c16:uniqueId val="{00000028-90DB-4EE7-AD62-688E14BA761A}"/>
              </c:ext>
            </c:extLst>
          </c:dPt>
          <c:dPt>
            <c:idx val="40"/>
            <c:marker>
              <c:symbol val="diamond"/>
              <c:size val="6"/>
              <c:spPr>
                <a:noFill/>
                <a:ln w="9525">
                  <a:solidFill>
                    <a:schemeClr val="accent5">
                      <a:lumMod val="70000"/>
                      <a:lumOff val="30000"/>
                    </a:schemeClr>
                  </a:solidFill>
                </a:ln>
                <a:effectLst/>
              </c:spPr>
            </c:marker>
            <c:bubble3D val="0"/>
            <c:spPr>
              <a:ln w="25400" cap="rnd">
                <a:noFill/>
                <a:round/>
              </a:ln>
              <a:effectLst/>
            </c:spPr>
            <c:extLst>
              <c:ext xmlns:c16="http://schemas.microsoft.com/office/drawing/2014/chart" uri="{C3380CC4-5D6E-409C-BE32-E72D297353CC}">
                <c16:uniqueId val="{00000029-90DB-4EE7-AD62-688E14BA761A}"/>
              </c:ext>
            </c:extLst>
          </c:dPt>
          <c:dPt>
            <c:idx val="41"/>
            <c:marker>
              <c:symbol val="diamond"/>
              <c:size val="6"/>
              <c:spPr>
                <a:noFill/>
                <a:ln w="9525">
                  <a:solidFill>
                    <a:schemeClr val="accent6">
                      <a:lumMod val="70000"/>
                      <a:lumOff val="30000"/>
                    </a:schemeClr>
                  </a:solidFill>
                </a:ln>
                <a:effectLst/>
              </c:spPr>
            </c:marker>
            <c:bubble3D val="0"/>
            <c:spPr>
              <a:ln w="25400" cap="rnd">
                <a:noFill/>
                <a:round/>
              </a:ln>
              <a:effectLst/>
            </c:spPr>
            <c:extLst>
              <c:ext xmlns:c16="http://schemas.microsoft.com/office/drawing/2014/chart" uri="{C3380CC4-5D6E-409C-BE32-E72D297353CC}">
                <c16:uniqueId val="{0000002A-90DB-4EE7-AD62-688E14BA761A}"/>
              </c:ext>
            </c:extLst>
          </c:dPt>
          <c:dLbls>
            <c:dLbl>
              <c:idx val="0"/>
              <c:tx>
                <c:rich>
                  <a:bodyPr/>
                  <a:lstStyle/>
                  <a:p>
                    <a:fld id="{7D335494-ABB1-491C-9C87-B68FD1E3210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0DB-4EE7-AD62-688E14BA761A}"/>
                </c:ext>
              </c:extLst>
            </c:dLbl>
            <c:dLbl>
              <c:idx val="1"/>
              <c:tx>
                <c:rich>
                  <a:bodyPr/>
                  <a:lstStyle/>
                  <a:p>
                    <a:fld id="{BFFB8386-7D14-4215-8A89-0419E2EFFC93}"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0DB-4EE7-AD62-688E14BA761A}"/>
                </c:ext>
              </c:extLst>
            </c:dLbl>
            <c:dLbl>
              <c:idx val="2"/>
              <c:tx>
                <c:rich>
                  <a:bodyPr/>
                  <a:lstStyle/>
                  <a:p>
                    <a:fld id="{58A5EB9A-773A-441E-9AAD-51D8AFCFA67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0DB-4EE7-AD62-688E14BA761A}"/>
                </c:ext>
              </c:extLst>
            </c:dLbl>
            <c:dLbl>
              <c:idx val="3"/>
              <c:tx>
                <c:rich>
                  <a:bodyPr/>
                  <a:lstStyle/>
                  <a:p>
                    <a:fld id="{22F2F19E-0592-422C-B014-D595DD4BD89D}"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0DB-4EE7-AD62-688E14BA761A}"/>
                </c:ext>
              </c:extLst>
            </c:dLbl>
            <c:dLbl>
              <c:idx val="4"/>
              <c:tx>
                <c:rich>
                  <a:bodyPr/>
                  <a:lstStyle/>
                  <a:p>
                    <a:fld id="{8C4F541F-F291-4D3C-B96E-D6E17A5281D0}"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0DB-4EE7-AD62-688E14BA761A}"/>
                </c:ext>
              </c:extLst>
            </c:dLbl>
            <c:dLbl>
              <c:idx val="5"/>
              <c:tx>
                <c:rich>
                  <a:bodyPr/>
                  <a:lstStyle/>
                  <a:p>
                    <a:fld id="{01F253DB-6257-43F4-9879-E7AEBA855081}"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0DB-4EE7-AD62-688E14BA761A}"/>
                </c:ext>
              </c:extLst>
            </c:dLbl>
            <c:dLbl>
              <c:idx val="6"/>
              <c:tx>
                <c:rich>
                  <a:bodyPr/>
                  <a:lstStyle/>
                  <a:p>
                    <a:fld id="{F0442EE9-6901-49F3-95A0-611001F915D1}"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0DB-4EE7-AD62-688E14BA761A}"/>
                </c:ext>
              </c:extLst>
            </c:dLbl>
            <c:dLbl>
              <c:idx val="7"/>
              <c:tx>
                <c:rich>
                  <a:bodyPr/>
                  <a:lstStyle/>
                  <a:p>
                    <a:fld id="{E18F4DCF-CE78-43F5-BC05-BC07A633CAC2}"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0DB-4EE7-AD62-688E14BA761A}"/>
                </c:ext>
              </c:extLst>
            </c:dLbl>
            <c:dLbl>
              <c:idx val="8"/>
              <c:tx>
                <c:rich>
                  <a:bodyPr/>
                  <a:lstStyle/>
                  <a:p>
                    <a:fld id="{ABB66571-09EE-40BD-A7EE-32EE9B7B705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0DB-4EE7-AD62-688E14BA761A}"/>
                </c:ext>
              </c:extLst>
            </c:dLbl>
            <c:dLbl>
              <c:idx val="9"/>
              <c:tx>
                <c:rich>
                  <a:bodyPr/>
                  <a:lstStyle/>
                  <a:p>
                    <a:fld id="{3ED145F0-5841-4F51-8614-AEF999028751}"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0DB-4EE7-AD62-688E14BA761A}"/>
                </c:ext>
              </c:extLst>
            </c:dLbl>
            <c:dLbl>
              <c:idx val="10"/>
              <c:tx>
                <c:rich>
                  <a:bodyPr/>
                  <a:lstStyle/>
                  <a:p>
                    <a:fld id="{93FC7528-12F6-4BFB-B51A-3BFC5B2422F6}"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0DB-4EE7-AD62-688E14BA761A}"/>
                </c:ext>
              </c:extLst>
            </c:dLbl>
            <c:dLbl>
              <c:idx val="11"/>
              <c:tx>
                <c:rich>
                  <a:bodyPr/>
                  <a:lstStyle/>
                  <a:p>
                    <a:fld id="{08C7CD65-5858-4DBB-989F-C459CFF41BA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0DB-4EE7-AD62-688E14BA761A}"/>
                </c:ext>
              </c:extLst>
            </c:dLbl>
            <c:dLbl>
              <c:idx val="12"/>
              <c:tx>
                <c:rich>
                  <a:bodyPr/>
                  <a:lstStyle/>
                  <a:p>
                    <a:fld id="{ECD5466F-FE32-4BC8-B7C9-5B5DAE2C95E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90DB-4EE7-AD62-688E14BA761A}"/>
                </c:ext>
              </c:extLst>
            </c:dLbl>
            <c:dLbl>
              <c:idx val="13"/>
              <c:tx>
                <c:rich>
                  <a:bodyPr/>
                  <a:lstStyle/>
                  <a:p>
                    <a:fld id="{C6ED692C-8BB3-4DB0-988E-38CA82506BF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90DB-4EE7-AD62-688E14BA761A}"/>
                </c:ext>
              </c:extLst>
            </c:dLbl>
            <c:dLbl>
              <c:idx val="14"/>
              <c:tx>
                <c:rich>
                  <a:bodyPr/>
                  <a:lstStyle/>
                  <a:p>
                    <a:fld id="{180C8AB9-B5C9-4E2F-A1EB-A34FCD8CAE2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90DB-4EE7-AD62-688E14BA761A}"/>
                </c:ext>
              </c:extLst>
            </c:dLbl>
            <c:dLbl>
              <c:idx val="15"/>
              <c:tx>
                <c:rich>
                  <a:bodyPr/>
                  <a:lstStyle/>
                  <a:p>
                    <a:fld id="{4A89D365-B40F-4567-B6BA-B7EAED63FC7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90DB-4EE7-AD62-688E14BA761A}"/>
                </c:ext>
              </c:extLst>
            </c:dLbl>
            <c:dLbl>
              <c:idx val="16"/>
              <c:tx>
                <c:rich>
                  <a:bodyPr/>
                  <a:lstStyle/>
                  <a:p>
                    <a:fld id="{5A95EE09-B38C-4177-93FF-F0940EF7A66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90DB-4EE7-AD62-688E14BA761A}"/>
                </c:ext>
              </c:extLst>
            </c:dLbl>
            <c:dLbl>
              <c:idx val="17"/>
              <c:tx>
                <c:rich>
                  <a:bodyPr/>
                  <a:lstStyle/>
                  <a:p>
                    <a:fld id="{8C3216AF-3DB0-412B-8039-B3B90C453338}"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90DB-4EE7-AD62-688E14BA761A}"/>
                </c:ext>
              </c:extLst>
            </c:dLbl>
            <c:dLbl>
              <c:idx val="18"/>
              <c:tx>
                <c:rich>
                  <a:bodyPr/>
                  <a:lstStyle/>
                  <a:p>
                    <a:fld id="{DAF1867A-04A0-4EDC-B0B8-B8A8B6756932}"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90DB-4EE7-AD62-688E14BA761A}"/>
                </c:ext>
              </c:extLst>
            </c:dLbl>
            <c:dLbl>
              <c:idx val="19"/>
              <c:tx>
                <c:rich>
                  <a:bodyPr/>
                  <a:lstStyle/>
                  <a:p>
                    <a:fld id="{F343680E-2D06-4F2C-AA95-918C4FBC81A0}"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90DB-4EE7-AD62-688E14BA761A}"/>
                </c:ext>
              </c:extLst>
            </c:dLbl>
            <c:dLbl>
              <c:idx val="20"/>
              <c:tx>
                <c:rich>
                  <a:bodyPr/>
                  <a:lstStyle/>
                  <a:p>
                    <a:fld id="{3CA0A02D-B769-41DA-956E-274935C40106}"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90DB-4EE7-AD62-688E14BA761A}"/>
                </c:ext>
              </c:extLst>
            </c:dLbl>
            <c:dLbl>
              <c:idx val="21"/>
              <c:tx>
                <c:rich>
                  <a:bodyPr/>
                  <a:lstStyle/>
                  <a:p>
                    <a:fld id="{9B458504-1BBB-4D3C-A738-4C3B1FE047FD}"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90DB-4EE7-AD62-688E14BA761A}"/>
                </c:ext>
              </c:extLst>
            </c:dLbl>
            <c:dLbl>
              <c:idx val="22"/>
              <c:tx>
                <c:rich>
                  <a:bodyPr/>
                  <a:lstStyle/>
                  <a:p>
                    <a:fld id="{EFE687ED-14D8-4424-A44A-A95ABAE3854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90DB-4EE7-AD62-688E14BA761A}"/>
                </c:ext>
              </c:extLst>
            </c:dLbl>
            <c:dLbl>
              <c:idx val="23"/>
              <c:tx>
                <c:rich>
                  <a:bodyPr/>
                  <a:lstStyle/>
                  <a:p>
                    <a:fld id="{CB404453-31B8-4E01-A67C-776951FE58E4}"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90DB-4EE7-AD62-688E14BA761A}"/>
                </c:ext>
              </c:extLst>
            </c:dLbl>
            <c:dLbl>
              <c:idx val="24"/>
              <c:tx>
                <c:rich>
                  <a:bodyPr/>
                  <a:lstStyle/>
                  <a:p>
                    <a:fld id="{0153D7C7-1010-4DA2-B8B8-E1573733D8A4}"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90DB-4EE7-AD62-688E14BA761A}"/>
                </c:ext>
              </c:extLst>
            </c:dLbl>
            <c:dLbl>
              <c:idx val="25"/>
              <c:tx>
                <c:rich>
                  <a:bodyPr/>
                  <a:lstStyle/>
                  <a:p>
                    <a:fld id="{80455036-EFFC-4BA3-9924-31641E19506C}"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90DB-4EE7-AD62-688E14BA761A}"/>
                </c:ext>
              </c:extLst>
            </c:dLbl>
            <c:dLbl>
              <c:idx val="26"/>
              <c:tx>
                <c:rich>
                  <a:bodyPr/>
                  <a:lstStyle/>
                  <a:p>
                    <a:fld id="{FF4A653F-455F-4411-8215-0DC9F25D299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90DB-4EE7-AD62-688E14BA761A}"/>
                </c:ext>
              </c:extLst>
            </c:dLbl>
            <c:dLbl>
              <c:idx val="27"/>
              <c:tx>
                <c:rich>
                  <a:bodyPr/>
                  <a:lstStyle/>
                  <a:p>
                    <a:fld id="{A839E1B5-A743-4133-B451-DF34DD08CD7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90DB-4EE7-AD62-688E14BA761A}"/>
                </c:ext>
              </c:extLst>
            </c:dLbl>
            <c:dLbl>
              <c:idx val="28"/>
              <c:tx>
                <c:rich>
                  <a:bodyPr/>
                  <a:lstStyle/>
                  <a:p>
                    <a:fld id="{A5468570-C316-4340-8144-9409718DB6C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90DB-4EE7-AD62-688E14BA761A}"/>
                </c:ext>
              </c:extLst>
            </c:dLbl>
            <c:dLbl>
              <c:idx val="29"/>
              <c:tx>
                <c:rich>
                  <a:bodyPr/>
                  <a:lstStyle/>
                  <a:p>
                    <a:fld id="{88351006-18C6-4AC9-ACAF-60D020C20CAD}"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90DB-4EE7-AD62-688E14BA761A}"/>
                </c:ext>
              </c:extLst>
            </c:dLbl>
            <c:dLbl>
              <c:idx val="30"/>
              <c:tx>
                <c:rich>
                  <a:bodyPr/>
                  <a:lstStyle/>
                  <a:p>
                    <a:fld id="{CDF4F7C5-3DD5-419F-867C-391113FF2292}"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90DB-4EE7-AD62-688E14BA761A}"/>
                </c:ext>
              </c:extLst>
            </c:dLbl>
            <c:dLbl>
              <c:idx val="31"/>
              <c:tx>
                <c:rich>
                  <a:bodyPr/>
                  <a:lstStyle/>
                  <a:p>
                    <a:fld id="{2FBC0F3D-61CE-44D0-91C8-B6452EB0FB91}"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90DB-4EE7-AD62-688E14BA761A}"/>
                </c:ext>
              </c:extLst>
            </c:dLbl>
            <c:dLbl>
              <c:idx val="32"/>
              <c:tx>
                <c:rich>
                  <a:bodyPr/>
                  <a:lstStyle/>
                  <a:p>
                    <a:fld id="{3C9B398D-0A1C-49CA-96DA-4EC2CD0FD49A}"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90DB-4EE7-AD62-688E14BA761A}"/>
                </c:ext>
              </c:extLst>
            </c:dLbl>
            <c:dLbl>
              <c:idx val="33"/>
              <c:tx>
                <c:rich>
                  <a:bodyPr/>
                  <a:lstStyle/>
                  <a:p>
                    <a:fld id="{47EF2A19-C83A-43F0-80A6-7A4274210CA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90DB-4EE7-AD62-688E14BA761A}"/>
                </c:ext>
              </c:extLst>
            </c:dLbl>
            <c:dLbl>
              <c:idx val="34"/>
              <c:tx>
                <c:rich>
                  <a:bodyPr/>
                  <a:lstStyle/>
                  <a:p>
                    <a:fld id="{8C8D9EBF-16A2-4A3C-9981-187838BD81A1}"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90DB-4EE7-AD62-688E14BA761A}"/>
                </c:ext>
              </c:extLst>
            </c:dLbl>
            <c:dLbl>
              <c:idx val="35"/>
              <c:tx>
                <c:rich>
                  <a:bodyPr/>
                  <a:lstStyle/>
                  <a:p>
                    <a:fld id="{8528F044-FFDA-40C5-B878-C222A735AA92}"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90DB-4EE7-AD62-688E14BA761A}"/>
                </c:ext>
              </c:extLst>
            </c:dLbl>
            <c:dLbl>
              <c:idx val="36"/>
              <c:tx>
                <c:rich>
                  <a:bodyPr/>
                  <a:lstStyle/>
                  <a:p>
                    <a:fld id="{1E4B6DDA-9F03-4CA8-8937-1D13E331A98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90DB-4EE7-AD62-688E14BA761A}"/>
                </c:ext>
              </c:extLst>
            </c:dLbl>
            <c:dLbl>
              <c:idx val="37"/>
              <c:tx>
                <c:rich>
                  <a:bodyPr/>
                  <a:lstStyle/>
                  <a:p>
                    <a:fld id="{7E7024F6-648A-425F-AB9B-251A62213613}"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90DB-4EE7-AD62-688E14BA761A}"/>
                </c:ext>
              </c:extLst>
            </c:dLbl>
            <c:dLbl>
              <c:idx val="38"/>
              <c:tx>
                <c:rich>
                  <a:bodyPr/>
                  <a:lstStyle/>
                  <a:p>
                    <a:fld id="{1019031A-62E8-4BF0-A097-8C8886847AF4}"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90DB-4EE7-AD62-688E14BA761A}"/>
                </c:ext>
              </c:extLst>
            </c:dLbl>
            <c:dLbl>
              <c:idx val="39"/>
              <c:tx>
                <c:rich>
                  <a:bodyPr/>
                  <a:lstStyle/>
                  <a:p>
                    <a:fld id="{7539FA1B-6186-46AE-A121-BB54EFB7380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90DB-4EE7-AD62-688E14BA761A}"/>
                </c:ext>
              </c:extLst>
            </c:dLbl>
            <c:dLbl>
              <c:idx val="40"/>
              <c:tx>
                <c:rich>
                  <a:bodyPr/>
                  <a:lstStyle/>
                  <a:p>
                    <a:fld id="{B1B9B2DA-498E-44EF-A31F-51E3EE061510}"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90DB-4EE7-AD62-688E14BA761A}"/>
                </c:ext>
              </c:extLst>
            </c:dLbl>
            <c:dLbl>
              <c:idx val="41"/>
              <c:tx>
                <c:rich>
                  <a:bodyPr/>
                  <a:lstStyle/>
                  <a:p>
                    <a:fld id="{137F6DEB-3608-4C7F-B275-5523BEC1273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90DB-4EE7-AD62-688E14BA76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Sheet2!$W$18:$W$59</c:f>
              <c:numCache>
                <c:formatCode>General</c:formatCode>
                <c:ptCount val="42"/>
                <c:pt idx="0">
                  <c:v>2.4630541871921183E-3</c:v>
                </c:pt>
                <c:pt idx="1">
                  <c:v>7.4312608372553868E-3</c:v>
                </c:pt>
                <c:pt idx="2">
                  <c:v>1.2140733399405352E-2</c:v>
                </c:pt>
                <c:pt idx="3">
                  <c:v>1.2368983160300034E-2</c:v>
                </c:pt>
                <c:pt idx="4">
                  <c:v>1.1872372000989364E-2</c:v>
                </c:pt>
                <c:pt idx="5">
                  <c:v>4.9276783525373869E-3</c:v>
                </c:pt>
                <c:pt idx="6">
                  <c:v>4.4090630740967538E-4</c:v>
                </c:pt>
                <c:pt idx="7">
                  <c:v>2.3526498266468548E-3</c:v>
                </c:pt>
                <c:pt idx="8">
                  <c:v>9.9280467320179509E-3</c:v>
                </c:pt>
                <c:pt idx="9">
                  <c:v>4.9442582424112759E-3</c:v>
                </c:pt>
                <c:pt idx="10">
                  <c:v>1.9096916853029123E-3</c:v>
                </c:pt>
                <c:pt idx="11">
                  <c:v>5.2910052910052907E-3</c:v>
                </c:pt>
                <c:pt idx="12">
                  <c:v>4.9937578027465668E-3</c:v>
                </c:pt>
                <c:pt idx="13">
                  <c:v>5.2255085992592969E-3</c:v>
                </c:pt>
                <c:pt idx="14">
                  <c:v>5.0818888525497501E-3</c:v>
                </c:pt>
                <c:pt idx="15">
                  <c:v>5.0135365486814404E-3</c:v>
                </c:pt>
                <c:pt idx="16">
                  <c:v>5.0669743641198013E-3</c:v>
                </c:pt>
                <c:pt idx="17">
                  <c:v>5.0106331755075837E-3</c:v>
                </c:pt>
                <c:pt idx="18">
                  <c:v>5.0955094254373856E-3</c:v>
                </c:pt>
                <c:pt idx="19">
                  <c:v>5.0053807843431697E-3</c:v>
                </c:pt>
                <c:pt idx="20">
                  <c:v>5.0603737662207526E-3</c:v>
                </c:pt>
                <c:pt idx="21">
                  <c:v>4.9785747900824816E-3</c:v>
                </c:pt>
                <c:pt idx="22">
                  <c:v>5.0392358412515359E-3</c:v>
                </c:pt>
                <c:pt idx="23">
                  <c:v>4.9070375302066377E-3</c:v>
                </c:pt>
                <c:pt idx="24">
                  <c:v>1.3881877839475015E-3</c:v>
                </c:pt>
                <c:pt idx="25">
                  <c:v>5.1101321585903092E-3</c:v>
                </c:pt>
                <c:pt idx="26">
                  <c:v>5.1765062370587337E-3</c:v>
                </c:pt>
                <c:pt idx="27">
                  <c:v>5.2151238591916557E-3</c:v>
                </c:pt>
                <c:pt idx="28">
                  <c:v>5.1395191415749492E-3</c:v>
                </c:pt>
                <c:pt idx="29">
                  <c:v>5.0548450689986363E-3</c:v>
                </c:pt>
                <c:pt idx="30">
                  <c:v>5.0296750829896394E-3</c:v>
                </c:pt>
                <c:pt idx="31">
                  <c:v>5.1032008690599503E-3</c:v>
                </c:pt>
                <c:pt idx="32">
                  <c:v>5.0374027151600647E-3</c:v>
                </c:pt>
                <c:pt idx="33">
                  <c:v>5.1337544354128385E-3</c:v>
                </c:pt>
                <c:pt idx="34">
                  <c:v>4.9885263893045999E-3</c:v>
                </c:pt>
                <c:pt idx="35">
                  <c:v>4.9701789264413529E-3</c:v>
                </c:pt>
                <c:pt idx="36">
                  <c:v>5.2220632170922139E-3</c:v>
                </c:pt>
                <c:pt idx="37">
                  <c:v>5.1802996992899196E-3</c:v>
                </c:pt>
                <c:pt idx="38">
                  <c:v>5.2769122524876869E-3</c:v>
                </c:pt>
                <c:pt idx="39">
                  <c:v>5.0974058746340971E-3</c:v>
                </c:pt>
                <c:pt idx="40">
                  <c:v>5.0677370797792276E-3</c:v>
                </c:pt>
                <c:pt idx="41">
                  <c:v>5.0778009602574095E-3</c:v>
                </c:pt>
              </c:numCache>
            </c:numRef>
          </c:xVal>
          <c:yVal>
            <c:numRef>
              <c:f>Sheet2!$AL$18:$AL$59</c:f>
              <c:numCache>
                <c:formatCode>General</c:formatCode>
                <c:ptCount val="42"/>
                <c:pt idx="0">
                  <c:v>53.783100000000005</c:v>
                </c:pt>
                <c:pt idx="1">
                  <c:v>309.94676666666669</c:v>
                </c:pt>
                <c:pt idx="2">
                  <c:v>58.326732653061228</c:v>
                </c:pt>
                <c:pt idx="3">
                  <c:v>66.146927309236958</c:v>
                </c:pt>
                <c:pt idx="4">
                  <c:v>116.63145416666667</c:v>
                </c:pt>
                <c:pt idx="5">
                  <c:v>202.93532338308458</c:v>
                </c:pt>
                <c:pt idx="6">
                  <c:v>229.07361111111115</c:v>
                </c:pt>
                <c:pt idx="7">
                  <c:v>169.06468421052631</c:v>
                </c:pt>
                <c:pt idx="8">
                  <c:v>179.82806186868686</c:v>
                </c:pt>
                <c:pt idx="9">
                  <c:v>195.17588942307697</c:v>
                </c:pt>
                <c:pt idx="10">
                  <c:v>297.16838815789475</c:v>
                </c:pt>
                <c:pt idx="11">
                  <c:v>253.73250000000002</c:v>
                </c:pt>
                <c:pt idx="12">
                  <c:v>240.800625</c:v>
                </c:pt>
                <c:pt idx="13">
                  <c:v>232.03483009708739</c:v>
                </c:pt>
                <c:pt idx="14">
                  <c:v>245.97153465346534</c:v>
                </c:pt>
                <c:pt idx="15">
                  <c:v>242.34389999999999</c:v>
                </c:pt>
                <c:pt idx="16">
                  <c:v>245.70876237623767</c:v>
                </c:pt>
                <c:pt idx="17">
                  <c:v>283.39731731731729</c:v>
                </c:pt>
                <c:pt idx="18">
                  <c:v>253.65471674876846</c:v>
                </c:pt>
                <c:pt idx="19">
                  <c:v>267.21243749999996</c:v>
                </c:pt>
                <c:pt idx="20">
                  <c:v>292.96254950495052</c:v>
                </c:pt>
                <c:pt idx="21">
                  <c:v>313.84483830845767</c:v>
                </c:pt>
                <c:pt idx="22">
                  <c:v>175.12575870646765</c:v>
                </c:pt>
                <c:pt idx="23">
                  <c:v>183.41005025125631</c:v>
                </c:pt>
                <c:pt idx="24">
                  <c:v>181.89181818181814</c:v>
                </c:pt>
                <c:pt idx="25">
                  <c:v>139.4288793103448</c:v>
                </c:pt>
                <c:pt idx="26">
                  <c:v>115.90829268292686</c:v>
                </c:pt>
                <c:pt idx="27">
                  <c:v>150.52375000000001</c:v>
                </c:pt>
                <c:pt idx="28">
                  <c:v>163.43941463414637</c:v>
                </c:pt>
                <c:pt idx="29">
                  <c:v>171.12294999999997</c:v>
                </c:pt>
                <c:pt idx="30">
                  <c:v>151.60024999999999</c:v>
                </c:pt>
                <c:pt idx="31">
                  <c:v>169.01157178217821</c:v>
                </c:pt>
                <c:pt idx="32">
                  <c:v>188.58924999999996</c:v>
                </c:pt>
                <c:pt idx="33">
                  <c:v>200.14591911764711</c:v>
                </c:pt>
                <c:pt idx="34">
                  <c:v>178.91054999999997</c:v>
                </c:pt>
                <c:pt idx="35">
                  <c:v>201.70299999999997</c:v>
                </c:pt>
                <c:pt idx="36">
                  <c:v>188.14402644230773</c:v>
                </c:pt>
                <c:pt idx="37">
                  <c:v>168.42654878048782</c:v>
                </c:pt>
                <c:pt idx="38">
                  <c:v>221.72057142857145</c:v>
                </c:pt>
                <c:pt idx="39">
                  <c:v>216.28648514851486</c:v>
                </c:pt>
                <c:pt idx="40">
                  <c:v>149.47499999999999</c:v>
                </c:pt>
                <c:pt idx="41">
                  <c:v>167.88763613861386</c:v>
                </c:pt>
              </c:numCache>
            </c:numRef>
          </c:yVal>
          <c:smooth val="0"/>
          <c:extLst>
            <c:ext xmlns:c15="http://schemas.microsoft.com/office/drawing/2012/chart" uri="{02D57815-91ED-43cb-92C2-25804820EDAC}">
              <c15:datalabelsRange>
                <c15:f>Sheet2!$A$18:$A$67</c15:f>
                <c15:dlblRangeCach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15:dlblRangeCache>
              </c15:datalabelsRange>
            </c:ext>
            <c:ext xmlns:c16="http://schemas.microsoft.com/office/drawing/2014/chart" uri="{C3380CC4-5D6E-409C-BE32-E72D297353CC}">
              <c16:uniqueId val="{00000000-90DB-4EE7-AD62-688E14BA761A}"/>
            </c:ext>
          </c:extLst>
        </c:ser>
        <c:dLbls>
          <c:showLegendKey val="0"/>
          <c:showVal val="0"/>
          <c:showCatName val="0"/>
          <c:showSerName val="0"/>
          <c:showPercent val="0"/>
          <c:showBubbleSize val="0"/>
        </c:dLbls>
        <c:axId val="676444152"/>
        <c:axId val="676447760"/>
      </c:scatterChart>
      <c:valAx>
        <c:axId val="676444152"/>
        <c:scaling>
          <c:orientation val="minMax"/>
          <c:max val="5.4000000000000012E-3"/>
          <c:min val="4.8000000000000013E-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447760"/>
        <c:crosses val="autoZero"/>
        <c:crossBetween val="midCat"/>
      </c:valAx>
      <c:valAx>
        <c:axId val="67644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444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
          <c:order val="1"/>
          <c:tx>
            <c:v>Cond</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Sheet2!$C$44:$C$59</c:f>
              <c:numCache>
                <c:formatCode>General</c:formatCode>
                <c:ptCount val="16"/>
                <c:pt idx="0">
                  <c:v>42.5</c:v>
                </c:pt>
                <c:pt idx="1">
                  <c:v>47.5</c:v>
                </c:pt>
                <c:pt idx="2">
                  <c:v>52.5</c:v>
                </c:pt>
                <c:pt idx="3">
                  <c:v>57.5</c:v>
                </c:pt>
                <c:pt idx="4">
                  <c:v>62.5</c:v>
                </c:pt>
                <c:pt idx="5">
                  <c:v>67.5</c:v>
                </c:pt>
                <c:pt idx="6">
                  <c:v>72.5</c:v>
                </c:pt>
                <c:pt idx="7">
                  <c:v>77.5</c:v>
                </c:pt>
                <c:pt idx="8">
                  <c:v>82.5</c:v>
                </c:pt>
                <c:pt idx="9">
                  <c:v>87.5</c:v>
                </c:pt>
                <c:pt idx="10">
                  <c:v>91.5</c:v>
                </c:pt>
                <c:pt idx="11">
                  <c:v>95</c:v>
                </c:pt>
                <c:pt idx="12">
                  <c:v>98.5</c:v>
                </c:pt>
                <c:pt idx="13">
                  <c:v>101.5</c:v>
                </c:pt>
                <c:pt idx="14">
                  <c:v>105</c:v>
                </c:pt>
                <c:pt idx="15">
                  <c:v>108.5</c:v>
                </c:pt>
              </c:numCache>
            </c:numRef>
          </c:xVal>
          <c:yVal>
            <c:numRef>
              <c:f>Sheet2!$AB$44:$AB$59</c:f>
              <c:numCache>
                <c:formatCode>General</c:formatCode>
                <c:ptCount val="16"/>
                <c:pt idx="0">
                  <c:v>115.90829268292686</c:v>
                </c:pt>
                <c:pt idx="1">
                  <c:v>150.52375000000001</c:v>
                </c:pt>
                <c:pt idx="2">
                  <c:v>163.43941463414637</c:v>
                </c:pt>
                <c:pt idx="3">
                  <c:v>171.12294999999997</c:v>
                </c:pt>
                <c:pt idx="4">
                  <c:v>151.60024999999999</c:v>
                </c:pt>
                <c:pt idx="5">
                  <c:v>169.01157178217821</c:v>
                </c:pt>
                <c:pt idx="6">
                  <c:v>188.58924999999996</c:v>
                </c:pt>
                <c:pt idx="7">
                  <c:v>200.14591911764711</c:v>
                </c:pt>
                <c:pt idx="8">
                  <c:v>178.91054999999997</c:v>
                </c:pt>
                <c:pt idx="9">
                  <c:v>201.70299999999997</c:v>
                </c:pt>
                <c:pt idx="10">
                  <c:v>188.14402644230773</c:v>
                </c:pt>
                <c:pt idx="11">
                  <c:v>168.42654878048782</c:v>
                </c:pt>
                <c:pt idx="12">
                  <c:v>221.72057142857145</c:v>
                </c:pt>
                <c:pt idx="13">
                  <c:v>216.28648514851486</c:v>
                </c:pt>
                <c:pt idx="14">
                  <c:v>149.47499999999999</c:v>
                </c:pt>
                <c:pt idx="15">
                  <c:v>167.88763613861386</c:v>
                </c:pt>
              </c:numCache>
            </c:numRef>
          </c:yVal>
          <c:smooth val="1"/>
          <c:extLst>
            <c:ext xmlns:c16="http://schemas.microsoft.com/office/drawing/2014/chart" uri="{C3380CC4-5D6E-409C-BE32-E72D297353CC}">
              <c16:uniqueId val="{00000000-B284-4303-AAA9-C8ED6E898EF0}"/>
            </c:ext>
          </c:extLst>
        </c:ser>
        <c:dLbls>
          <c:showLegendKey val="0"/>
          <c:showVal val="0"/>
          <c:showCatName val="0"/>
          <c:showSerName val="0"/>
          <c:showPercent val="0"/>
          <c:showBubbleSize val="0"/>
        </c:dLbls>
        <c:axId val="389700928"/>
        <c:axId val="389703552"/>
      </c:scatterChart>
      <c:scatterChart>
        <c:scatterStyle val="smoothMarker"/>
        <c:varyColors val="0"/>
        <c:ser>
          <c:idx val="0"/>
          <c:order val="0"/>
          <c:tx>
            <c:v>LOI</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Sheet2!$C$44:$C$59</c:f>
              <c:numCache>
                <c:formatCode>General</c:formatCode>
                <c:ptCount val="16"/>
                <c:pt idx="0">
                  <c:v>42.5</c:v>
                </c:pt>
                <c:pt idx="1">
                  <c:v>47.5</c:v>
                </c:pt>
                <c:pt idx="2">
                  <c:v>52.5</c:v>
                </c:pt>
                <c:pt idx="3">
                  <c:v>57.5</c:v>
                </c:pt>
                <c:pt idx="4">
                  <c:v>62.5</c:v>
                </c:pt>
                <c:pt idx="5">
                  <c:v>67.5</c:v>
                </c:pt>
                <c:pt idx="6">
                  <c:v>72.5</c:v>
                </c:pt>
                <c:pt idx="7">
                  <c:v>77.5</c:v>
                </c:pt>
                <c:pt idx="8">
                  <c:v>82.5</c:v>
                </c:pt>
                <c:pt idx="9">
                  <c:v>87.5</c:v>
                </c:pt>
                <c:pt idx="10">
                  <c:v>91.5</c:v>
                </c:pt>
                <c:pt idx="11">
                  <c:v>95</c:v>
                </c:pt>
                <c:pt idx="12">
                  <c:v>98.5</c:v>
                </c:pt>
                <c:pt idx="13">
                  <c:v>101.5</c:v>
                </c:pt>
                <c:pt idx="14">
                  <c:v>105</c:v>
                </c:pt>
                <c:pt idx="15">
                  <c:v>108.5</c:v>
                </c:pt>
              </c:numCache>
            </c:numRef>
          </c:xVal>
          <c:yVal>
            <c:numRef>
              <c:f>Sheet2!$O$44:$O$59</c:f>
              <c:numCache>
                <c:formatCode>General</c:formatCode>
                <c:ptCount val="16"/>
                <c:pt idx="0">
                  <c:v>5.0217155266015858</c:v>
                </c:pt>
                <c:pt idx="1">
                  <c:v>7.9787234042553683</c:v>
                </c:pt>
                <c:pt idx="2">
                  <c:v>8.7249782419496</c:v>
                </c:pt>
                <c:pt idx="3">
                  <c:v>8.7854500616523961</c:v>
                </c:pt>
                <c:pt idx="4">
                  <c:v>8.1376734258270904</c:v>
                </c:pt>
                <c:pt idx="5">
                  <c:v>8.7693798449612856</c:v>
                </c:pt>
                <c:pt idx="6">
                  <c:v>7.9232283464567734</c:v>
                </c:pt>
                <c:pt idx="7">
                  <c:v>7.488114104595879</c:v>
                </c:pt>
                <c:pt idx="8">
                  <c:v>8.2343412526997763</c:v>
                </c:pt>
                <c:pt idx="9">
                  <c:v>8.2599118942731913</c:v>
                </c:pt>
                <c:pt idx="10">
                  <c:v>7.1159638554216915</c:v>
                </c:pt>
                <c:pt idx="11">
                  <c:v>5.4848484848486256</c:v>
                </c:pt>
                <c:pt idx="12">
                  <c:v>7.7285921625544614</c:v>
                </c:pt>
                <c:pt idx="13">
                  <c:v>7.6851851851852517</c:v>
                </c:pt>
                <c:pt idx="14">
                  <c:v>4.5319905213269784</c:v>
                </c:pt>
                <c:pt idx="15">
                  <c:v>4.2847025495751518</c:v>
                </c:pt>
              </c:numCache>
            </c:numRef>
          </c:yVal>
          <c:smooth val="1"/>
          <c:extLst>
            <c:ext xmlns:c16="http://schemas.microsoft.com/office/drawing/2014/chart" uri="{C3380CC4-5D6E-409C-BE32-E72D297353CC}">
              <c16:uniqueId val="{00000001-B284-4303-AAA9-C8ED6E898EF0}"/>
            </c:ext>
          </c:extLst>
        </c:ser>
        <c:dLbls>
          <c:showLegendKey val="0"/>
          <c:showVal val="0"/>
          <c:showCatName val="0"/>
          <c:showSerName val="0"/>
          <c:showPercent val="0"/>
          <c:showBubbleSize val="0"/>
        </c:dLbls>
        <c:axId val="600451944"/>
        <c:axId val="600444400"/>
      </c:scatterChart>
      <c:valAx>
        <c:axId val="389700928"/>
        <c:scaling>
          <c:orientation val="minMax"/>
          <c:max val="110"/>
          <c:min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703552"/>
        <c:crosses val="autoZero"/>
        <c:crossBetween val="midCat"/>
      </c:valAx>
      <c:valAx>
        <c:axId val="389703552"/>
        <c:scaling>
          <c:orientation val="minMax"/>
          <c:min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700928"/>
        <c:crosses val="autoZero"/>
        <c:crossBetween val="midCat"/>
      </c:valAx>
      <c:valAx>
        <c:axId val="600444400"/>
        <c:scaling>
          <c:orientation val="minMax"/>
          <c:min val="4"/>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451944"/>
        <c:crosses val="max"/>
        <c:crossBetween val="midCat"/>
      </c:valAx>
      <c:valAx>
        <c:axId val="600451944"/>
        <c:scaling>
          <c:orientation val="minMax"/>
        </c:scaling>
        <c:delete val="1"/>
        <c:axPos val="b"/>
        <c:numFmt formatCode="General" sourceLinked="1"/>
        <c:majorTickMark val="out"/>
        <c:minorTickMark val="none"/>
        <c:tickLblPos val="nextTo"/>
        <c:crossAx val="6004444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Sheet2!$AH$15:$AL$15</c:f>
              <c:numCache>
                <c:formatCode>General</c:formatCode>
                <c:ptCount val="5"/>
                <c:pt idx="0">
                  <c:v>60</c:v>
                </c:pt>
                <c:pt idx="1">
                  <c:v>120</c:v>
                </c:pt>
                <c:pt idx="2">
                  <c:v>300</c:v>
                </c:pt>
                <c:pt idx="3">
                  <c:v>420</c:v>
                </c:pt>
                <c:pt idx="4">
                  <c:v>600</c:v>
                </c:pt>
              </c:numCache>
            </c:numRef>
          </c:xVal>
          <c:yVal>
            <c:numRef>
              <c:f>Sheet2!$AH$44:$AL$44</c:f>
              <c:numCache>
                <c:formatCode>General</c:formatCode>
                <c:ptCount val="5"/>
                <c:pt idx="0">
                  <c:v>80.025017073170744</c:v>
                </c:pt>
                <c:pt idx="1">
                  <c:v>91.132895121951236</c:v>
                </c:pt>
                <c:pt idx="2">
                  <c:v>104.80041463414636</c:v>
                </c:pt>
                <c:pt idx="3">
                  <c:v>110.11287804878052</c:v>
                </c:pt>
                <c:pt idx="4">
                  <c:v>115.90829268292686</c:v>
                </c:pt>
              </c:numCache>
            </c:numRef>
          </c:yVal>
          <c:smooth val="1"/>
          <c:extLst>
            <c:ext xmlns:c16="http://schemas.microsoft.com/office/drawing/2014/chart" uri="{C3380CC4-5D6E-409C-BE32-E72D297353CC}">
              <c16:uniqueId val="{00000000-FAB7-4776-BF6D-9B2DD35D048C}"/>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Sheet2!$AH$15:$AL$15</c:f>
              <c:numCache>
                <c:formatCode>General</c:formatCode>
                <c:ptCount val="5"/>
                <c:pt idx="0">
                  <c:v>60</c:v>
                </c:pt>
                <c:pt idx="1">
                  <c:v>120</c:v>
                </c:pt>
                <c:pt idx="2">
                  <c:v>300</c:v>
                </c:pt>
                <c:pt idx="3">
                  <c:v>420</c:v>
                </c:pt>
                <c:pt idx="4">
                  <c:v>600</c:v>
                </c:pt>
              </c:numCache>
            </c:numRef>
          </c:xVal>
          <c:yVal>
            <c:numRef>
              <c:f>Sheet2!$AH$45:$AL$45</c:f>
              <c:numCache>
                <c:formatCode>General</c:formatCode>
                <c:ptCount val="5"/>
                <c:pt idx="0">
                  <c:v>110.25624999999999</c:v>
                </c:pt>
                <c:pt idx="1">
                  <c:v>126.55499999999999</c:v>
                </c:pt>
                <c:pt idx="2">
                  <c:v>139.97749999999999</c:v>
                </c:pt>
                <c:pt idx="3">
                  <c:v>143.8125</c:v>
                </c:pt>
                <c:pt idx="4">
                  <c:v>150.52375000000001</c:v>
                </c:pt>
              </c:numCache>
            </c:numRef>
          </c:yVal>
          <c:smooth val="1"/>
          <c:extLst>
            <c:ext xmlns:c16="http://schemas.microsoft.com/office/drawing/2014/chart" uri="{C3380CC4-5D6E-409C-BE32-E72D297353CC}">
              <c16:uniqueId val="{00000001-FAB7-4776-BF6D-9B2DD35D048C}"/>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Sheet2!$AH$15:$AL$15</c:f>
              <c:numCache>
                <c:formatCode>General</c:formatCode>
                <c:ptCount val="5"/>
                <c:pt idx="0">
                  <c:v>60</c:v>
                </c:pt>
                <c:pt idx="1">
                  <c:v>120</c:v>
                </c:pt>
                <c:pt idx="2">
                  <c:v>300</c:v>
                </c:pt>
                <c:pt idx="3">
                  <c:v>420</c:v>
                </c:pt>
                <c:pt idx="4">
                  <c:v>600</c:v>
                </c:pt>
              </c:numCache>
            </c:numRef>
          </c:xVal>
          <c:yVal>
            <c:numRef>
              <c:f>Sheet2!$AH$46:$AL$46</c:f>
              <c:numCache>
                <c:formatCode>General</c:formatCode>
                <c:ptCount val="5"/>
                <c:pt idx="0">
                  <c:v>131.82167073170734</c:v>
                </c:pt>
                <c:pt idx="1">
                  <c:v>144.46876829268294</c:v>
                </c:pt>
                <c:pt idx="2">
                  <c:v>154.68373170731709</c:v>
                </c:pt>
                <c:pt idx="3">
                  <c:v>159.06157317073172</c:v>
                </c:pt>
                <c:pt idx="4">
                  <c:v>163.43941463414637</c:v>
                </c:pt>
              </c:numCache>
            </c:numRef>
          </c:yVal>
          <c:smooth val="1"/>
          <c:extLst>
            <c:ext xmlns:c16="http://schemas.microsoft.com/office/drawing/2014/chart" uri="{C3380CC4-5D6E-409C-BE32-E72D297353CC}">
              <c16:uniqueId val="{00000002-FAB7-4776-BF6D-9B2DD35D048C}"/>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Sheet2!$AH$15:$AL$15</c:f>
              <c:numCache>
                <c:formatCode>General</c:formatCode>
                <c:ptCount val="5"/>
                <c:pt idx="0">
                  <c:v>60</c:v>
                </c:pt>
                <c:pt idx="1">
                  <c:v>120</c:v>
                </c:pt>
                <c:pt idx="2">
                  <c:v>300</c:v>
                </c:pt>
                <c:pt idx="3">
                  <c:v>420</c:v>
                </c:pt>
                <c:pt idx="4">
                  <c:v>600</c:v>
                </c:pt>
              </c:numCache>
            </c:numRef>
          </c:xVal>
          <c:yVal>
            <c:numRef>
              <c:f>Sheet2!$AH$47:$AL$47</c:f>
              <c:numCache>
                <c:formatCode>General</c:formatCode>
                <c:ptCount val="5"/>
                <c:pt idx="0">
                  <c:v>135.51354999999998</c:v>
                </c:pt>
                <c:pt idx="1">
                  <c:v>147.87792499999998</c:v>
                </c:pt>
                <c:pt idx="2">
                  <c:v>161.23145</c:v>
                </c:pt>
                <c:pt idx="3">
                  <c:v>164.69347499999998</c:v>
                </c:pt>
                <c:pt idx="4">
                  <c:v>171.12294999999997</c:v>
                </c:pt>
              </c:numCache>
            </c:numRef>
          </c:yVal>
          <c:smooth val="1"/>
          <c:extLst>
            <c:ext xmlns:c16="http://schemas.microsoft.com/office/drawing/2014/chart" uri="{C3380CC4-5D6E-409C-BE32-E72D297353CC}">
              <c16:uniqueId val="{00000003-FAB7-4776-BF6D-9B2DD35D048C}"/>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Sheet2!$AH$15:$AL$15</c:f>
              <c:numCache>
                <c:formatCode>General</c:formatCode>
                <c:ptCount val="5"/>
                <c:pt idx="0">
                  <c:v>60</c:v>
                </c:pt>
                <c:pt idx="1">
                  <c:v>120</c:v>
                </c:pt>
                <c:pt idx="2">
                  <c:v>300</c:v>
                </c:pt>
                <c:pt idx="3">
                  <c:v>420</c:v>
                </c:pt>
                <c:pt idx="4">
                  <c:v>600</c:v>
                </c:pt>
              </c:numCache>
            </c:numRef>
          </c:xVal>
          <c:yVal>
            <c:numRef>
              <c:f>Sheet2!$AH$48:$AL$48</c:f>
              <c:numCache>
                <c:formatCode>General</c:formatCode>
                <c:ptCount val="5"/>
                <c:pt idx="0">
                  <c:v>128.23889999999997</c:v>
                </c:pt>
                <c:pt idx="1">
                  <c:v>133.70644999999999</c:v>
                </c:pt>
                <c:pt idx="2">
                  <c:v>144.64154999999997</c:v>
                </c:pt>
                <c:pt idx="3">
                  <c:v>148.61794999999998</c:v>
                </c:pt>
                <c:pt idx="4">
                  <c:v>151.60024999999999</c:v>
                </c:pt>
              </c:numCache>
            </c:numRef>
          </c:yVal>
          <c:smooth val="1"/>
          <c:extLst>
            <c:ext xmlns:c16="http://schemas.microsoft.com/office/drawing/2014/chart" uri="{C3380CC4-5D6E-409C-BE32-E72D297353CC}">
              <c16:uniqueId val="{00000004-FAB7-4776-BF6D-9B2DD35D048C}"/>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Sheet2!$AH$15:$AL$15</c:f>
              <c:numCache>
                <c:formatCode>General</c:formatCode>
                <c:ptCount val="5"/>
                <c:pt idx="0">
                  <c:v>60</c:v>
                </c:pt>
                <c:pt idx="1">
                  <c:v>120</c:v>
                </c:pt>
                <c:pt idx="2">
                  <c:v>300</c:v>
                </c:pt>
                <c:pt idx="3">
                  <c:v>420</c:v>
                </c:pt>
                <c:pt idx="4">
                  <c:v>600</c:v>
                </c:pt>
              </c:numCache>
            </c:numRef>
          </c:xVal>
          <c:yVal>
            <c:numRef>
              <c:f>Sheet2!$AH$49:$AL$49</c:f>
              <c:numCache>
                <c:formatCode>General</c:formatCode>
                <c:ptCount val="5"/>
                <c:pt idx="0">
                  <c:v>149.41602722772276</c:v>
                </c:pt>
                <c:pt idx="1">
                  <c:v>154.80480198019799</c:v>
                </c:pt>
                <c:pt idx="2">
                  <c:v>162.15313118811878</c:v>
                </c:pt>
                <c:pt idx="3">
                  <c:v>165.58235148514851</c:v>
                </c:pt>
                <c:pt idx="4">
                  <c:v>169.01157178217821</c:v>
                </c:pt>
              </c:numCache>
            </c:numRef>
          </c:yVal>
          <c:smooth val="1"/>
          <c:extLst>
            <c:ext xmlns:c16="http://schemas.microsoft.com/office/drawing/2014/chart" uri="{C3380CC4-5D6E-409C-BE32-E72D297353CC}">
              <c16:uniqueId val="{00000005-FAB7-4776-BF6D-9B2DD35D048C}"/>
            </c:ext>
          </c:extLst>
        </c:ser>
        <c:ser>
          <c:idx val="6"/>
          <c:order val="6"/>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Sheet2!$AH$15:$AL$15</c:f>
              <c:numCache>
                <c:formatCode>General</c:formatCode>
                <c:ptCount val="5"/>
                <c:pt idx="0">
                  <c:v>60</c:v>
                </c:pt>
                <c:pt idx="1">
                  <c:v>120</c:v>
                </c:pt>
                <c:pt idx="2">
                  <c:v>300</c:v>
                </c:pt>
                <c:pt idx="3">
                  <c:v>420</c:v>
                </c:pt>
                <c:pt idx="4">
                  <c:v>600</c:v>
                </c:pt>
              </c:numCache>
            </c:numRef>
          </c:xVal>
          <c:yVal>
            <c:numRef>
              <c:f>Sheet2!$AH$50:$AL$50</c:f>
              <c:numCache>
                <c:formatCode>General</c:formatCode>
                <c:ptCount val="5"/>
                <c:pt idx="0">
                  <c:v>166.75259999999997</c:v>
                </c:pt>
                <c:pt idx="1">
                  <c:v>173.70062499999997</c:v>
                </c:pt>
                <c:pt idx="2">
                  <c:v>182.63379999999998</c:v>
                </c:pt>
                <c:pt idx="3">
                  <c:v>185.11523749999998</c:v>
                </c:pt>
                <c:pt idx="4">
                  <c:v>188.58924999999996</c:v>
                </c:pt>
              </c:numCache>
            </c:numRef>
          </c:yVal>
          <c:smooth val="1"/>
          <c:extLst>
            <c:ext xmlns:c16="http://schemas.microsoft.com/office/drawing/2014/chart" uri="{C3380CC4-5D6E-409C-BE32-E72D297353CC}">
              <c16:uniqueId val="{00000006-FAB7-4776-BF6D-9B2DD35D048C}"/>
            </c:ext>
          </c:extLst>
        </c:ser>
        <c:ser>
          <c:idx val="7"/>
          <c:order val="7"/>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Sheet2!$AH$15:$AL$15</c:f>
              <c:numCache>
                <c:formatCode>General</c:formatCode>
                <c:ptCount val="5"/>
                <c:pt idx="0">
                  <c:v>60</c:v>
                </c:pt>
                <c:pt idx="1">
                  <c:v>120</c:v>
                </c:pt>
                <c:pt idx="2">
                  <c:v>300</c:v>
                </c:pt>
                <c:pt idx="3">
                  <c:v>420</c:v>
                </c:pt>
                <c:pt idx="4">
                  <c:v>600</c:v>
                </c:pt>
              </c:numCache>
            </c:numRef>
          </c:xVal>
          <c:yVal>
            <c:numRef>
              <c:f>Sheet2!$AH$51:$AL$51</c:f>
              <c:numCache>
                <c:formatCode>General</c:formatCode>
                <c:ptCount val="5"/>
                <c:pt idx="0">
                  <c:v>174.33634803921572</c:v>
                </c:pt>
                <c:pt idx="1">
                  <c:v>183.58883578431377</c:v>
                </c:pt>
                <c:pt idx="2">
                  <c:v>192.35435049019611</c:v>
                </c:pt>
                <c:pt idx="3">
                  <c:v>195.76316176470593</c:v>
                </c:pt>
                <c:pt idx="4">
                  <c:v>200.14591911764711</c:v>
                </c:pt>
              </c:numCache>
            </c:numRef>
          </c:yVal>
          <c:smooth val="1"/>
          <c:extLst>
            <c:ext xmlns:c16="http://schemas.microsoft.com/office/drawing/2014/chart" uri="{C3380CC4-5D6E-409C-BE32-E72D297353CC}">
              <c16:uniqueId val="{00000007-FAB7-4776-BF6D-9B2DD35D048C}"/>
            </c:ext>
          </c:extLst>
        </c:ser>
        <c:ser>
          <c:idx val="8"/>
          <c:order val="8"/>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Sheet2!$AH$15:$AL$15</c:f>
              <c:numCache>
                <c:formatCode>General</c:formatCode>
                <c:ptCount val="5"/>
                <c:pt idx="0">
                  <c:v>60</c:v>
                </c:pt>
                <c:pt idx="1">
                  <c:v>120</c:v>
                </c:pt>
                <c:pt idx="2">
                  <c:v>300</c:v>
                </c:pt>
                <c:pt idx="3">
                  <c:v>420</c:v>
                </c:pt>
                <c:pt idx="4">
                  <c:v>600</c:v>
                </c:pt>
              </c:numCache>
            </c:numRef>
          </c:xVal>
          <c:yVal>
            <c:numRef>
              <c:f>Sheet2!$AH$52:$AL$52</c:f>
              <c:numCache>
                <c:formatCode>General</c:formatCode>
                <c:ptCount val="5"/>
                <c:pt idx="0">
                  <c:v>152.34959999999998</c:v>
                </c:pt>
                <c:pt idx="1">
                  <c:v>158.86454999999998</c:v>
                </c:pt>
                <c:pt idx="2">
                  <c:v>169.38869999999997</c:v>
                </c:pt>
                <c:pt idx="3">
                  <c:v>173.89904999999999</c:v>
                </c:pt>
                <c:pt idx="4">
                  <c:v>178.91054999999997</c:v>
                </c:pt>
              </c:numCache>
            </c:numRef>
          </c:yVal>
          <c:smooth val="1"/>
          <c:extLst>
            <c:ext xmlns:c16="http://schemas.microsoft.com/office/drawing/2014/chart" uri="{C3380CC4-5D6E-409C-BE32-E72D297353CC}">
              <c16:uniqueId val="{00000008-FAB7-4776-BF6D-9B2DD35D048C}"/>
            </c:ext>
          </c:extLst>
        </c:ser>
        <c:ser>
          <c:idx val="9"/>
          <c:order val="9"/>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Sheet2!$AH$15:$AL$15</c:f>
              <c:numCache>
                <c:formatCode>General</c:formatCode>
                <c:ptCount val="5"/>
                <c:pt idx="0">
                  <c:v>60</c:v>
                </c:pt>
                <c:pt idx="1">
                  <c:v>120</c:v>
                </c:pt>
                <c:pt idx="2">
                  <c:v>300</c:v>
                </c:pt>
                <c:pt idx="3">
                  <c:v>420</c:v>
                </c:pt>
                <c:pt idx="4">
                  <c:v>600</c:v>
                </c:pt>
              </c:numCache>
            </c:numRef>
          </c:xVal>
          <c:yVal>
            <c:numRef>
              <c:f>Sheet2!$AH$53:$AL$53</c:f>
              <c:numCache>
                <c:formatCode>General</c:formatCode>
                <c:ptCount val="5"/>
                <c:pt idx="0">
                  <c:v>163.47499999999997</c:v>
                </c:pt>
                <c:pt idx="1">
                  <c:v>174.03799999999998</c:v>
                </c:pt>
                <c:pt idx="2">
                  <c:v>191.13999999999996</c:v>
                </c:pt>
                <c:pt idx="3">
                  <c:v>197.67899999999997</c:v>
                </c:pt>
                <c:pt idx="4">
                  <c:v>201.70299999999997</c:v>
                </c:pt>
              </c:numCache>
            </c:numRef>
          </c:yVal>
          <c:smooth val="1"/>
          <c:extLst>
            <c:ext xmlns:c16="http://schemas.microsoft.com/office/drawing/2014/chart" uri="{C3380CC4-5D6E-409C-BE32-E72D297353CC}">
              <c16:uniqueId val="{00000009-FAB7-4776-BF6D-9B2DD35D048C}"/>
            </c:ext>
          </c:extLst>
        </c:ser>
        <c:ser>
          <c:idx val="10"/>
          <c:order val="10"/>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Sheet2!$AH$15:$AL$15</c:f>
              <c:numCache>
                <c:formatCode>General</c:formatCode>
                <c:ptCount val="5"/>
                <c:pt idx="0">
                  <c:v>60</c:v>
                </c:pt>
                <c:pt idx="1">
                  <c:v>120</c:v>
                </c:pt>
                <c:pt idx="2">
                  <c:v>300</c:v>
                </c:pt>
                <c:pt idx="3">
                  <c:v>420</c:v>
                </c:pt>
                <c:pt idx="4">
                  <c:v>600</c:v>
                </c:pt>
              </c:numCache>
            </c:numRef>
          </c:xVal>
          <c:yVal>
            <c:numRef>
              <c:f>Sheet2!$AH$54:$AL$54</c:f>
              <c:numCache>
                <c:formatCode>General</c:formatCode>
                <c:ptCount val="5"/>
                <c:pt idx="0">
                  <c:v>159.41974759615388</c:v>
                </c:pt>
                <c:pt idx="1">
                  <c:v>166.12207932692311</c:v>
                </c:pt>
                <c:pt idx="2">
                  <c:v>177.61179086538468</c:v>
                </c:pt>
                <c:pt idx="3">
                  <c:v>181.92043269230774</c:v>
                </c:pt>
                <c:pt idx="4">
                  <c:v>188.14402644230773</c:v>
                </c:pt>
              </c:numCache>
            </c:numRef>
          </c:yVal>
          <c:smooth val="1"/>
          <c:extLst>
            <c:ext xmlns:c16="http://schemas.microsoft.com/office/drawing/2014/chart" uri="{C3380CC4-5D6E-409C-BE32-E72D297353CC}">
              <c16:uniqueId val="{0000000A-FAB7-4776-BF6D-9B2DD35D048C}"/>
            </c:ext>
          </c:extLst>
        </c:ser>
        <c:ser>
          <c:idx val="11"/>
          <c:order val="11"/>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Sheet2!$AH$15:$AL$15</c:f>
              <c:numCache>
                <c:formatCode>General</c:formatCode>
                <c:ptCount val="5"/>
                <c:pt idx="0">
                  <c:v>60</c:v>
                </c:pt>
                <c:pt idx="1">
                  <c:v>120</c:v>
                </c:pt>
                <c:pt idx="2">
                  <c:v>300</c:v>
                </c:pt>
                <c:pt idx="3">
                  <c:v>420</c:v>
                </c:pt>
                <c:pt idx="4">
                  <c:v>600</c:v>
                </c:pt>
              </c:numCache>
            </c:numRef>
          </c:xVal>
          <c:yVal>
            <c:numRef>
              <c:f>Sheet2!$AH$55:$AL$55</c:f>
              <c:numCache>
                <c:formatCode>General</c:formatCode>
                <c:ptCount val="5"/>
                <c:pt idx="0">
                  <c:v>129.81874390243902</c:v>
                </c:pt>
                <c:pt idx="1">
                  <c:v>144.29667073170731</c:v>
                </c:pt>
                <c:pt idx="2">
                  <c:v>155.39641463414634</c:v>
                </c:pt>
                <c:pt idx="3">
                  <c:v>161.18758536585366</c:v>
                </c:pt>
                <c:pt idx="4">
                  <c:v>168.42654878048782</c:v>
                </c:pt>
              </c:numCache>
            </c:numRef>
          </c:yVal>
          <c:smooth val="1"/>
          <c:extLst>
            <c:ext xmlns:c16="http://schemas.microsoft.com/office/drawing/2014/chart" uri="{C3380CC4-5D6E-409C-BE32-E72D297353CC}">
              <c16:uniqueId val="{0000000B-FAB7-4776-BF6D-9B2DD35D048C}"/>
            </c:ext>
          </c:extLst>
        </c:ser>
        <c:ser>
          <c:idx val="12"/>
          <c:order val="12"/>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Sheet2!$AH$15:$AL$15</c:f>
              <c:numCache>
                <c:formatCode>General</c:formatCode>
                <c:ptCount val="5"/>
                <c:pt idx="0">
                  <c:v>60</c:v>
                </c:pt>
                <c:pt idx="1">
                  <c:v>120</c:v>
                </c:pt>
                <c:pt idx="2">
                  <c:v>300</c:v>
                </c:pt>
                <c:pt idx="3">
                  <c:v>420</c:v>
                </c:pt>
                <c:pt idx="4">
                  <c:v>600</c:v>
                </c:pt>
              </c:numCache>
            </c:numRef>
          </c:xVal>
          <c:yVal>
            <c:numRef>
              <c:f>Sheet2!$AH$56:$AL$56</c:f>
              <c:numCache>
                <c:formatCode>General</c:formatCode>
                <c:ptCount val="5"/>
                <c:pt idx="0">
                  <c:v>184.76714285714289</c:v>
                </c:pt>
                <c:pt idx="1">
                  <c:v>196.6111904761905</c:v>
                </c:pt>
                <c:pt idx="2">
                  <c:v>210.82404761904763</c:v>
                </c:pt>
                <c:pt idx="3">
                  <c:v>216.03542857142861</c:v>
                </c:pt>
                <c:pt idx="4">
                  <c:v>221.72057142857145</c:v>
                </c:pt>
              </c:numCache>
            </c:numRef>
          </c:yVal>
          <c:smooth val="1"/>
          <c:extLst>
            <c:ext xmlns:c16="http://schemas.microsoft.com/office/drawing/2014/chart" uri="{C3380CC4-5D6E-409C-BE32-E72D297353CC}">
              <c16:uniqueId val="{0000000C-FAB7-4776-BF6D-9B2DD35D048C}"/>
            </c:ext>
          </c:extLst>
        </c:ser>
        <c:ser>
          <c:idx val="13"/>
          <c:order val="13"/>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Sheet2!$AH$15:$AL$15</c:f>
              <c:numCache>
                <c:formatCode>General</c:formatCode>
                <c:ptCount val="5"/>
                <c:pt idx="0">
                  <c:v>60</c:v>
                </c:pt>
                <c:pt idx="1">
                  <c:v>120</c:v>
                </c:pt>
                <c:pt idx="2">
                  <c:v>300</c:v>
                </c:pt>
                <c:pt idx="3">
                  <c:v>420</c:v>
                </c:pt>
                <c:pt idx="4">
                  <c:v>600</c:v>
                </c:pt>
              </c:numCache>
            </c:numRef>
          </c:xVal>
          <c:yVal>
            <c:numRef>
              <c:f>Sheet2!$AH$57:$AL$57</c:f>
              <c:numCache>
                <c:formatCode>General</c:formatCode>
                <c:ptCount val="5"/>
                <c:pt idx="0">
                  <c:v>179.50306930693071</c:v>
                </c:pt>
                <c:pt idx="1">
                  <c:v>195.19732673267328</c:v>
                </c:pt>
                <c:pt idx="2">
                  <c:v>204.51579207920793</c:v>
                </c:pt>
                <c:pt idx="3">
                  <c:v>210.89158415841587</c:v>
                </c:pt>
                <c:pt idx="4">
                  <c:v>216.28648514851486</c:v>
                </c:pt>
              </c:numCache>
            </c:numRef>
          </c:yVal>
          <c:smooth val="1"/>
          <c:extLst>
            <c:ext xmlns:c16="http://schemas.microsoft.com/office/drawing/2014/chart" uri="{C3380CC4-5D6E-409C-BE32-E72D297353CC}">
              <c16:uniqueId val="{0000000D-FAB7-4776-BF6D-9B2DD35D048C}"/>
            </c:ext>
          </c:extLst>
        </c:ser>
        <c:ser>
          <c:idx val="14"/>
          <c:order val="14"/>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Sheet2!$AH$15:$AL$15</c:f>
              <c:numCache>
                <c:formatCode>General</c:formatCode>
                <c:ptCount val="5"/>
                <c:pt idx="0">
                  <c:v>60</c:v>
                </c:pt>
                <c:pt idx="1">
                  <c:v>120</c:v>
                </c:pt>
                <c:pt idx="2">
                  <c:v>300</c:v>
                </c:pt>
                <c:pt idx="3">
                  <c:v>420</c:v>
                </c:pt>
                <c:pt idx="4">
                  <c:v>600</c:v>
                </c:pt>
              </c:numCache>
            </c:numRef>
          </c:xVal>
          <c:yVal>
            <c:numRef>
              <c:f>Sheet2!$AH$58:$AL$58</c:f>
              <c:numCache>
                <c:formatCode>General</c:formatCode>
                <c:ptCount val="5"/>
                <c:pt idx="0">
                  <c:v>125.79579207920791</c:v>
                </c:pt>
                <c:pt idx="1">
                  <c:v>132.70222772277228</c:v>
                </c:pt>
                <c:pt idx="2">
                  <c:v>143.0618811881188</c:v>
                </c:pt>
                <c:pt idx="3">
                  <c:v>147.00841584158414</c:v>
                </c:pt>
                <c:pt idx="4">
                  <c:v>149.47499999999999</c:v>
                </c:pt>
              </c:numCache>
            </c:numRef>
          </c:yVal>
          <c:smooth val="1"/>
          <c:extLst>
            <c:ext xmlns:c16="http://schemas.microsoft.com/office/drawing/2014/chart" uri="{C3380CC4-5D6E-409C-BE32-E72D297353CC}">
              <c16:uniqueId val="{0000000E-FAB7-4776-BF6D-9B2DD35D048C}"/>
            </c:ext>
          </c:extLst>
        </c:ser>
        <c:ser>
          <c:idx val="15"/>
          <c:order val="15"/>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Sheet2!$AH$15:$AL$15</c:f>
              <c:numCache>
                <c:formatCode>General</c:formatCode>
                <c:ptCount val="5"/>
                <c:pt idx="0">
                  <c:v>60</c:v>
                </c:pt>
                <c:pt idx="1">
                  <c:v>120</c:v>
                </c:pt>
                <c:pt idx="2">
                  <c:v>300</c:v>
                </c:pt>
                <c:pt idx="3">
                  <c:v>420</c:v>
                </c:pt>
                <c:pt idx="4">
                  <c:v>600</c:v>
                </c:pt>
              </c:numCache>
            </c:numRef>
          </c:xVal>
          <c:yVal>
            <c:numRef>
              <c:f>Sheet2!$AH$59:$AL$59</c:f>
              <c:numCache>
                <c:formatCode>General</c:formatCode>
                <c:ptCount val="5"/>
                <c:pt idx="0">
                  <c:v>111.76097772277228</c:v>
                </c:pt>
                <c:pt idx="1">
                  <c:v>131.45454207920793</c:v>
                </c:pt>
                <c:pt idx="2">
                  <c:v>145.73237623762375</c:v>
                </c:pt>
                <c:pt idx="3">
                  <c:v>160.50254950495051</c:v>
                </c:pt>
                <c:pt idx="4">
                  <c:v>167.88763613861386</c:v>
                </c:pt>
              </c:numCache>
            </c:numRef>
          </c:yVal>
          <c:smooth val="1"/>
          <c:extLst>
            <c:ext xmlns:c16="http://schemas.microsoft.com/office/drawing/2014/chart" uri="{C3380CC4-5D6E-409C-BE32-E72D297353CC}">
              <c16:uniqueId val="{0000000F-FAB7-4776-BF6D-9B2DD35D048C}"/>
            </c:ext>
          </c:extLst>
        </c:ser>
        <c:dLbls>
          <c:showLegendKey val="0"/>
          <c:showVal val="0"/>
          <c:showCatName val="0"/>
          <c:showSerName val="0"/>
          <c:showPercent val="0"/>
          <c:showBubbleSize val="0"/>
        </c:dLbls>
        <c:axId val="676465472"/>
        <c:axId val="676465800"/>
      </c:scatterChart>
      <c:valAx>
        <c:axId val="676465472"/>
        <c:scaling>
          <c:orientation val="minMax"/>
          <c:max val="6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465800"/>
        <c:crosses val="autoZero"/>
        <c:crossBetween val="midCat"/>
      </c:valAx>
      <c:valAx>
        <c:axId val="676465800"/>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46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
          <c:order val="0"/>
          <c:tx>
            <c:v>Cond18</c:v>
          </c:tx>
          <c:spPr>
            <a:ln w="19050" cap="rnd">
              <a:solidFill>
                <a:schemeClr val="accent2"/>
              </a:solidFill>
              <a:round/>
            </a:ln>
            <a:effectLst/>
          </c:spPr>
          <c:marker>
            <c:symbol val="none"/>
          </c:marker>
          <c:xVal>
            <c:numRef>
              <c:f>Sheet2!$D$44:$D$59</c:f>
              <c:numCache>
                <c:formatCode>General</c:formatCode>
                <c:ptCount val="16"/>
                <c:pt idx="0">
                  <c:v>17.5</c:v>
                </c:pt>
                <c:pt idx="1">
                  <c:v>22.5</c:v>
                </c:pt>
                <c:pt idx="2">
                  <c:v>27.5</c:v>
                </c:pt>
                <c:pt idx="3">
                  <c:v>32.5</c:v>
                </c:pt>
                <c:pt idx="4">
                  <c:v>37.5</c:v>
                </c:pt>
                <c:pt idx="5">
                  <c:v>47.5</c:v>
                </c:pt>
                <c:pt idx="6">
                  <c:v>52.5</c:v>
                </c:pt>
                <c:pt idx="7">
                  <c:v>57.5</c:v>
                </c:pt>
                <c:pt idx="8">
                  <c:v>67.5</c:v>
                </c:pt>
                <c:pt idx="9">
                  <c:v>72.5</c:v>
                </c:pt>
                <c:pt idx="10">
                  <c:v>76.5</c:v>
                </c:pt>
                <c:pt idx="11">
                  <c:v>80</c:v>
                </c:pt>
                <c:pt idx="12">
                  <c:v>83.5</c:v>
                </c:pt>
                <c:pt idx="13">
                  <c:v>89.5</c:v>
                </c:pt>
                <c:pt idx="14">
                  <c:v>93</c:v>
                </c:pt>
                <c:pt idx="15">
                  <c:v>96.5</c:v>
                </c:pt>
              </c:numCache>
            </c:numRef>
          </c:xVal>
          <c:yVal>
            <c:numRef>
              <c:f>Sheet2!$AB$44:$AB$59</c:f>
              <c:numCache>
                <c:formatCode>General</c:formatCode>
                <c:ptCount val="16"/>
                <c:pt idx="0">
                  <c:v>115.90829268292686</c:v>
                </c:pt>
                <c:pt idx="1">
                  <c:v>150.52375000000001</c:v>
                </c:pt>
                <c:pt idx="2">
                  <c:v>163.43941463414637</c:v>
                </c:pt>
                <c:pt idx="3">
                  <c:v>171.12294999999997</c:v>
                </c:pt>
                <c:pt idx="4">
                  <c:v>151.60024999999999</c:v>
                </c:pt>
                <c:pt idx="5">
                  <c:v>169.01157178217821</c:v>
                </c:pt>
                <c:pt idx="6">
                  <c:v>188.58924999999996</c:v>
                </c:pt>
                <c:pt idx="7">
                  <c:v>200.14591911764711</c:v>
                </c:pt>
                <c:pt idx="8">
                  <c:v>178.91054999999997</c:v>
                </c:pt>
                <c:pt idx="9">
                  <c:v>201.70299999999997</c:v>
                </c:pt>
                <c:pt idx="10">
                  <c:v>188.14402644230773</c:v>
                </c:pt>
                <c:pt idx="11">
                  <c:v>168.42654878048782</c:v>
                </c:pt>
                <c:pt idx="12">
                  <c:v>221.72057142857145</c:v>
                </c:pt>
                <c:pt idx="13">
                  <c:v>216.28648514851486</c:v>
                </c:pt>
                <c:pt idx="14">
                  <c:v>149.47499999999999</c:v>
                </c:pt>
                <c:pt idx="15">
                  <c:v>167.88763613861386</c:v>
                </c:pt>
              </c:numCache>
            </c:numRef>
          </c:yVal>
          <c:smooth val="1"/>
          <c:extLst>
            <c:ext xmlns:c16="http://schemas.microsoft.com/office/drawing/2014/chart" uri="{C3380CC4-5D6E-409C-BE32-E72D297353CC}">
              <c16:uniqueId val="{00000000-73E6-49F6-AEC8-0D0FA1D90897}"/>
            </c:ext>
          </c:extLst>
        </c:ser>
        <c:ser>
          <c:idx val="0"/>
          <c:order val="1"/>
          <c:tx>
            <c:v>cond17</c:v>
          </c:tx>
          <c:spPr>
            <a:ln w="19050" cap="rnd">
              <a:solidFill>
                <a:schemeClr val="accent1"/>
              </a:solidFill>
              <a:round/>
            </a:ln>
            <a:effectLst/>
          </c:spPr>
          <c:marker>
            <c:symbol val="none"/>
          </c:marker>
          <c:xVal>
            <c:numRef>
              <c:f>Sheet2!$D$19:$D$43</c:f>
              <c:numCache>
                <c:formatCode>General</c:formatCode>
                <c:ptCount val="25"/>
                <c:pt idx="0">
                  <c:v>5</c:v>
                </c:pt>
                <c:pt idx="1">
                  <c:v>12.5</c:v>
                </c:pt>
                <c:pt idx="2">
                  <c:v>17.5</c:v>
                </c:pt>
                <c:pt idx="3">
                  <c:v>22.5</c:v>
                </c:pt>
                <c:pt idx="4">
                  <c:v>27.5</c:v>
                </c:pt>
                <c:pt idx="5">
                  <c:v>32.5</c:v>
                </c:pt>
                <c:pt idx="6">
                  <c:v>37.5</c:v>
                </c:pt>
                <c:pt idx="7">
                  <c:v>42.5</c:v>
                </c:pt>
                <c:pt idx="8">
                  <c:v>47.5</c:v>
                </c:pt>
                <c:pt idx="9">
                  <c:v>52.5</c:v>
                </c:pt>
                <c:pt idx="10">
                  <c:v>57.5</c:v>
                </c:pt>
                <c:pt idx="11">
                  <c:v>62.5</c:v>
                </c:pt>
                <c:pt idx="12">
                  <c:v>67.5</c:v>
                </c:pt>
                <c:pt idx="13">
                  <c:v>70.5</c:v>
                </c:pt>
                <c:pt idx="14">
                  <c:v>71.5</c:v>
                </c:pt>
                <c:pt idx="15">
                  <c:v>72.5</c:v>
                </c:pt>
                <c:pt idx="16">
                  <c:v>73.5</c:v>
                </c:pt>
                <c:pt idx="17">
                  <c:v>74.5</c:v>
                </c:pt>
                <c:pt idx="18">
                  <c:v>77.5</c:v>
                </c:pt>
                <c:pt idx="19">
                  <c:v>82.5</c:v>
                </c:pt>
                <c:pt idx="20">
                  <c:v>87.5</c:v>
                </c:pt>
                <c:pt idx="21">
                  <c:v>92.5</c:v>
                </c:pt>
                <c:pt idx="22">
                  <c:v>97.5</c:v>
                </c:pt>
                <c:pt idx="23">
                  <c:v>105</c:v>
                </c:pt>
                <c:pt idx="24">
                  <c:v>115</c:v>
                </c:pt>
              </c:numCache>
            </c:numRef>
          </c:xVal>
          <c:yVal>
            <c:numRef>
              <c:f>Sheet2!$AL$19:$AL$43</c:f>
              <c:numCache>
                <c:formatCode>General</c:formatCode>
                <c:ptCount val="25"/>
                <c:pt idx="0">
                  <c:v>309.94676666666669</c:v>
                </c:pt>
                <c:pt idx="1">
                  <c:v>58.326732653061228</c:v>
                </c:pt>
                <c:pt idx="2">
                  <c:v>66.146927309236958</c:v>
                </c:pt>
                <c:pt idx="3">
                  <c:v>116.63145416666667</c:v>
                </c:pt>
                <c:pt idx="4">
                  <c:v>202.93532338308458</c:v>
                </c:pt>
                <c:pt idx="5">
                  <c:v>229.07361111111115</c:v>
                </c:pt>
                <c:pt idx="6">
                  <c:v>169.06468421052631</c:v>
                </c:pt>
                <c:pt idx="7">
                  <c:v>179.82806186868686</c:v>
                </c:pt>
                <c:pt idx="8">
                  <c:v>195.17588942307697</c:v>
                </c:pt>
                <c:pt idx="9">
                  <c:v>297.16838815789475</c:v>
                </c:pt>
                <c:pt idx="10">
                  <c:v>253.73250000000002</c:v>
                </c:pt>
                <c:pt idx="11">
                  <c:v>240.800625</c:v>
                </c:pt>
                <c:pt idx="12">
                  <c:v>232.03483009708739</c:v>
                </c:pt>
                <c:pt idx="13">
                  <c:v>245.97153465346534</c:v>
                </c:pt>
                <c:pt idx="14">
                  <c:v>242.34389999999999</c:v>
                </c:pt>
                <c:pt idx="15">
                  <c:v>245.70876237623767</c:v>
                </c:pt>
                <c:pt idx="16">
                  <c:v>283.39731731731729</c:v>
                </c:pt>
                <c:pt idx="17">
                  <c:v>253.65471674876846</c:v>
                </c:pt>
                <c:pt idx="18">
                  <c:v>267.21243749999996</c:v>
                </c:pt>
                <c:pt idx="19">
                  <c:v>292.96254950495052</c:v>
                </c:pt>
                <c:pt idx="20">
                  <c:v>313.84483830845767</c:v>
                </c:pt>
                <c:pt idx="21">
                  <c:v>175.12575870646765</c:v>
                </c:pt>
                <c:pt idx="22">
                  <c:v>183.41005025125631</c:v>
                </c:pt>
                <c:pt idx="23">
                  <c:v>181.89181818181814</c:v>
                </c:pt>
                <c:pt idx="24">
                  <c:v>139.4288793103448</c:v>
                </c:pt>
              </c:numCache>
            </c:numRef>
          </c:yVal>
          <c:smooth val="1"/>
          <c:extLst>
            <c:ext xmlns:c16="http://schemas.microsoft.com/office/drawing/2014/chart" uri="{C3380CC4-5D6E-409C-BE32-E72D297353CC}">
              <c16:uniqueId val="{00000002-73E6-49F6-AEC8-0D0FA1D90897}"/>
            </c:ext>
          </c:extLst>
        </c:ser>
        <c:dLbls>
          <c:showLegendKey val="0"/>
          <c:showVal val="0"/>
          <c:showCatName val="0"/>
          <c:showSerName val="0"/>
          <c:showPercent val="0"/>
          <c:showBubbleSize val="0"/>
        </c:dLbls>
        <c:axId val="389700928"/>
        <c:axId val="389703552"/>
      </c:scatterChart>
      <c:scatterChart>
        <c:scatterStyle val="smoothMarker"/>
        <c:varyColors val="0"/>
        <c:ser>
          <c:idx val="2"/>
          <c:order val="2"/>
          <c:tx>
            <c:v>LOI18</c:v>
          </c:tx>
          <c:spPr>
            <a:ln w="12700" cap="rnd">
              <a:solidFill>
                <a:schemeClr val="tx1"/>
              </a:solidFill>
              <a:round/>
            </a:ln>
            <a:effectLst/>
          </c:spPr>
          <c:marker>
            <c:symbol val="none"/>
          </c:marker>
          <c:xVal>
            <c:numRef>
              <c:f>Sheet2!$D$44:$D$59</c:f>
              <c:numCache>
                <c:formatCode>General</c:formatCode>
                <c:ptCount val="16"/>
                <c:pt idx="0">
                  <c:v>17.5</c:v>
                </c:pt>
                <c:pt idx="1">
                  <c:v>22.5</c:v>
                </c:pt>
                <c:pt idx="2">
                  <c:v>27.5</c:v>
                </c:pt>
                <c:pt idx="3">
                  <c:v>32.5</c:v>
                </c:pt>
                <c:pt idx="4">
                  <c:v>37.5</c:v>
                </c:pt>
                <c:pt idx="5">
                  <c:v>47.5</c:v>
                </c:pt>
                <c:pt idx="6">
                  <c:v>52.5</c:v>
                </c:pt>
                <c:pt idx="7">
                  <c:v>57.5</c:v>
                </c:pt>
                <c:pt idx="8">
                  <c:v>67.5</c:v>
                </c:pt>
                <c:pt idx="9">
                  <c:v>72.5</c:v>
                </c:pt>
                <c:pt idx="10">
                  <c:v>76.5</c:v>
                </c:pt>
                <c:pt idx="11">
                  <c:v>80</c:v>
                </c:pt>
                <c:pt idx="12">
                  <c:v>83.5</c:v>
                </c:pt>
                <c:pt idx="13">
                  <c:v>89.5</c:v>
                </c:pt>
                <c:pt idx="14">
                  <c:v>93</c:v>
                </c:pt>
                <c:pt idx="15">
                  <c:v>96.5</c:v>
                </c:pt>
              </c:numCache>
            </c:numRef>
          </c:xVal>
          <c:yVal>
            <c:numRef>
              <c:f>Sheet2!$O$44:$O$59</c:f>
              <c:numCache>
                <c:formatCode>General</c:formatCode>
                <c:ptCount val="16"/>
                <c:pt idx="0">
                  <c:v>5.0217155266015858</c:v>
                </c:pt>
                <c:pt idx="1">
                  <c:v>7.9787234042553683</c:v>
                </c:pt>
                <c:pt idx="2">
                  <c:v>8.7249782419496</c:v>
                </c:pt>
                <c:pt idx="3">
                  <c:v>8.7854500616523961</c:v>
                </c:pt>
                <c:pt idx="4">
                  <c:v>8.1376734258270904</c:v>
                </c:pt>
                <c:pt idx="5">
                  <c:v>8.7693798449612856</c:v>
                </c:pt>
                <c:pt idx="6">
                  <c:v>7.9232283464567734</c:v>
                </c:pt>
                <c:pt idx="7">
                  <c:v>7.488114104595879</c:v>
                </c:pt>
                <c:pt idx="8">
                  <c:v>8.2343412526997763</c:v>
                </c:pt>
                <c:pt idx="9">
                  <c:v>8.2599118942731913</c:v>
                </c:pt>
                <c:pt idx="10">
                  <c:v>7.1159638554216915</c:v>
                </c:pt>
                <c:pt idx="11">
                  <c:v>5.4848484848486256</c:v>
                </c:pt>
                <c:pt idx="12">
                  <c:v>7.7285921625544614</c:v>
                </c:pt>
                <c:pt idx="13">
                  <c:v>7.6851851851852517</c:v>
                </c:pt>
                <c:pt idx="14">
                  <c:v>4.5319905213269784</c:v>
                </c:pt>
                <c:pt idx="15">
                  <c:v>4.2847025495751518</c:v>
                </c:pt>
              </c:numCache>
            </c:numRef>
          </c:yVal>
          <c:smooth val="1"/>
          <c:extLst>
            <c:ext xmlns:c16="http://schemas.microsoft.com/office/drawing/2014/chart" uri="{C3380CC4-5D6E-409C-BE32-E72D297353CC}">
              <c16:uniqueId val="{00000003-73E6-49F6-AEC8-0D0FA1D90897}"/>
            </c:ext>
          </c:extLst>
        </c:ser>
        <c:ser>
          <c:idx val="3"/>
          <c:order val="3"/>
          <c:tx>
            <c:v>LOI17</c:v>
          </c:tx>
          <c:spPr>
            <a:ln w="12700" cap="rnd">
              <a:solidFill>
                <a:schemeClr val="tx1"/>
              </a:solidFill>
              <a:prstDash val="dash"/>
              <a:round/>
            </a:ln>
            <a:effectLst/>
          </c:spPr>
          <c:marker>
            <c:symbol val="none"/>
          </c:marker>
          <c:xVal>
            <c:numRef>
              <c:f>Sheet2!$C$19:$C$43</c:f>
              <c:numCache>
                <c:formatCode>General</c:formatCode>
                <c:ptCount val="25"/>
                <c:pt idx="0">
                  <c:v>5</c:v>
                </c:pt>
                <c:pt idx="1">
                  <c:v>12.5</c:v>
                </c:pt>
                <c:pt idx="2">
                  <c:v>17.5</c:v>
                </c:pt>
                <c:pt idx="3">
                  <c:v>22.5</c:v>
                </c:pt>
                <c:pt idx="4">
                  <c:v>27.5</c:v>
                </c:pt>
                <c:pt idx="5">
                  <c:v>32.5</c:v>
                </c:pt>
                <c:pt idx="6">
                  <c:v>37.5</c:v>
                </c:pt>
                <c:pt idx="7">
                  <c:v>42.5</c:v>
                </c:pt>
                <c:pt idx="8">
                  <c:v>47.5</c:v>
                </c:pt>
                <c:pt idx="9">
                  <c:v>52.5</c:v>
                </c:pt>
                <c:pt idx="10">
                  <c:v>57.5</c:v>
                </c:pt>
                <c:pt idx="11">
                  <c:v>62.5</c:v>
                </c:pt>
                <c:pt idx="12">
                  <c:v>67.5</c:v>
                </c:pt>
                <c:pt idx="13">
                  <c:v>70.5</c:v>
                </c:pt>
                <c:pt idx="14">
                  <c:v>71.5</c:v>
                </c:pt>
                <c:pt idx="15">
                  <c:v>72.5</c:v>
                </c:pt>
                <c:pt idx="16">
                  <c:v>73.5</c:v>
                </c:pt>
                <c:pt idx="17">
                  <c:v>74.5</c:v>
                </c:pt>
                <c:pt idx="18">
                  <c:v>77.5</c:v>
                </c:pt>
                <c:pt idx="19">
                  <c:v>82.5</c:v>
                </c:pt>
                <c:pt idx="20">
                  <c:v>87.5</c:v>
                </c:pt>
                <c:pt idx="21">
                  <c:v>92.5</c:v>
                </c:pt>
                <c:pt idx="22">
                  <c:v>97.5</c:v>
                </c:pt>
                <c:pt idx="23">
                  <c:v>105</c:v>
                </c:pt>
                <c:pt idx="24">
                  <c:v>115</c:v>
                </c:pt>
              </c:numCache>
            </c:numRef>
          </c:xVal>
          <c:yVal>
            <c:numRef>
              <c:f>Sheet2!$O$19:$O$43</c:f>
              <c:numCache>
                <c:formatCode>General</c:formatCode>
                <c:ptCount val="25"/>
                <c:pt idx="0">
                  <c:v>12.397260273971959</c:v>
                </c:pt>
                <c:pt idx="1">
                  <c:v>8.7641357027463176</c:v>
                </c:pt>
                <c:pt idx="2">
                  <c:v>7.9331046312179341</c:v>
                </c:pt>
                <c:pt idx="3">
                  <c:v>9.1363636363636473</c:v>
                </c:pt>
                <c:pt idx="4">
                  <c:v>9.2761557177615472</c:v>
                </c:pt>
                <c:pt idx="5">
                  <c:v>10.108481262327688</c:v>
                </c:pt>
                <c:pt idx="6">
                  <c:v>18.033439490445691</c:v>
                </c:pt>
                <c:pt idx="7">
                  <c:v>9.9094567404427956</c:v>
                </c:pt>
                <c:pt idx="8">
                  <c:v>9.42521631644005</c:v>
                </c:pt>
                <c:pt idx="9">
                  <c:v>8.6252189141857638</c:v>
                </c:pt>
                <c:pt idx="10">
                  <c:v>10.18716577540107</c:v>
                </c:pt>
                <c:pt idx="11">
                  <c:v>11.471408647140906</c:v>
                </c:pt>
                <c:pt idx="12">
                  <c:v>10.850515463917686</c:v>
                </c:pt>
                <c:pt idx="13">
                  <c:v>10.066505441354439</c:v>
                </c:pt>
                <c:pt idx="14">
                  <c:v>10.288461538461481</c:v>
                </c:pt>
                <c:pt idx="15">
                  <c:v>9.4519015659953709</c:v>
                </c:pt>
                <c:pt idx="16">
                  <c:v>11.141304347826088</c:v>
                </c:pt>
                <c:pt idx="17">
                  <c:v>10.039370078740532</c:v>
                </c:pt>
                <c:pt idx="18">
                  <c:v>9.6511627906977715</c:v>
                </c:pt>
                <c:pt idx="19">
                  <c:v>11.069482288828434</c:v>
                </c:pt>
                <c:pt idx="20">
                  <c:v>11.693091732729428</c:v>
                </c:pt>
                <c:pt idx="21">
                  <c:v>8.0261136712750876</c:v>
                </c:pt>
                <c:pt idx="22">
                  <c:v>7.2194199243379389</c:v>
                </c:pt>
                <c:pt idx="23">
                  <c:v>7.1711568938195098</c:v>
                </c:pt>
                <c:pt idx="24">
                  <c:v>7.2259136212623494</c:v>
                </c:pt>
              </c:numCache>
            </c:numRef>
          </c:yVal>
          <c:smooth val="1"/>
          <c:extLst>
            <c:ext xmlns:c16="http://schemas.microsoft.com/office/drawing/2014/chart" uri="{C3380CC4-5D6E-409C-BE32-E72D297353CC}">
              <c16:uniqueId val="{00000004-73E6-49F6-AEC8-0D0FA1D90897}"/>
            </c:ext>
          </c:extLst>
        </c:ser>
        <c:dLbls>
          <c:showLegendKey val="0"/>
          <c:showVal val="0"/>
          <c:showCatName val="0"/>
          <c:showSerName val="0"/>
          <c:showPercent val="0"/>
          <c:showBubbleSize val="0"/>
        </c:dLbls>
        <c:axId val="676456616"/>
        <c:axId val="676459896"/>
      </c:scatterChart>
      <c:valAx>
        <c:axId val="389700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703552"/>
        <c:crosses val="autoZero"/>
        <c:crossBetween val="midCat"/>
      </c:valAx>
      <c:valAx>
        <c:axId val="38970355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700928"/>
        <c:crosses val="autoZero"/>
        <c:crossBetween val="midCat"/>
      </c:valAx>
      <c:valAx>
        <c:axId val="676459896"/>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456616"/>
        <c:crosses val="max"/>
        <c:crossBetween val="midCat"/>
      </c:valAx>
      <c:valAx>
        <c:axId val="676456616"/>
        <c:scaling>
          <c:orientation val="minMax"/>
        </c:scaling>
        <c:delete val="1"/>
        <c:axPos val="b"/>
        <c:numFmt formatCode="General" sourceLinked="1"/>
        <c:majorTickMark val="out"/>
        <c:minorTickMark val="none"/>
        <c:tickLblPos val="nextTo"/>
        <c:crossAx val="676459896"/>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Conductivity</a:t>
            </a:r>
            <a:r>
              <a:rPr lang="en-GB" baseline="0"/>
              <a:t> &amp; LOI plot</a:t>
            </a:r>
            <a:endParaRPr lang="en-GB"/>
          </a:p>
          <a:p>
            <a:pPr>
              <a:defRPr/>
            </a:pPr>
            <a:endParaRPr lang="en-GB"/>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64E-2"/>
          <c:y val="0.15482838312490349"/>
          <c:w val="0.85417147856517939"/>
          <c:h val="0.4066509379342288"/>
        </c:manualLayout>
      </c:layout>
      <c:scatterChart>
        <c:scatterStyle val="smoothMarker"/>
        <c:varyColors val="0"/>
        <c:ser>
          <c:idx val="0"/>
          <c:order val="0"/>
          <c:tx>
            <c:v>Oude reeks</c:v>
          </c:tx>
          <c:spPr>
            <a:ln w="9525" cap="rnd">
              <a:solidFill>
                <a:schemeClr val="bg1">
                  <a:lumMod val="50000"/>
                </a:schemeClr>
              </a:solidFill>
              <a:round/>
            </a:ln>
            <a:effectLst/>
          </c:spPr>
          <c:marker>
            <c:symbol val="none"/>
          </c:marker>
          <c:xVal>
            <c:numRef>
              <c:f>Sheet3!$B$2:$B$26</c:f>
              <c:numCache>
                <c:formatCode>General</c:formatCode>
                <c:ptCount val="25"/>
                <c:pt idx="0">
                  <c:v>5</c:v>
                </c:pt>
                <c:pt idx="1">
                  <c:v>12.5</c:v>
                </c:pt>
                <c:pt idx="2">
                  <c:v>17.5</c:v>
                </c:pt>
                <c:pt idx="3">
                  <c:v>22.5</c:v>
                </c:pt>
                <c:pt idx="4">
                  <c:v>27.5</c:v>
                </c:pt>
                <c:pt idx="5">
                  <c:v>32.5</c:v>
                </c:pt>
                <c:pt idx="6">
                  <c:v>37.5</c:v>
                </c:pt>
                <c:pt idx="7">
                  <c:v>42.5</c:v>
                </c:pt>
                <c:pt idx="8">
                  <c:v>47.5</c:v>
                </c:pt>
                <c:pt idx="9">
                  <c:v>52.5</c:v>
                </c:pt>
                <c:pt idx="10">
                  <c:v>57.5</c:v>
                </c:pt>
                <c:pt idx="11">
                  <c:v>62.5</c:v>
                </c:pt>
                <c:pt idx="12">
                  <c:v>67.5</c:v>
                </c:pt>
                <c:pt idx="13">
                  <c:v>70.5</c:v>
                </c:pt>
                <c:pt idx="14">
                  <c:v>71.5</c:v>
                </c:pt>
                <c:pt idx="15">
                  <c:v>72.5</c:v>
                </c:pt>
                <c:pt idx="16">
                  <c:v>73.5</c:v>
                </c:pt>
                <c:pt idx="17">
                  <c:v>74.5</c:v>
                </c:pt>
                <c:pt idx="18">
                  <c:v>77.5</c:v>
                </c:pt>
                <c:pt idx="19">
                  <c:v>82.5</c:v>
                </c:pt>
                <c:pt idx="20">
                  <c:v>87.5</c:v>
                </c:pt>
                <c:pt idx="21">
                  <c:v>92.5</c:v>
                </c:pt>
                <c:pt idx="22">
                  <c:v>97.5</c:v>
                </c:pt>
                <c:pt idx="23">
                  <c:v>105</c:v>
                </c:pt>
                <c:pt idx="24">
                  <c:v>115</c:v>
                </c:pt>
              </c:numCache>
            </c:numRef>
          </c:xVal>
          <c:yVal>
            <c:numRef>
              <c:f>Sheet3!$I$2:$I$26</c:f>
              <c:numCache>
                <c:formatCode>General</c:formatCode>
                <c:ptCount val="25"/>
                <c:pt idx="0">
                  <c:v>275.86166666666668</c:v>
                </c:pt>
                <c:pt idx="1">
                  <c:v>36.241632653061224</c:v>
                </c:pt>
                <c:pt idx="2">
                  <c:v>44.061827309236953</c:v>
                </c:pt>
                <c:pt idx="3">
                  <c:v>90.546354166666674</c:v>
                </c:pt>
                <c:pt idx="4">
                  <c:v>178.66065</c:v>
                </c:pt>
                <c:pt idx="5">
                  <c:v>169.57224374999998</c:v>
                </c:pt>
                <c:pt idx="6">
                  <c:v>149.80238916256155</c:v>
                </c:pt>
                <c:pt idx="7">
                  <c:v>149.82806186868686</c:v>
                </c:pt>
                <c:pt idx="8">
                  <c:v>160.27549999999999</c:v>
                </c:pt>
                <c:pt idx="9">
                  <c:v>204.59794776119404</c:v>
                </c:pt>
                <c:pt idx="10">
                  <c:v>217.41112871287126</c:v>
                </c:pt>
                <c:pt idx="11">
                  <c:v>203.64526184538647</c:v>
                </c:pt>
                <c:pt idx="12">
                  <c:v>204.39607769423557</c:v>
                </c:pt>
                <c:pt idx="13">
                  <c:v>245.97153465346534</c:v>
                </c:pt>
                <c:pt idx="14">
                  <c:v>242.34389999999999</c:v>
                </c:pt>
                <c:pt idx="15">
                  <c:v>245.70876237623767</c:v>
                </c:pt>
                <c:pt idx="16">
                  <c:v>283.39731731731729</c:v>
                </c:pt>
                <c:pt idx="17">
                  <c:v>253.65471674876846</c:v>
                </c:pt>
                <c:pt idx="18">
                  <c:v>267.21243749999996</c:v>
                </c:pt>
                <c:pt idx="19">
                  <c:v>292.96254950495052</c:v>
                </c:pt>
                <c:pt idx="20">
                  <c:v>313.84483830845767</c:v>
                </c:pt>
                <c:pt idx="21">
                  <c:v>175.12575870646765</c:v>
                </c:pt>
                <c:pt idx="22">
                  <c:v>183.41005025125631</c:v>
                </c:pt>
                <c:pt idx="23">
                  <c:v>123.72750000000001</c:v>
                </c:pt>
                <c:pt idx="24">
                  <c:v>106.252</c:v>
                </c:pt>
              </c:numCache>
            </c:numRef>
          </c:yVal>
          <c:smooth val="1"/>
          <c:extLst>
            <c:ext xmlns:c16="http://schemas.microsoft.com/office/drawing/2014/chart" uri="{C3380CC4-5D6E-409C-BE32-E72D297353CC}">
              <c16:uniqueId val="{00000000-12D9-4F12-828D-17DD0D81E0D1}"/>
            </c:ext>
          </c:extLst>
        </c:ser>
        <c:ser>
          <c:idx val="1"/>
          <c:order val="1"/>
          <c:tx>
            <c:v>Nauwkeurige reeks</c:v>
          </c:tx>
          <c:spPr>
            <a:ln w="12700" cap="rnd">
              <a:solidFill>
                <a:schemeClr val="tx1">
                  <a:lumMod val="75000"/>
                  <a:lumOff val="25000"/>
                </a:schemeClr>
              </a:solidFill>
              <a:round/>
            </a:ln>
            <a:effectLst/>
          </c:spPr>
          <c:marker>
            <c:symbol val="x"/>
            <c:size val="5"/>
            <c:spPr>
              <a:noFill/>
              <a:ln w="9525">
                <a:solidFill>
                  <a:schemeClr val="tx1"/>
                </a:solidFill>
              </a:ln>
              <a:effectLst/>
            </c:spPr>
          </c:marker>
          <c:xVal>
            <c:numRef>
              <c:f>Sheet3!$B$2:$B$26</c:f>
              <c:numCache>
                <c:formatCode>General</c:formatCode>
                <c:ptCount val="25"/>
                <c:pt idx="0">
                  <c:v>5</c:v>
                </c:pt>
                <c:pt idx="1">
                  <c:v>12.5</c:v>
                </c:pt>
                <c:pt idx="2">
                  <c:v>17.5</c:v>
                </c:pt>
                <c:pt idx="3">
                  <c:v>22.5</c:v>
                </c:pt>
                <c:pt idx="4">
                  <c:v>27.5</c:v>
                </c:pt>
                <c:pt idx="5">
                  <c:v>32.5</c:v>
                </c:pt>
                <c:pt idx="6">
                  <c:v>37.5</c:v>
                </c:pt>
                <c:pt idx="7">
                  <c:v>42.5</c:v>
                </c:pt>
                <c:pt idx="8">
                  <c:v>47.5</c:v>
                </c:pt>
                <c:pt idx="9">
                  <c:v>52.5</c:v>
                </c:pt>
                <c:pt idx="10">
                  <c:v>57.5</c:v>
                </c:pt>
                <c:pt idx="11">
                  <c:v>62.5</c:v>
                </c:pt>
                <c:pt idx="12">
                  <c:v>67.5</c:v>
                </c:pt>
                <c:pt idx="13">
                  <c:v>70.5</c:v>
                </c:pt>
                <c:pt idx="14">
                  <c:v>71.5</c:v>
                </c:pt>
                <c:pt idx="15">
                  <c:v>72.5</c:v>
                </c:pt>
                <c:pt idx="16">
                  <c:v>73.5</c:v>
                </c:pt>
                <c:pt idx="17">
                  <c:v>74.5</c:v>
                </c:pt>
                <c:pt idx="18">
                  <c:v>77.5</c:v>
                </c:pt>
                <c:pt idx="19">
                  <c:v>82.5</c:v>
                </c:pt>
                <c:pt idx="20">
                  <c:v>87.5</c:v>
                </c:pt>
                <c:pt idx="21">
                  <c:v>92.5</c:v>
                </c:pt>
                <c:pt idx="22">
                  <c:v>97.5</c:v>
                </c:pt>
                <c:pt idx="23">
                  <c:v>105</c:v>
                </c:pt>
                <c:pt idx="24">
                  <c:v>115</c:v>
                </c:pt>
              </c:numCache>
            </c:numRef>
          </c:xVal>
          <c:yVal>
            <c:numRef>
              <c:f>Sheet3!$M$2:$M$26</c:f>
              <c:numCache>
                <c:formatCode>General</c:formatCode>
                <c:ptCount val="25"/>
                <c:pt idx="0">
                  <c:v>309.94676666666669</c:v>
                </c:pt>
                <c:pt idx="1">
                  <c:v>58.326732653061228</c:v>
                </c:pt>
                <c:pt idx="2">
                  <c:v>66.146927309236958</c:v>
                </c:pt>
                <c:pt idx="3">
                  <c:v>116.63145416666667</c:v>
                </c:pt>
                <c:pt idx="4">
                  <c:v>202.93532338308458</c:v>
                </c:pt>
                <c:pt idx="5">
                  <c:v>229.07361111111115</c:v>
                </c:pt>
                <c:pt idx="6">
                  <c:v>169.06468421052631</c:v>
                </c:pt>
                <c:pt idx="7">
                  <c:v>181.91316186868687</c:v>
                </c:pt>
                <c:pt idx="8">
                  <c:v>195.17588942307697</c:v>
                </c:pt>
                <c:pt idx="9">
                  <c:v>297.16838815789475</c:v>
                </c:pt>
                <c:pt idx="10">
                  <c:v>253.73250000000002</c:v>
                </c:pt>
                <c:pt idx="11">
                  <c:v>240.800625</c:v>
                </c:pt>
                <c:pt idx="12">
                  <c:v>232.03483009708739</c:v>
                </c:pt>
                <c:pt idx="13">
                  <c:v>245.97153465346534</c:v>
                </c:pt>
                <c:pt idx="14">
                  <c:v>242.34389999999999</c:v>
                </c:pt>
                <c:pt idx="15">
                  <c:v>245.70876237623767</c:v>
                </c:pt>
                <c:pt idx="16">
                  <c:v>283.39731731731729</c:v>
                </c:pt>
                <c:pt idx="17">
                  <c:v>253.65471674876846</c:v>
                </c:pt>
                <c:pt idx="18">
                  <c:v>267.21243749999996</c:v>
                </c:pt>
                <c:pt idx="19">
                  <c:v>292.96254950495052</c:v>
                </c:pt>
                <c:pt idx="20">
                  <c:v>313.84483830845767</c:v>
                </c:pt>
                <c:pt idx="21">
                  <c:v>175.12575870646765</c:v>
                </c:pt>
                <c:pt idx="22">
                  <c:v>183.41005025125631</c:v>
                </c:pt>
                <c:pt idx="23">
                  <c:v>181.89181818181814</c:v>
                </c:pt>
                <c:pt idx="24">
                  <c:v>139.4288793103448</c:v>
                </c:pt>
              </c:numCache>
            </c:numRef>
          </c:yVal>
          <c:smooth val="1"/>
          <c:extLst>
            <c:ext xmlns:c16="http://schemas.microsoft.com/office/drawing/2014/chart" uri="{C3380CC4-5D6E-409C-BE32-E72D297353CC}">
              <c16:uniqueId val="{00000001-12D9-4F12-828D-17DD0D81E0D1}"/>
            </c:ext>
          </c:extLst>
        </c:ser>
        <c:dLbls>
          <c:showLegendKey val="0"/>
          <c:showVal val="0"/>
          <c:showCatName val="0"/>
          <c:showSerName val="0"/>
          <c:showPercent val="0"/>
          <c:showBubbleSize val="0"/>
        </c:dLbls>
        <c:axId val="571691592"/>
        <c:axId val="571692576"/>
      </c:scatterChart>
      <c:scatterChart>
        <c:scatterStyle val="smoothMarker"/>
        <c:varyColors val="0"/>
        <c:ser>
          <c:idx val="2"/>
          <c:order val="2"/>
          <c:tx>
            <c:v>LOI</c:v>
          </c:tx>
          <c:spPr>
            <a:ln w="12700" cap="rnd">
              <a:solidFill>
                <a:schemeClr val="tx1"/>
              </a:solidFill>
              <a:prstDash val="sysDash"/>
              <a:round/>
            </a:ln>
            <a:effectLst/>
          </c:spPr>
          <c:marker>
            <c:symbol val="none"/>
          </c:marker>
          <c:xVal>
            <c:numRef>
              <c:f>Sheet2!$C$19:$C$43</c:f>
              <c:numCache>
                <c:formatCode>General</c:formatCode>
                <c:ptCount val="25"/>
                <c:pt idx="0">
                  <c:v>5</c:v>
                </c:pt>
                <c:pt idx="1">
                  <c:v>12.5</c:v>
                </c:pt>
                <c:pt idx="2">
                  <c:v>17.5</c:v>
                </c:pt>
                <c:pt idx="3">
                  <c:v>22.5</c:v>
                </c:pt>
                <c:pt idx="4">
                  <c:v>27.5</c:v>
                </c:pt>
                <c:pt idx="5">
                  <c:v>32.5</c:v>
                </c:pt>
                <c:pt idx="6">
                  <c:v>37.5</c:v>
                </c:pt>
                <c:pt idx="7">
                  <c:v>42.5</c:v>
                </c:pt>
                <c:pt idx="8">
                  <c:v>47.5</c:v>
                </c:pt>
                <c:pt idx="9">
                  <c:v>52.5</c:v>
                </c:pt>
                <c:pt idx="10">
                  <c:v>57.5</c:v>
                </c:pt>
                <c:pt idx="11">
                  <c:v>62.5</c:v>
                </c:pt>
                <c:pt idx="12">
                  <c:v>67.5</c:v>
                </c:pt>
                <c:pt idx="13">
                  <c:v>70.5</c:v>
                </c:pt>
                <c:pt idx="14">
                  <c:v>71.5</c:v>
                </c:pt>
                <c:pt idx="15">
                  <c:v>72.5</c:v>
                </c:pt>
                <c:pt idx="16">
                  <c:v>73.5</c:v>
                </c:pt>
                <c:pt idx="17">
                  <c:v>74.5</c:v>
                </c:pt>
                <c:pt idx="18">
                  <c:v>77.5</c:v>
                </c:pt>
                <c:pt idx="19">
                  <c:v>82.5</c:v>
                </c:pt>
                <c:pt idx="20">
                  <c:v>87.5</c:v>
                </c:pt>
                <c:pt idx="21">
                  <c:v>92.5</c:v>
                </c:pt>
                <c:pt idx="22">
                  <c:v>97.5</c:v>
                </c:pt>
                <c:pt idx="23">
                  <c:v>105</c:v>
                </c:pt>
                <c:pt idx="24">
                  <c:v>115</c:v>
                </c:pt>
              </c:numCache>
            </c:numRef>
          </c:xVal>
          <c:yVal>
            <c:numRef>
              <c:f>Sheet2!$O$19:$O$43</c:f>
              <c:numCache>
                <c:formatCode>General</c:formatCode>
                <c:ptCount val="25"/>
                <c:pt idx="0">
                  <c:v>12.397260273971959</c:v>
                </c:pt>
                <c:pt idx="1">
                  <c:v>8.7641357027463176</c:v>
                </c:pt>
                <c:pt idx="2">
                  <c:v>7.9331046312179341</c:v>
                </c:pt>
                <c:pt idx="3">
                  <c:v>9.1363636363636473</c:v>
                </c:pt>
                <c:pt idx="4">
                  <c:v>9.2761557177615472</c:v>
                </c:pt>
                <c:pt idx="5">
                  <c:v>10.108481262327688</c:v>
                </c:pt>
                <c:pt idx="6">
                  <c:v>18.033439490445691</c:v>
                </c:pt>
                <c:pt idx="7">
                  <c:v>9.9094567404427956</c:v>
                </c:pt>
                <c:pt idx="8">
                  <c:v>9.42521631644005</c:v>
                </c:pt>
                <c:pt idx="9">
                  <c:v>8.6252189141857638</c:v>
                </c:pt>
                <c:pt idx="10">
                  <c:v>10.18716577540107</c:v>
                </c:pt>
                <c:pt idx="11">
                  <c:v>11.471408647140906</c:v>
                </c:pt>
                <c:pt idx="12">
                  <c:v>10.850515463917686</c:v>
                </c:pt>
                <c:pt idx="13">
                  <c:v>10.066505441354439</c:v>
                </c:pt>
                <c:pt idx="14">
                  <c:v>10.288461538461481</c:v>
                </c:pt>
                <c:pt idx="15">
                  <c:v>9.4519015659953709</c:v>
                </c:pt>
                <c:pt idx="16">
                  <c:v>11.141304347826088</c:v>
                </c:pt>
                <c:pt idx="17">
                  <c:v>10.039370078740532</c:v>
                </c:pt>
                <c:pt idx="18">
                  <c:v>9.6511627906977715</c:v>
                </c:pt>
                <c:pt idx="19">
                  <c:v>11.069482288828434</c:v>
                </c:pt>
                <c:pt idx="20">
                  <c:v>11.693091732729428</c:v>
                </c:pt>
                <c:pt idx="21">
                  <c:v>8.0261136712750876</c:v>
                </c:pt>
                <c:pt idx="22">
                  <c:v>7.2194199243379389</c:v>
                </c:pt>
                <c:pt idx="23">
                  <c:v>7.1711568938195098</c:v>
                </c:pt>
                <c:pt idx="24">
                  <c:v>7.2259136212623494</c:v>
                </c:pt>
              </c:numCache>
            </c:numRef>
          </c:yVal>
          <c:smooth val="1"/>
          <c:extLst>
            <c:ext xmlns:c16="http://schemas.microsoft.com/office/drawing/2014/chart" uri="{C3380CC4-5D6E-409C-BE32-E72D297353CC}">
              <c16:uniqueId val="{00000002-12D9-4F12-828D-17DD0D81E0D1}"/>
            </c:ext>
          </c:extLst>
        </c:ser>
        <c:dLbls>
          <c:showLegendKey val="0"/>
          <c:showVal val="0"/>
          <c:showCatName val="0"/>
          <c:showSerName val="0"/>
          <c:showPercent val="0"/>
          <c:showBubbleSize val="0"/>
        </c:dLbls>
        <c:axId val="368321016"/>
        <c:axId val="368316096"/>
      </c:scatterChart>
      <c:valAx>
        <c:axId val="571691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92576"/>
        <c:crosses val="autoZero"/>
        <c:crossBetween val="midCat"/>
      </c:valAx>
      <c:valAx>
        <c:axId val="57169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91592"/>
        <c:crosses val="autoZero"/>
        <c:crossBetween val="midCat"/>
      </c:valAx>
      <c:valAx>
        <c:axId val="368316096"/>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21016"/>
        <c:crosses val="max"/>
        <c:crossBetween val="midCat"/>
      </c:valAx>
      <c:valAx>
        <c:axId val="368321016"/>
        <c:scaling>
          <c:orientation val="minMax"/>
        </c:scaling>
        <c:delete val="1"/>
        <c:axPos val="b"/>
        <c:numFmt formatCode="General" sourceLinked="1"/>
        <c:majorTickMark val="out"/>
        <c:minorTickMark val="none"/>
        <c:tickLblPos val="nextTo"/>
        <c:crossAx val="368316096"/>
        <c:crosses val="autoZero"/>
        <c:crossBetween val="midCat"/>
      </c:valAx>
      <c:spPr>
        <a:noFill/>
        <a:ln>
          <a:noFill/>
        </a:ln>
        <a:effectLst/>
      </c:spPr>
    </c:plotArea>
    <c:legend>
      <c:legendPos val="b"/>
      <c:layout>
        <c:manualLayout>
          <c:xMode val="edge"/>
          <c:yMode val="edge"/>
          <c:x val="0.13320516185476813"/>
          <c:y val="0.63579927049559981"/>
          <c:w val="0.72803412073490803"/>
          <c:h val="5.17007295044001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xVal>
            <c:numRef>
              <c:f>Sheet1!$C$17:$C$41</c:f>
              <c:numCache>
                <c:formatCode>General</c:formatCode>
                <c:ptCount val="25"/>
                <c:pt idx="0">
                  <c:v>5</c:v>
                </c:pt>
                <c:pt idx="1">
                  <c:v>12.5</c:v>
                </c:pt>
                <c:pt idx="2">
                  <c:v>17.5</c:v>
                </c:pt>
                <c:pt idx="3">
                  <c:v>22.5</c:v>
                </c:pt>
                <c:pt idx="4">
                  <c:v>27.5</c:v>
                </c:pt>
                <c:pt idx="5">
                  <c:v>32.5</c:v>
                </c:pt>
                <c:pt idx="6">
                  <c:v>37.5</c:v>
                </c:pt>
                <c:pt idx="7">
                  <c:v>42.5</c:v>
                </c:pt>
                <c:pt idx="8">
                  <c:v>47.5</c:v>
                </c:pt>
                <c:pt idx="9">
                  <c:v>52.5</c:v>
                </c:pt>
                <c:pt idx="10">
                  <c:v>57.5</c:v>
                </c:pt>
                <c:pt idx="11">
                  <c:v>62.5</c:v>
                </c:pt>
                <c:pt idx="12">
                  <c:v>67.5</c:v>
                </c:pt>
                <c:pt idx="13">
                  <c:v>70.5</c:v>
                </c:pt>
                <c:pt idx="14">
                  <c:v>71.5</c:v>
                </c:pt>
                <c:pt idx="15">
                  <c:v>72.5</c:v>
                </c:pt>
                <c:pt idx="16">
                  <c:v>73.5</c:v>
                </c:pt>
                <c:pt idx="17">
                  <c:v>74.5</c:v>
                </c:pt>
                <c:pt idx="18">
                  <c:v>77.5</c:v>
                </c:pt>
                <c:pt idx="19">
                  <c:v>82.5</c:v>
                </c:pt>
                <c:pt idx="20">
                  <c:v>87.5</c:v>
                </c:pt>
                <c:pt idx="21">
                  <c:v>92.5</c:v>
                </c:pt>
                <c:pt idx="22">
                  <c:v>97.5</c:v>
                </c:pt>
                <c:pt idx="23">
                  <c:v>105</c:v>
                </c:pt>
                <c:pt idx="24">
                  <c:v>115</c:v>
                </c:pt>
              </c:numCache>
            </c:numRef>
          </c:xVal>
          <c:yVal>
            <c:numRef>
              <c:f>Sheet1!$M$17:$M$41</c:f>
              <c:numCache>
                <c:formatCode>0.00</c:formatCode>
                <c:ptCount val="25"/>
                <c:pt idx="0">
                  <c:v>45.845697329376982</c:v>
                </c:pt>
                <c:pt idx="1">
                  <c:v>31.753031973539169</c:v>
                </c:pt>
                <c:pt idx="2">
                  <c:v>32.678983833718192</c:v>
                </c:pt>
                <c:pt idx="3">
                  <c:v>40.152339499455884</c:v>
                </c:pt>
                <c:pt idx="4">
                  <c:v>45.778364116094949</c:v>
                </c:pt>
                <c:pt idx="5">
                  <c:v>45.070422535211307</c:v>
                </c:pt>
                <c:pt idx="6">
                  <c:v>41.472506989748382</c:v>
                </c:pt>
                <c:pt idx="7">
                  <c:v>40.192539109506598</c:v>
                </c:pt>
                <c:pt idx="8">
                  <c:v>35.640413683373154</c:v>
                </c:pt>
                <c:pt idx="9">
                  <c:v>38.002171552660144</c:v>
                </c:pt>
                <c:pt idx="10">
                  <c:v>41.562499999999957</c:v>
                </c:pt>
                <c:pt idx="11">
                  <c:v>39.899413243922972</c:v>
                </c:pt>
                <c:pt idx="12">
                  <c:v>39.639079029246979</c:v>
                </c:pt>
                <c:pt idx="13">
                  <c:v>40.288808664259868</c:v>
                </c:pt>
                <c:pt idx="14">
                  <c:v>38.339920948616587</c:v>
                </c:pt>
                <c:pt idx="15">
                  <c:v>38.344827586206982</c:v>
                </c:pt>
                <c:pt idx="16">
                  <c:v>43.014452856159686</c:v>
                </c:pt>
                <c:pt idx="17">
                  <c:v>38.647342995168913</c:v>
                </c:pt>
                <c:pt idx="18">
                  <c:v>40.1669758812616</c:v>
                </c:pt>
                <c:pt idx="19">
                  <c:v>38.628762541806005</c:v>
                </c:pt>
                <c:pt idx="20">
                  <c:v>37.553041018387475</c:v>
                </c:pt>
                <c:pt idx="21">
                  <c:v>30.448717948717967</c:v>
                </c:pt>
                <c:pt idx="22">
                  <c:v>32.280102476515829</c:v>
                </c:pt>
                <c:pt idx="23">
                  <c:v>32.296137339055669</c:v>
                </c:pt>
                <c:pt idx="24">
                  <c:v>32.1562734785876</c:v>
                </c:pt>
              </c:numCache>
            </c:numRef>
          </c:yVal>
          <c:smooth val="0"/>
          <c:extLst>
            <c:ext xmlns:c16="http://schemas.microsoft.com/office/drawing/2014/chart" uri="{C3380CC4-5D6E-409C-BE32-E72D297353CC}">
              <c16:uniqueId val="{00000000-C103-4464-82B2-044BC0C32D72}"/>
            </c:ext>
          </c:extLst>
        </c:ser>
        <c:ser>
          <c:idx val="1"/>
          <c:order val="1"/>
          <c:xVal>
            <c:numRef>
              <c:f>Sheet1!$C$42:$C$57</c:f>
              <c:numCache>
                <c:formatCode>General</c:formatCode>
                <c:ptCount val="16"/>
                <c:pt idx="0">
                  <c:v>22.5</c:v>
                </c:pt>
                <c:pt idx="1">
                  <c:v>27.5</c:v>
                </c:pt>
                <c:pt idx="2">
                  <c:v>32.5</c:v>
                </c:pt>
                <c:pt idx="3">
                  <c:v>37.5</c:v>
                </c:pt>
                <c:pt idx="4">
                  <c:v>42.5</c:v>
                </c:pt>
                <c:pt idx="5">
                  <c:v>52.5</c:v>
                </c:pt>
                <c:pt idx="6">
                  <c:v>57.5</c:v>
                </c:pt>
                <c:pt idx="7">
                  <c:v>62.5</c:v>
                </c:pt>
                <c:pt idx="8">
                  <c:v>67.5</c:v>
                </c:pt>
                <c:pt idx="9">
                  <c:v>72.5</c:v>
                </c:pt>
                <c:pt idx="10">
                  <c:v>76.5</c:v>
                </c:pt>
                <c:pt idx="11">
                  <c:v>80</c:v>
                </c:pt>
                <c:pt idx="12">
                  <c:v>83.5</c:v>
                </c:pt>
                <c:pt idx="13">
                  <c:v>86.5</c:v>
                </c:pt>
                <c:pt idx="14">
                  <c:v>95</c:v>
                </c:pt>
                <c:pt idx="15">
                  <c:v>98.5</c:v>
                </c:pt>
              </c:numCache>
            </c:numRef>
          </c:xVal>
          <c:yVal>
            <c:numRef>
              <c:f>Sheet1!$M$42:$M$57</c:f>
              <c:numCache>
                <c:formatCode>0.00</c:formatCode>
                <c:ptCount val="16"/>
                <c:pt idx="0">
                  <c:v>22.993311036789333</c:v>
                </c:pt>
                <c:pt idx="1">
                  <c:v>29.920477137176949</c:v>
                </c:pt>
                <c:pt idx="2">
                  <c:v>34.154727793696296</c:v>
                </c:pt>
                <c:pt idx="3">
                  <c:v>35.583796664019083</c:v>
                </c:pt>
                <c:pt idx="4">
                  <c:v>36.774628879892006</c:v>
                </c:pt>
                <c:pt idx="5">
                  <c:v>40.825688073394481</c:v>
                </c:pt>
                <c:pt idx="6">
                  <c:v>40.998838559814196</c:v>
                </c:pt>
                <c:pt idx="7">
                  <c:v>42.374429223744301</c:v>
                </c:pt>
                <c:pt idx="8">
                  <c:v>39.674267100977197</c:v>
                </c:pt>
                <c:pt idx="9">
                  <c:v>40.472027972028052</c:v>
                </c:pt>
                <c:pt idx="10">
                  <c:v>40.394973070017926</c:v>
                </c:pt>
                <c:pt idx="11">
                  <c:v>31.421446384039925</c:v>
                </c:pt>
                <c:pt idx="12">
                  <c:v>41.111111111111107</c:v>
                </c:pt>
                <c:pt idx="13">
                  <c:v>41.431670281995586</c:v>
                </c:pt>
                <c:pt idx="14">
                  <c:v>0</c:v>
                </c:pt>
                <c:pt idx="15">
                  <c:v>21.729490022172936</c:v>
                </c:pt>
              </c:numCache>
            </c:numRef>
          </c:yVal>
          <c:smooth val="0"/>
          <c:extLst>
            <c:ext xmlns:c16="http://schemas.microsoft.com/office/drawing/2014/chart" uri="{C3380CC4-5D6E-409C-BE32-E72D297353CC}">
              <c16:uniqueId val="{00000001-C103-4464-82B2-044BC0C32D72}"/>
            </c:ext>
          </c:extLst>
        </c:ser>
        <c:ser>
          <c:idx val="2"/>
          <c:order val="2"/>
          <c:xVal>
            <c:numRef>
              <c:f>Sheet1!$C$16</c:f>
              <c:numCache>
                <c:formatCode>General</c:formatCode>
                <c:ptCount val="1"/>
                <c:pt idx="0">
                  <c:v>135</c:v>
                </c:pt>
              </c:numCache>
            </c:numRef>
          </c:xVal>
          <c:yVal>
            <c:numRef>
              <c:f>Sheet1!$M$16</c:f>
              <c:numCache>
                <c:formatCode>0.00</c:formatCode>
                <c:ptCount val="1"/>
                <c:pt idx="0">
                  <c:v>41.346153846153953</c:v>
                </c:pt>
              </c:numCache>
            </c:numRef>
          </c:yVal>
          <c:smooth val="0"/>
          <c:extLst>
            <c:ext xmlns:c16="http://schemas.microsoft.com/office/drawing/2014/chart" uri="{C3380CC4-5D6E-409C-BE32-E72D297353CC}">
              <c16:uniqueId val="{00000002-C103-4464-82B2-044BC0C32D72}"/>
            </c:ext>
          </c:extLst>
        </c:ser>
        <c:dLbls>
          <c:showLegendKey val="0"/>
          <c:showVal val="0"/>
          <c:showCatName val="0"/>
          <c:showSerName val="0"/>
          <c:showPercent val="0"/>
          <c:showBubbleSize val="0"/>
        </c:dLbls>
        <c:axId val="110119168"/>
        <c:axId val="110119744"/>
      </c:scatterChart>
      <c:valAx>
        <c:axId val="110119168"/>
        <c:scaling>
          <c:orientation val="minMax"/>
        </c:scaling>
        <c:delete val="0"/>
        <c:axPos val="b"/>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0119744"/>
        <c:crosses val="autoZero"/>
        <c:crossBetween val="midCat"/>
      </c:valAx>
      <c:valAx>
        <c:axId val="110119744"/>
        <c:scaling>
          <c:orientation val="minMax"/>
        </c:scaling>
        <c:delete val="0"/>
        <c:axPos val="l"/>
        <c:majorGridlines/>
        <c:numFmt formatCode="0.00" sourceLinked="1"/>
        <c:majorTickMark val="out"/>
        <c:minorTickMark val="none"/>
        <c:tickLblPos val="nextTo"/>
        <c:crossAx val="11011916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a:solidFill>
                <a:schemeClr val="accent6">
                  <a:lumMod val="75000"/>
                </a:schemeClr>
              </a:solidFill>
            </a:ln>
          </c:spPr>
          <c:marker>
            <c:spPr>
              <a:solidFill>
                <a:schemeClr val="accent6">
                  <a:lumMod val="75000"/>
                </a:schemeClr>
              </a:solidFill>
              <a:ln>
                <a:solidFill>
                  <a:schemeClr val="accent6">
                    <a:lumMod val="75000"/>
                  </a:schemeClr>
                </a:solidFill>
              </a:ln>
            </c:spPr>
          </c:marker>
          <c:xVal>
            <c:numRef>
              <c:f>Sheet1!$C$17:$C$41</c:f>
              <c:numCache>
                <c:formatCode>General</c:formatCode>
                <c:ptCount val="25"/>
                <c:pt idx="0">
                  <c:v>5</c:v>
                </c:pt>
                <c:pt idx="1">
                  <c:v>12.5</c:v>
                </c:pt>
                <c:pt idx="2">
                  <c:v>17.5</c:v>
                </c:pt>
                <c:pt idx="3">
                  <c:v>22.5</c:v>
                </c:pt>
                <c:pt idx="4">
                  <c:v>27.5</c:v>
                </c:pt>
                <c:pt idx="5">
                  <c:v>32.5</c:v>
                </c:pt>
                <c:pt idx="6">
                  <c:v>37.5</c:v>
                </c:pt>
                <c:pt idx="7">
                  <c:v>42.5</c:v>
                </c:pt>
                <c:pt idx="8">
                  <c:v>47.5</c:v>
                </c:pt>
                <c:pt idx="9">
                  <c:v>52.5</c:v>
                </c:pt>
                <c:pt idx="10">
                  <c:v>57.5</c:v>
                </c:pt>
                <c:pt idx="11">
                  <c:v>62.5</c:v>
                </c:pt>
                <c:pt idx="12">
                  <c:v>67.5</c:v>
                </c:pt>
                <c:pt idx="13">
                  <c:v>70.5</c:v>
                </c:pt>
                <c:pt idx="14">
                  <c:v>71.5</c:v>
                </c:pt>
                <c:pt idx="15">
                  <c:v>72.5</c:v>
                </c:pt>
                <c:pt idx="16">
                  <c:v>73.5</c:v>
                </c:pt>
                <c:pt idx="17">
                  <c:v>74.5</c:v>
                </c:pt>
                <c:pt idx="18">
                  <c:v>77.5</c:v>
                </c:pt>
                <c:pt idx="19">
                  <c:v>82.5</c:v>
                </c:pt>
                <c:pt idx="20">
                  <c:v>87.5</c:v>
                </c:pt>
                <c:pt idx="21">
                  <c:v>92.5</c:v>
                </c:pt>
                <c:pt idx="22">
                  <c:v>97.5</c:v>
                </c:pt>
                <c:pt idx="23">
                  <c:v>105</c:v>
                </c:pt>
                <c:pt idx="24">
                  <c:v>115</c:v>
                </c:pt>
              </c:numCache>
            </c:numRef>
          </c:xVal>
          <c:yVal>
            <c:numRef>
              <c:f>Sheet1!$R$17:$R$41</c:f>
              <c:numCache>
                <c:formatCode>0.0</c:formatCode>
                <c:ptCount val="25"/>
                <c:pt idx="0">
                  <c:v>8.9797862738178367</c:v>
                </c:pt>
                <c:pt idx="1">
                  <c:v>4.3091825249833207</c:v>
                </c:pt>
                <c:pt idx="2">
                  <c:v>4.5221625001227039</c:v>
                </c:pt>
                <c:pt idx="3">
                  <c:v>6.6748860891778152</c:v>
                </c:pt>
                <c:pt idx="4">
                  <c:v>8.9483398313420608</c:v>
                </c:pt>
                <c:pt idx="5">
                  <c:v>8.6243040086472735</c:v>
                </c:pt>
                <c:pt idx="6">
                  <c:v>7.1501466364728925</c:v>
                </c:pt>
                <c:pt idx="7">
                  <c:v>6.688880618444573</c:v>
                </c:pt>
                <c:pt idx="8">
                  <c:v>5.2765939473468126</c:v>
                </c:pt>
                <c:pt idx="9">
                  <c:v>5.9675018474790882</c:v>
                </c:pt>
                <c:pt idx="10">
                  <c:v>7.1837497851162135</c:v>
                </c:pt>
                <c:pt idx="11">
                  <c:v>6.5875050530639738</c:v>
                </c:pt>
                <c:pt idx="12">
                  <c:v>6.4987592128640248</c:v>
                </c:pt>
                <c:pt idx="13">
                  <c:v>6.7225139369292917</c:v>
                </c:pt>
                <c:pt idx="14">
                  <c:v>6.073439794859441</c:v>
                </c:pt>
                <c:pt idx="15">
                  <c:v>6.0749925820778241</c:v>
                </c:pt>
                <c:pt idx="16">
                  <c:v>7.7482595560599687</c:v>
                </c:pt>
                <c:pt idx="17">
                  <c:v>6.1714993876254658</c:v>
                </c:pt>
                <c:pt idx="18">
                  <c:v>6.6799780014101868</c:v>
                </c:pt>
                <c:pt idx="19">
                  <c:v>6.1655280100964651</c:v>
                </c:pt>
                <c:pt idx="20">
                  <c:v>5.829485161575267</c:v>
                </c:pt>
                <c:pt idx="21">
                  <c:v>4.0260810395171625</c:v>
                </c:pt>
                <c:pt idx="22">
                  <c:v>4.4291539769179513</c:v>
                </c:pt>
                <c:pt idx="23">
                  <c:v>4.4328557105443105</c:v>
                </c:pt>
                <c:pt idx="24">
                  <c:v>4.4006713074505841</c:v>
                </c:pt>
              </c:numCache>
            </c:numRef>
          </c:yVal>
          <c:smooth val="0"/>
          <c:extLst>
            <c:ext xmlns:c16="http://schemas.microsoft.com/office/drawing/2014/chart" uri="{C3380CC4-5D6E-409C-BE32-E72D297353CC}">
              <c16:uniqueId val="{00000000-E021-4786-98AB-B66CD8FA6929}"/>
            </c:ext>
          </c:extLst>
        </c:ser>
        <c:ser>
          <c:idx val="1"/>
          <c:order val="1"/>
          <c:spPr>
            <a:ln>
              <a:solidFill>
                <a:schemeClr val="tx2">
                  <a:lumMod val="50000"/>
                </a:schemeClr>
              </a:solidFill>
            </a:ln>
          </c:spPr>
          <c:marker>
            <c:spPr>
              <a:solidFill>
                <a:schemeClr val="tx2">
                  <a:lumMod val="50000"/>
                </a:schemeClr>
              </a:solidFill>
              <a:ln>
                <a:solidFill>
                  <a:schemeClr val="tx2">
                    <a:lumMod val="50000"/>
                  </a:schemeClr>
                </a:solidFill>
              </a:ln>
            </c:spPr>
          </c:marker>
          <c:xVal>
            <c:numRef>
              <c:f>Sheet1!$C$42:$C$57</c:f>
              <c:numCache>
                <c:formatCode>General</c:formatCode>
                <c:ptCount val="16"/>
                <c:pt idx="0">
                  <c:v>22.5</c:v>
                </c:pt>
                <c:pt idx="1">
                  <c:v>27.5</c:v>
                </c:pt>
                <c:pt idx="2">
                  <c:v>32.5</c:v>
                </c:pt>
                <c:pt idx="3">
                  <c:v>37.5</c:v>
                </c:pt>
                <c:pt idx="4">
                  <c:v>42.5</c:v>
                </c:pt>
                <c:pt idx="5">
                  <c:v>52.5</c:v>
                </c:pt>
                <c:pt idx="6">
                  <c:v>57.5</c:v>
                </c:pt>
                <c:pt idx="7">
                  <c:v>62.5</c:v>
                </c:pt>
                <c:pt idx="8">
                  <c:v>67.5</c:v>
                </c:pt>
                <c:pt idx="9">
                  <c:v>72.5</c:v>
                </c:pt>
                <c:pt idx="10">
                  <c:v>76.5</c:v>
                </c:pt>
                <c:pt idx="11">
                  <c:v>80</c:v>
                </c:pt>
                <c:pt idx="12">
                  <c:v>83.5</c:v>
                </c:pt>
                <c:pt idx="13">
                  <c:v>86.5</c:v>
                </c:pt>
                <c:pt idx="14">
                  <c:v>95</c:v>
                </c:pt>
                <c:pt idx="15">
                  <c:v>98.5</c:v>
                </c:pt>
              </c:numCache>
            </c:numRef>
          </c:xVal>
          <c:yVal>
            <c:numRef>
              <c:f>Sheet1!$R$42:$R$57</c:f>
              <c:numCache>
                <c:formatCode>0.0</c:formatCode>
                <c:ptCount val="16"/>
                <c:pt idx="0">
                  <c:v>2.7301778564131505</c:v>
                </c:pt>
                <c:pt idx="1">
                  <c:v>3.9167887034889586</c:v>
                </c:pt>
                <c:pt idx="2">
                  <c:v>4.8835702890803567</c:v>
                </c:pt>
                <c:pt idx="3">
                  <c:v>5.2610522650015321</c:v>
                </c:pt>
                <c:pt idx="4">
                  <c:v>5.5977986126416761</c:v>
                </c:pt>
                <c:pt idx="5">
                  <c:v>6.9132067196819644</c:v>
                </c:pt>
                <c:pt idx="6">
                  <c:v>6.9758538772603442</c:v>
                </c:pt>
                <c:pt idx="7">
                  <c:v>7.4941522280143067</c:v>
                </c:pt>
                <c:pt idx="8">
                  <c:v>6.5106843064104956</c:v>
                </c:pt>
                <c:pt idx="9">
                  <c:v>6.7869924701559965</c:v>
                </c:pt>
                <c:pt idx="10">
                  <c:v>6.7598002978157075</c:v>
                </c:pt>
                <c:pt idx="11">
                  <c:v>4.2353781152723666</c:v>
                </c:pt>
                <c:pt idx="12">
                  <c:v>7.0167780105142823</c:v>
                </c:pt>
                <c:pt idx="13">
                  <c:v>7.1349502099354796</c:v>
                </c:pt>
                <c:pt idx="14">
                  <c:v>0</c:v>
                </c:pt>
                <c:pt idx="15">
                  <c:v>2.556199745318311</c:v>
                </c:pt>
              </c:numCache>
            </c:numRef>
          </c:yVal>
          <c:smooth val="0"/>
          <c:extLst>
            <c:ext xmlns:c16="http://schemas.microsoft.com/office/drawing/2014/chart" uri="{C3380CC4-5D6E-409C-BE32-E72D297353CC}">
              <c16:uniqueId val="{00000001-E021-4786-98AB-B66CD8FA6929}"/>
            </c:ext>
          </c:extLst>
        </c:ser>
        <c:ser>
          <c:idx val="2"/>
          <c:order val="2"/>
          <c:spPr>
            <a:ln>
              <a:solidFill>
                <a:schemeClr val="accent3"/>
              </a:solidFill>
            </a:ln>
          </c:spPr>
          <c:marker>
            <c:spPr>
              <a:solidFill>
                <a:schemeClr val="accent3"/>
              </a:solidFill>
              <a:ln>
                <a:solidFill>
                  <a:schemeClr val="accent3"/>
                </a:solidFill>
              </a:ln>
            </c:spPr>
          </c:marker>
          <c:xVal>
            <c:numRef>
              <c:f>Sheet1!$C$16</c:f>
              <c:numCache>
                <c:formatCode>General</c:formatCode>
                <c:ptCount val="1"/>
                <c:pt idx="0">
                  <c:v>135</c:v>
                </c:pt>
              </c:numCache>
            </c:numRef>
          </c:xVal>
          <c:yVal>
            <c:numRef>
              <c:f>Sheet1!$R$16</c:f>
              <c:numCache>
                <c:formatCode>0.0</c:formatCode>
                <c:ptCount val="1"/>
                <c:pt idx="0">
                  <c:v>7.1032318193953392</c:v>
                </c:pt>
              </c:numCache>
            </c:numRef>
          </c:yVal>
          <c:smooth val="0"/>
          <c:extLst>
            <c:ext xmlns:c16="http://schemas.microsoft.com/office/drawing/2014/chart" uri="{C3380CC4-5D6E-409C-BE32-E72D297353CC}">
              <c16:uniqueId val="{00000002-E021-4786-98AB-B66CD8FA6929}"/>
            </c:ext>
          </c:extLst>
        </c:ser>
        <c:dLbls>
          <c:showLegendKey val="0"/>
          <c:showVal val="0"/>
          <c:showCatName val="0"/>
          <c:showSerName val="0"/>
          <c:showPercent val="0"/>
          <c:showBubbleSize val="0"/>
        </c:dLbls>
        <c:axId val="110122048"/>
        <c:axId val="110122624"/>
      </c:scatterChart>
      <c:valAx>
        <c:axId val="110122048"/>
        <c:scaling>
          <c:orientation val="minMax"/>
        </c:scaling>
        <c:delete val="0"/>
        <c:axPos val="b"/>
        <c:majorGridlines/>
        <c:numFmt formatCode="General" sourceLinked="1"/>
        <c:majorTickMark val="out"/>
        <c:minorTickMark val="none"/>
        <c:tickLblPos val="nextTo"/>
        <c:crossAx val="110122624"/>
        <c:crosses val="autoZero"/>
        <c:crossBetween val="midCat"/>
      </c:valAx>
      <c:valAx>
        <c:axId val="110122624"/>
        <c:scaling>
          <c:orientation val="minMax"/>
        </c:scaling>
        <c:delete val="0"/>
        <c:axPos val="l"/>
        <c:majorGridlines/>
        <c:numFmt formatCode="0.0" sourceLinked="1"/>
        <c:majorTickMark val="out"/>
        <c:minorTickMark val="none"/>
        <c:tickLblPos val="nextTo"/>
        <c:crossAx val="11012204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3"/>
          <c:order val="0"/>
          <c:xVal>
            <c:numRef>
              <c:f>Sheet1!$C$17:$C$41</c:f>
              <c:numCache>
                <c:formatCode>General</c:formatCode>
                <c:ptCount val="25"/>
                <c:pt idx="0">
                  <c:v>5</c:v>
                </c:pt>
                <c:pt idx="1">
                  <c:v>12.5</c:v>
                </c:pt>
                <c:pt idx="2">
                  <c:v>17.5</c:v>
                </c:pt>
                <c:pt idx="3">
                  <c:v>22.5</c:v>
                </c:pt>
                <c:pt idx="4">
                  <c:v>27.5</c:v>
                </c:pt>
                <c:pt idx="5">
                  <c:v>32.5</c:v>
                </c:pt>
                <c:pt idx="6">
                  <c:v>37.5</c:v>
                </c:pt>
                <c:pt idx="7">
                  <c:v>42.5</c:v>
                </c:pt>
                <c:pt idx="8">
                  <c:v>47.5</c:v>
                </c:pt>
                <c:pt idx="9">
                  <c:v>52.5</c:v>
                </c:pt>
                <c:pt idx="10">
                  <c:v>57.5</c:v>
                </c:pt>
                <c:pt idx="11">
                  <c:v>62.5</c:v>
                </c:pt>
                <c:pt idx="12">
                  <c:v>67.5</c:v>
                </c:pt>
                <c:pt idx="13">
                  <c:v>70.5</c:v>
                </c:pt>
                <c:pt idx="14">
                  <c:v>71.5</c:v>
                </c:pt>
                <c:pt idx="15">
                  <c:v>72.5</c:v>
                </c:pt>
                <c:pt idx="16">
                  <c:v>73.5</c:v>
                </c:pt>
                <c:pt idx="17">
                  <c:v>74.5</c:v>
                </c:pt>
                <c:pt idx="18">
                  <c:v>77.5</c:v>
                </c:pt>
                <c:pt idx="19">
                  <c:v>82.5</c:v>
                </c:pt>
                <c:pt idx="20">
                  <c:v>87.5</c:v>
                </c:pt>
                <c:pt idx="21">
                  <c:v>92.5</c:v>
                </c:pt>
                <c:pt idx="22">
                  <c:v>97.5</c:v>
                </c:pt>
                <c:pt idx="23">
                  <c:v>105</c:v>
                </c:pt>
                <c:pt idx="24">
                  <c:v>115</c:v>
                </c:pt>
              </c:numCache>
            </c:numRef>
          </c:xVal>
          <c:yVal>
            <c:numRef>
              <c:f>Sheet1!$N$17:$N$41</c:f>
              <c:numCache>
                <c:formatCode>General</c:formatCode>
                <c:ptCount val="25"/>
                <c:pt idx="0">
                  <c:v>12.397260273971959</c:v>
                </c:pt>
                <c:pt idx="1">
                  <c:v>8.7641357027463176</c:v>
                </c:pt>
                <c:pt idx="2">
                  <c:v>7.9331046312179341</c:v>
                </c:pt>
                <c:pt idx="3">
                  <c:v>9.1363636363636473</c:v>
                </c:pt>
                <c:pt idx="4">
                  <c:v>9.2761557177615472</c:v>
                </c:pt>
                <c:pt idx="5">
                  <c:v>10.108481262327688</c:v>
                </c:pt>
                <c:pt idx="6">
                  <c:v>18.033439490445691</c:v>
                </c:pt>
                <c:pt idx="7">
                  <c:v>9.9094567404427956</c:v>
                </c:pt>
                <c:pt idx="8">
                  <c:v>9.42521631644005</c:v>
                </c:pt>
                <c:pt idx="9">
                  <c:v>8.6252189141857638</c:v>
                </c:pt>
                <c:pt idx="10">
                  <c:v>10.18716577540107</c:v>
                </c:pt>
                <c:pt idx="11">
                  <c:v>11.471408647140906</c:v>
                </c:pt>
                <c:pt idx="12">
                  <c:v>10.850515463917686</c:v>
                </c:pt>
                <c:pt idx="13">
                  <c:v>10.066505441354439</c:v>
                </c:pt>
                <c:pt idx="14">
                  <c:v>10.288461538461481</c:v>
                </c:pt>
                <c:pt idx="15">
                  <c:v>9.4519015659953709</c:v>
                </c:pt>
                <c:pt idx="16">
                  <c:v>11.141304347826088</c:v>
                </c:pt>
                <c:pt idx="17">
                  <c:v>10.039370078740532</c:v>
                </c:pt>
                <c:pt idx="18">
                  <c:v>9.6511627906977715</c:v>
                </c:pt>
                <c:pt idx="19">
                  <c:v>11.069482288828434</c:v>
                </c:pt>
                <c:pt idx="20">
                  <c:v>11.693091732729428</c:v>
                </c:pt>
                <c:pt idx="21">
                  <c:v>8.0261136712750876</c:v>
                </c:pt>
                <c:pt idx="22">
                  <c:v>7.2194199243379389</c:v>
                </c:pt>
                <c:pt idx="23">
                  <c:v>7.1711568938195098</c:v>
                </c:pt>
                <c:pt idx="24">
                  <c:v>7.2259136212623494</c:v>
                </c:pt>
              </c:numCache>
            </c:numRef>
          </c:yVal>
          <c:smooth val="0"/>
          <c:extLst>
            <c:ext xmlns:c16="http://schemas.microsoft.com/office/drawing/2014/chart" uri="{C3380CC4-5D6E-409C-BE32-E72D297353CC}">
              <c16:uniqueId val="{00000000-0CE0-4817-841D-22AB9A94DC75}"/>
            </c:ext>
          </c:extLst>
        </c:ser>
        <c:ser>
          <c:idx val="4"/>
          <c:order val="1"/>
          <c:xVal>
            <c:numRef>
              <c:f>Sheet1!$C$42:$C$57</c:f>
              <c:numCache>
                <c:formatCode>General</c:formatCode>
                <c:ptCount val="16"/>
                <c:pt idx="0">
                  <c:v>22.5</c:v>
                </c:pt>
                <c:pt idx="1">
                  <c:v>27.5</c:v>
                </c:pt>
                <c:pt idx="2">
                  <c:v>32.5</c:v>
                </c:pt>
                <c:pt idx="3">
                  <c:v>37.5</c:v>
                </c:pt>
                <c:pt idx="4">
                  <c:v>42.5</c:v>
                </c:pt>
                <c:pt idx="5">
                  <c:v>52.5</c:v>
                </c:pt>
                <c:pt idx="6">
                  <c:v>57.5</c:v>
                </c:pt>
                <c:pt idx="7">
                  <c:v>62.5</c:v>
                </c:pt>
                <c:pt idx="8">
                  <c:v>67.5</c:v>
                </c:pt>
                <c:pt idx="9">
                  <c:v>72.5</c:v>
                </c:pt>
                <c:pt idx="10">
                  <c:v>76.5</c:v>
                </c:pt>
                <c:pt idx="11">
                  <c:v>80</c:v>
                </c:pt>
                <c:pt idx="12">
                  <c:v>83.5</c:v>
                </c:pt>
                <c:pt idx="13">
                  <c:v>86.5</c:v>
                </c:pt>
                <c:pt idx="14">
                  <c:v>95</c:v>
                </c:pt>
                <c:pt idx="15">
                  <c:v>98.5</c:v>
                </c:pt>
              </c:numCache>
            </c:numRef>
          </c:xVal>
          <c:yVal>
            <c:numRef>
              <c:f>Sheet1!$N$42:$N$57</c:f>
              <c:numCache>
                <c:formatCode>General</c:formatCode>
                <c:ptCount val="16"/>
                <c:pt idx="0">
                  <c:v>5.0217155266015858</c:v>
                </c:pt>
                <c:pt idx="1">
                  <c:v>7.9787234042553683</c:v>
                </c:pt>
                <c:pt idx="2">
                  <c:v>8.7249782419496</c:v>
                </c:pt>
                <c:pt idx="3">
                  <c:v>8.7854500616523961</c:v>
                </c:pt>
                <c:pt idx="4">
                  <c:v>8.1376734258270904</c:v>
                </c:pt>
                <c:pt idx="5">
                  <c:v>8.7693798449612856</c:v>
                </c:pt>
                <c:pt idx="6">
                  <c:v>7.9232283464567734</c:v>
                </c:pt>
                <c:pt idx="7">
                  <c:v>7.488114104595879</c:v>
                </c:pt>
                <c:pt idx="8">
                  <c:v>8.2343412526997763</c:v>
                </c:pt>
                <c:pt idx="9">
                  <c:v>8.2599118942731913</c:v>
                </c:pt>
                <c:pt idx="10">
                  <c:v>7.1159638554216915</c:v>
                </c:pt>
                <c:pt idx="11">
                  <c:v>5.4848484848486256</c:v>
                </c:pt>
                <c:pt idx="12">
                  <c:v>7.7285921625544614</c:v>
                </c:pt>
                <c:pt idx="13">
                  <c:v>7.6851851851852517</c:v>
                </c:pt>
                <c:pt idx="14">
                  <c:v>4.5319905213269784</c:v>
                </c:pt>
                <c:pt idx="15">
                  <c:v>4.2847025495751518</c:v>
                </c:pt>
              </c:numCache>
            </c:numRef>
          </c:yVal>
          <c:smooth val="0"/>
          <c:extLst>
            <c:ext xmlns:c16="http://schemas.microsoft.com/office/drawing/2014/chart" uri="{C3380CC4-5D6E-409C-BE32-E72D297353CC}">
              <c16:uniqueId val="{00000001-0CE0-4817-841D-22AB9A94DC75}"/>
            </c:ext>
          </c:extLst>
        </c:ser>
        <c:ser>
          <c:idx val="5"/>
          <c:order val="2"/>
          <c:xVal>
            <c:numRef>
              <c:f>Sheet1!$C$16</c:f>
              <c:numCache>
                <c:formatCode>General</c:formatCode>
                <c:ptCount val="1"/>
                <c:pt idx="0">
                  <c:v>135</c:v>
                </c:pt>
              </c:numCache>
            </c:numRef>
          </c:xVal>
          <c:yVal>
            <c:numRef>
              <c:f>Sheet1!$N$16</c:f>
              <c:numCache>
                <c:formatCode>General</c:formatCode>
                <c:ptCount val="1"/>
                <c:pt idx="0">
                  <c:v>10.040983606555825</c:v>
                </c:pt>
              </c:numCache>
            </c:numRef>
          </c:yVal>
          <c:smooth val="0"/>
          <c:extLst>
            <c:ext xmlns:c16="http://schemas.microsoft.com/office/drawing/2014/chart" uri="{C3380CC4-5D6E-409C-BE32-E72D297353CC}">
              <c16:uniqueId val="{00000002-0CE0-4817-841D-22AB9A94DC75}"/>
            </c:ext>
          </c:extLst>
        </c:ser>
        <c:dLbls>
          <c:showLegendKey val="0"/>
          <c:showVal val="0"/>
          <c:showCatName val="0"/>
          <c:showSerName val="0"/>
          <c:showPercent val="0"/>
          <c:showBubbleSize val="0"/>
        </c:dLbls>
        <c:axId val="89394560"/>
        <c:axId val="89393984"/>
      </c:scatterChart>
      <c:valAx>
        <c:axId val="89394560"/>
        <c:scaling>
          <c:orientation val="minMax"/>
        </c:scaling>
        <c:delete val="0"/>
        <c:axPos val="b"/>
        <c:majorGridlines/>
        <c:numFmt formatCode="General" sourceLinked="1"/>
        <c:majorTickMark val="out"/>
        <c:minorTickMark val="none"/>
        <c:tickLblPos val="nextTo"/>
        <c:crossAx val="89393984"/>
        <c:crosses val="autoZero"/>
        <c:crossBetween val="midCat"/>
      </c:valAx>
      <c:valAx>
        <c:axId val="89393984"/>
        <c:scaling>
          <c:orientation val="minMax"/>
        </c:scaling>
        <c:delete val="0"/>
        <c:axPos val="l"/>
        <c:majorGridlines/>
        <c:numFmt formatCode="General" sourceLinked="1"/>
        <c:majorTickMark val="out"/>
        <c:minorTickMark val="none"/>
        <c:tickLblPos val="nextTo"/>
        <c:crossAx val="8939456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a:solidFill>
                <a:schemeClr val="tx1">
                  <a:lumMod val="50000"/>
                  <a:lumOff val="50000"/>
                </a:schemeClr>
              </a:solidFill>
            </a:ln>
          </c:spPr>
          <c:marker>
            <c:spPr>
              <a:solidFill>
                <a:schemeClr val="tx1">
                  <a:lumMod val="50000"/>
                  <a:lumOff val="50000"/>
                </a:schemeClr>
              </a:solidFill>
              <a:ln>
                <a:solidFill>
                  <a:schemeClr val="tx1">
                    <a:lumMod val="50000"/>
                    <a:lumOff val="50000"/>
                  </a:schemeClr>
                </a:solidFill>
              </a:ln>
            </c:spPr>
          </c:marker>
          <c:xVal>
            <c:numRef>
              <c:f>Sheet1!$C$17:$C$41</c:f>
              <c:numCache>
                <c:formatCode>General</c:formatCode>
                <c:ptCount val="25"/>
                <c:pt idx="0">
                  <c:v>5</c:v>
                </c:pt>
                <c:pt idx="1">
                  <c:v>12.5</c:v>
                </c:pt>
                <c:pt idx="2">
                  <c:v>17.5</c:v>
                </c:pt>
                <c:pt idx="3">
                  <c:v>22.5</c:v>
                </c:pt>
                <c:pt idx="4">
                  <c:v>27.5</c:v>
                </c:pt>
                <c:pt idx="5">
                  <c:v>32.5</c:v>
                </c:pt>
                <c:pt idx="6">
                  <c:v>37.5</c:v>
                </c:pt>
                <c:pt idx="7">
                  <c:v>42.5</c:v>
                </c:pt>
                <c:pt idx="8">
                  <c:v>47.5</c:v>
                </c:pt>
                <c:pt idx="9">
                  <c:v>52.5</c:v>
                </c:pt>
                <c:pt idx="10">
                  <c:v>57.5</c:v>
                </c:pt>
                <c:pt idx="11">
                  <c:v>62.5</c:v>
                </c:pt>
                <c:pt idx="12">
                  <c:v>67.5</c:v>
                </c:pt>
                <c:pt idx="13">
                  <c:v>70.5</c:v>
                </c:pt>
                <c:pt idx="14">
                  <c:v>71.5</c:v>
                </c:pt>
                <c:pt idx="15">
                  <c:v>72.5</c:v>
                </c:pt>
                <c:pt idx="16">
                  <c:v>73.5</c:v>
                </c:pt>
                <c:pt idx="17">
                  <c:v>74.5</c:v>
                </c:pt>
                <c:pt idx="18">
                  <c:v>77.5</c:v>
                </c:pt>
                <c:pt idx="19">
                  <c:v>82.5</c:v>
                </c:pt>
                <c:pt idx="20">
                  <c:v>87.5</c:v>
                </c:pt>
                <c:pt idx="21">
                  <c:v>92.5</c:v>
                </c:pt>
                <c:pt idx="22">
                  <c:v>97.5</c:v>
                </c:pt>
                <c:pt idx="23">
                  <c:v>105</c:v>
                </c:pt>
                <c:pt idx="24">
                  <c:v>115</c:v>
                </c:pt>
              </c:numCache>
            </c:numRef>
          </c:xVal>
          <c:yVal>
            <c:numRef>
              <c:f>Sheet1!$R$17:$R$41</c:f>
              <c:numCache>
                <c:formatCode>0.0</c:formatCode>
                <c:ptCount val="25"/>
                <c:pt idx="0">
                  <c:v>8.9797862738178367</c:v>
                </c:pt>
                <c:pt idx="1">
                  <c:v>4.3091825249833207</c:v>
                </c:pt>
                <c:pt idx="2">
                  <c:v>4.5221625001227039</c:v>
                </c:pt>
                <c:pt idx="3">
                  <c:v>6.6748860891778152</c:v>
                </c:pt>
                <c:pt idx="4">
                  <c:v>8.9483398313420608</c:v>
                </c:pt>
                <c:pt idx="5">
                  <c:v>8.6243040086472735</c:v>
                </c:pt>
                <c:pt idx="6">
                  <c:v>7.1501466364728925</c:v>
                </c:pt>
                <c:pt idx="7">
                  <c:v>6.688880618444573</c:v>
                </c:pt>
                <c:pt idx="8">
                  <c:v>5.2765939473468126</c:v>
                </c:pt>
                <c:pt idx="9">
                  <c:v>5.9675018474790882</c:v>
                </c:pt>
                <c:pt idx="10">
                  <c:v>7.1837497851162135</c:v>
                </c:pt>
                <c:pt idx="11">
                  <c:v>6.5875050530639738</c:v>
                </c:pt>
                <c:pt idx="12">
                  <c:v>6.4987592128640248</c:v>
                </c:pt>
                <c:pt idx="13">
                  <c:v>6.7225139369292917</c:v>
                </c:pt>
                <c:pt idx="14">
                  <c:v>6.073439794859441</c:v>
                </c:pt>
                <c:pt idx="15">
                  <c:v>6.0749925820778241</c:v>
                </c:pt>
                <c:pt idx="16">
                  <c:v>7.7482595560599687</c:v>
                </c:pt>
                <c:pt idx="17">
                  <c:v>6.1714993876254658</c:v>
                </c:pt>
                <c:pt idx="18">
                  <c:v>6.6799780014101868</c:v>
                </c:pt>
                <c:pt idx="19">
                  <c:v>6.1655280100964651</c:v>
                </c:pt>
                <c:pt idx="20">
                  <c:v>5.829485161575267</c:v>
                </c:pt>
                <c:pt idx="21">
                  <c:v>4.0260810395171625</c:v>
                </c:pt>
                <c:pt idx="22">
                  <c:v>4.4291539769179513</c:v>
                </c:pt>
                <c:pt idx="23">
                  <c:v>4.4328557105443105</c:v>
                </c:pt>
                <c:pt idx="24">
                  <c:v>4.4006713074505841</c:v>
                </c:pt>
              </c:numCache>
            </c:numRef>
          </c:yVal>
          <c:smooth val="0"/>
          <c:extLst>
            <c:ext xmlns:c16="http://schemas.microsoft.com/office/drawing/2014/chart" uri="{C3380CC4-5D6E-409C-BE32-E72D297353CC}">
              <c16:uniqueId val="{00000000-524B-4C70-BCBA-3653719C0220}"/>
            </c:ext>
          </c:extLst>
        </c:ser>
        <c:ser>
          <c:idx val="1"/>
          <c:order val="1"/>
          <c:spPr>
            <a:ln>
              <a:solidFill>
                <a:schemeClr val="tx1">
                  <a:lumMod val="50000"/>
                  <a:lumOff val="50000"/>
                </a:schemeClr>
              </a:solidFill>
            </a:ln>
          </c:spPr>
          <c:marker>
            <c:spPr>
              <a:solidFill>
                <a:schemeClr val="tx1">
                  <a:lumMod val="50000"/>
                  <a:lumOff val="50000"/>
                </a:schemeClr>
              </a:solidFill>
              <a:ln>
                <a:solidFill>
                  <a:schemeClr val="tx1">
                    <a:lumMod val="50000"/>
                    <a:lumOff val="50000"/>
                  </a:schemeClr>
                </a:solidFill>
              </a:ln>
            </c:spPr>
          </c:marker>
          <c:xVal>
            <c:numRef>
              <c:f>Sheet1!$C$42:$C$57</c:f>
              <c:numCache>
                <c:formatCode>General</c:formatCode>
                <c:ptCount val="16"/>
                <c:pt idx="0">
                  <c:v>22.5</c:v>
                </c:pt>
                <c:pt idx="1">
                  <c:v>27.5</c:v>
                </c:pt>
                <c:pt idx="2">
                  <c:v>32.5</c:v>
                </c:pt>
                <c:pt idx="3">
                  <c:v>37.5</c:v>
                </c:pt>
                <c:pt idx="4">
                  <c:v>42.5</c:v>
                </c:pt>
                <c:pt idx="5">
                  <c:v>52.5</c:v>
                </c:pt>
                <c:pt idx="6">
                  <c:v>57.5</c:v>
                </c:pt>
                <c:pt idx="7">
                  <c:v>62.5</c:v>
                </c:pt>
                <c:pt idx="8">
                  <c:v>67.5</c:v>
                </c:pt>
                <c:pt idx="9">
                  <c:v>72.5</c:v>
                </c:pt>
                <c:pt idx="10">
                  <c:v>76.5</c:v>
                </c:pt>
                <c:pt idx="11">
                  <c:v>80</c:v>
                </c:pt>
                <c:pt idx="12">
                  <c:v>83.5</c:v>
                </c:pt>
                <c:pt idx="13">
                  <c:v>86.5</c:v>
                </c:pt>
                <c:pt idx="14">
                  <c:v>95</c:v>
                </c:pt>
                <c:pt idx="15">
                  <c:v>98.5</c:v>
                </c:pt>
              </c:numCache>
            </c:numRef>
          </c:xVal>
          <c:yVal>
            <c:numRef>
              <c:f>Sheet1!$R$42:$R$57</c:f>
              <c:numCache>
                <c:formatCode>0.0</c:formatCode>
                <c:ptCount val="16"/>
                <c:pt idx="0">
                  <c:v>2.7301778564131505</c:v>
                </c:pt>
                <c:pt idx="1">
                  <c:v>3.9167887034889586</c:v>
                </c:pt>
                <c:pt idx="2">
                  <c:v>4.8835702890803567</c:v>
                </c:pt>
                <c:pt idx="3">
                  <c:v>5.2610522650015321</c:v>
                </c:pt>
                <c:pt idx="4">
                  <c:v>5.5977986126416761</c:v>
                </c:pt>
                <c:pt idx="5">
                  <c:v>6.9132067196819644</c:v>
                </c:pt>
                <c:pt idx="6">
                  <c:v>6.9758538772603442</c:v>
                </c:pt>
                <c:pt idx="7">
                  <c:v>7.4941522280143067</c:v>
                </c:pt>
                <c:pt idx="8">
                  <c:v>6.5106843064104956</c:v>
                </c:pt>
                <c:pt idx="9">
                  <c:v>6.7869924701559965</c:v>
                </c:pt>
                <c:pt idx="10">
                  <c:v>6.7598002978157075</c:v>
                </c:pt>
                <c:pt idx="11">
                  <c:v>4.2353781152723666</c:v>
                </c:pt>
                <c:pt idx="12">
                  <c:v>7.0167780105142823</c:v>
                </c:pt>
                <c:pt idx="13">
                  <c:v>7.1349502099354796</c:v>
                </c:pt>
                <c:pt idx="14">
                  <c:v>0</c:v>
                </c:pt>
                <c:pt idx="15">
                  <c:v>2.556199745318311</c:v>
                </c:pt>
              </c:numCache>
            </c:numRef>
          </c:yVal>
          <c:smooth val="0"/>
          <c:extLst>
            <c:ext xmlns:c16="http://schemas.microsoft.com/office/drawing/2014/chart" uri="{C3380CC4-5D6E-409C-BE32-E72D297353CC}">
              <c16:uniqueId val="{00000001-524B-4C70-BCBA-3653719C0220}"/>
            </c:ext>
          </c:extLst>
        </c:ser>
        <c:ser>
          <c:idx val="2"/>
          <c:order val="2"/>
          <c:spPr>
            <a:ln>
              <a:solidFill>
                <a:schemeClr val="tx1">
                  <a:lumMod val="50000"/>
                  <a:lumOff val="50000"/>
                </a:schemeClr>
              </a:solidFill>
            </a:ln>
          </c:spPr>
          <c:marker>
            <c:spPr>
              <a:solidFill>
                <a:schemeClr val="tx1">
                  <a:lumMod val="50000"/>
                  <a:lumOff val="50000"/>
                </a:schemeClr>
              </a:solidFill>
              <a:ln>
                <a:solidFill>
                  <a:schemeClr val="tx1">
                    <a:lumMod val="50000"/>
                    <a:lumOff val="50000"/>
                  </a:schemeClr>
                </a:solidFill>
              </a:ln>
            </c:spPr>
          </c:marker>
          <c:xVal>
            <c:numRef>
              <c:f>Sheet1!$C$16</c:f>
              <c:numCache>
                <c:formatCode>General</c:formatCode>
                <c:ptCount val="1"/>
                <c:pt idx="0">
                  <c:v>135</c:v>
                </c:pt>
              </c:numCache>
            </c:numRef>
          </c:xVal>
          <c:yVal>
            <c:numRef>
              <c:f>Sheet1!$R$16</c:f>
              <c:numCache>
                <c:formatCode>0.0</c:formatCode>
                <c:ptCount val="1"/>
                <c:pt idx="0">
                  <c:v>7.1032318193953392</c:v>
                </c:pt>
              </c:numCache>
            </c:numRef>
          </c:yVal>
          <c:smooth val="0"/>
          <c:extLst>
            <c:ext xmlns:c16="http://schemas.microsoft.com/office/drawing/2014/chart" uri="{C3380CC4-5D6E-409C-BE32-E72D297353CC}">
              <c16:uniqueId val="{00000002-524B-4C70-BCBA-3653719C0220}"/>
            </c:ext>
          </c:extLst>
        </c:ser>
        <c:ser>
          <c:idx val="3"/>
          <c:order val="3"/>
          <c:xVal>
            <c:numRef>
              <c:f>Sheet1!$C$17:$C$41</c:f>
              <c:numCache>
                <c:formatCode>General</c:formatCode>
                <c:ptCount val="25"/>
                <c:pt idx="0">
                  <c:v>5</c:v>
                </c:pt>
                <c:pt idx="1">
                  <c:v>12.5</c:v>
                </c:pt>
                <c:pt idx="2">
                  <c:v>17.5</c:v>
                </c:pt>
                <c:pt idx="3">
                  <c:v>22.5</c:v>
                </c:pt>
                <c:pt idx="4">
                  <c:v>27.5</c:v>
                </c:pt>
                <c:pt idx="5">
                  <c:v>32.5</c:v>
                </c:pt>
                <c:pt idx="6">
                  <c:v>37.5</c:v>
                </c:pt>
                <c:pt idx="7">
                  <c:v>42.5</c:v>
                </c:pt>
                <c:pt idx="8">
                  <c:v>47.5</c:v>
                </c:pt>
                <c:pt idx="9">
                  <c:v>52.5</c:v>
                </c:pt>
                <c:pt idx="10">
                  <c:v>57.5</c:v>
                </c:pt>
                <c:pt idx="11">
                  <c:v>62.5</c:v>
                </c:pt>
                <c:pt idx="12">
                  <c:v>67.5</c:v>
                </c:pt>
                <c:pt idx="13">
                  <c:v>70.5</c:v>
                </c:pt>
                <c:pt idx="14">
                  <c:v>71.5</c:v>
                </c:pt>
                <c:pt idx="15">
                  <c:v>72.5</c:v>
                </c:pt>
                <c:pt idx="16">
                  <c:v>73.5</c:v>
                </c:pt>
                <c:pt idx="17">
                  <c:v>74.5</c:v>
                </c:pt>
                <c:pt idx="18">
                  <c:v>77.5</c:v>
                </c:pt>
                <c:pt idx="19">
                  <c:v>82.5</c:v>
                </c:pt>
                <c:pt idx="20">
                  <c:v>87.5</c:v>
                </c:pt>
                <c:pt idx="21">
                  <c:v>92.5</c:v>
                </c:pt>
                <c:pt idx="22">
                  <c:v>97.5</c:v>
                </c:pt>
                <c:pt idx="23">
                  <c:v>105</c:v>
                </c:pt>
                <c:pt idx="24">
                  <c:v>115</c:v>
                </c:pt>
              </c:numCache>
            </c:numRef>
          </c:xVal>
          <c:yVal>
            <c:numRef>
              <c:f>Sheet1!$N$17:$N$41</c:f>
              <c:numCache>
                <c:formatCode>General</c:formatCode>
                <c:ptCount val="25"/>
                <c:pt idx="0">
                  <c:v>12.397260273971959</c:v>
                </c:pt>
                <c:pt idx="1">
                  <c:v>8.7641357027463176</c:v>
                </c:pt>
                <c:pt idx="2">
                  <c:v>7.9331046312179341</c:v>
                </c:pt>
                <c:pt idx="3">
                  <c:v>9.1363636363636473</c:v>
                </c:pt>
                <c:pt idx="4">
                  <c:v>9.2761557177615472</c:v>
                </c:pt>
                <c:pt idx="5">
                  <c:v>10.108481262327688</c:v>
                </c:pt>
                <c:pt idx="6">
                  <c:v>18.033439490445691</c:v>
                </c:pt>
                <c:pt idx="7">
                  <c:v>9.9094567404427956</c:v>
                </c:pt>
                <c:pt idx="8">
                  <c:v>9.42521631644005</c:v>
                </c:pt>
                <c:pt idx="9">
                  <c:v>8.6252189141857638</c:v>
                </c:pt>
                <c:pt idx="10">
                  <c:v>10.18716577540107</c:v>
                </c:pt>
                <c:pt idx="11">
                  <c:v>11.471408647140906</c:v>
                </c:pt>
                <c:pt idx="12">
                  <c:v>10.850515463917686</c:v>
                </c:pt>
                <c:pt idx="13">
                  <c:v>10.066505441354439</c:v>
                </c:pt>
                <c:pt idx="14">
                  <c:v>10.288461538461481</c:v>
                </c:pt>
                <c:pt idx="15">
                  <c:v>9.4519015659953709</c:v>
                </c:pt>
                <c:pt idx="16">
                  <c:v>11.141304347826088</c:v>
                </c:pt>
                <c:pt idx="17">
                  <c:v>10.039370078740532</c:v>
                </c:pt>
                <c:pt idx="18">
                  <c:v>9.6511627906977715</c:v>
                </c:pt>
                <c:pt idx="19">
                  <c:v>11.069482288828434</c:v>
                </c:pt>
                <c:pt idx="20">
                  <c:v>11.693091732729428</c:v>
                </c:pt>
                <c:pt idx="21">
                  <c:v>8.0261136712750876</c:v>
                </c:pt>
                <c:pt idx="22">
                  <c:v>7.2194199243379389</c:v>
                </c:pt>
                <c:pt idx="23">
                  <c:v>7.1711568938195098</c:v>
                </c:pt>
                <c:pt idx="24">
                  <c:v>7.2259136212623494</c:v>
                </c:pt>
              </c:numCache>
            </c:numRef>
          </c:yVal>
          <c:smooth val="0"/>
          <c:extLst>
            <c:ext xmlns:c16="http://schemas.microsoft.com/office/drawing/2014/chart" uri="{C3380CC4-5D6E-409C-BE32-E72D297353CC}">
              <c16:uniqueId val="{00000003-524B-4C70-BCBA-3653719C0220}"/>
            </c:ext>
          </c:extLst>
        </c:ser>
        <c:ser>
          <c:idx val="4"/>
          <c:order val="4"/>
          <c:xVal>
            <c:numRef>
              <c:f>Sheet1!$C$42:$C$57</c:f>
              <c:numCache>
                <c:formatCode>General</c:formatCode>
                <c:ptCount val="16"/>
                <c:pt idx="0">
                  <c:v>22.5</c:v>
                </c:pt>
                <c:pt idx="1">
                  <c:v>27.5</c:v>
                </c:pt>
                <c:pt idx="2">
                  <c:v>32.5</c:v>
                </c:pt>
                <c:pt idx="3">
                  <c:v>37.5</c:v>
                </c:pt>
                <c:pt idx="4">
                  <c:v>42.5</c:v>
                </c:pt>
                <c:pt idx="5">
                  <c:v>52.5</c:v>
                </c:pt>
                <c:pt idx="6">
                  <c:v>57.5</c:v>
                </c:pt>
                <c:pt idx="7">
                  <c:v>62.5</c:v>
                </c:pt>
                <c:pt idx="8">
                  <c:v>67.5</c:v>
                </c:pt>
                <c:pt idx="9">
                  <c:v>72.5</c:v>
                </c:pt>
                <c:pt idx="10">
                  <c:v>76.5</c:v>
                </c:pt>
                <c:pt idx="11">
                  <c:v>80</c:v>
                </c:pt>
                <c:pt idx="12">
                  <c:v>83.5</c:v>
                </c:pt>
                <c:pt idx="13">
                  <c:v>86.5</c:v>
                </c:pt>
                <c:pt idx="14">
                  <c:v>95</c:v>
                </c:pt>
                <c:pt idx="15">
                  <c:v>98.5</c:v>
                </c:pt>
              </c:numCache>
            </c:numRef>
          </c:xVal>
          <c:yVal>
            <c:numRef>
              <c:f>Sheet1!$N$42:$N$57</c:f>
              <c:numCache>
                <c:formatCode>General</c:formatCode>
                <c:ptCount val="16"/>
                <c:pt idx="0">
                  <c:v>5.0217155266015858</c:v>
                </c:pt>
                <c:pt idx="1">
                  <c:v>7.9787234042553683</c:v>
                </c:pt>
                <c:pt idx="2">
                  <c:v>8.7249782419496</c:v>
                </c:pt>
                <c:pt idx="3">
                  <c:v>8.7854500616523961</c:v>
                </c:pt>
                <c:pt idx="4">
                  <c:v>8.1376734258270904</c:v>
                </c:pt>
                <c:pt idx="5">
                  <c:v>8.7693798449612856</c:v>
                </c:pt>
                <c:pt idx="6">
                  <c:v>7.9232283464567734</c:v>
                </c:pt>
                <c:pt idx="7">
                  <c:v>7.488114104595879</c:v>
                </c:pt>
                <c:pt idx="8">
                  <c:v>8.2343412526997763</c:v>
                </c:pt>
                <c:pt idx="9">
                  <c:v>8.2599118942731913</c:v>
                </c:pt>
                <c:pt idx="10">
                  <c:v>7.1159638554216915</c:v>
                </c:pt>
                <c:pt idx="11">
                  <c:v>5.4848484848486256</c:v>
                </c:pt>
                <c:pt idx="12">
                  <c:v>7.7285921625544614</c:v>
                </c:pt>
                <c:pt idx="13">
                  <c:v>7.6851851851852517</c:v>
                </c:pt>
                <c:pt idx="14">
                  <c:v>4.5319905213269784</c:v>
                </c:pt>
                <c:pt idx="15">
                  <c:v>4.2847025495751518</c:v>
                </c:pt>
              </c:numCache>
            </c:numRef>
          </c:yVal>
          <c:smooth val="0"/>
          <c:extLst>
            <c:ext xmlns:c16="http://schemas.microsoft.com/office/drawing/2014/chart" uri="{C3380CC4-5D6E-409C-BE32-E72D297353CC}">
              <c16:uniqueId val="{00000004-524B-4C70-BCBA-3653719C0220}"/>
            </c:ext>
          </c:extLst>
        </c:ser>
        <c:ser>
          <c:idx val="5"/>
          <c:order val="5"/>
          <c:xVal>
            <c:numRef>
              <c:f>Sheet1!$C$16</c:f>
              <c:numCache>
                <c:formatCode>General</c:formatCode>
                <c:ptCount val="1"/>
                <c:pt idx="0">
                  <c:v>135</c:v>
                </c:pt>
              </c:numCache>
            </c:numRef>
          </c:xVal>
          <c:yVal>
            <c:numRef>
              <c:f>Sheet1!$N$16</c:f>
              <c:numCache>
                <c:formatCode>General</c:formatCode>
                <c:ptCount val="1"/>
                <c:pt idx="0">
                  <c:v>10.040983606555825</c:v>
                </c:pt>
              </c:numCache>
            </c:numRef>
          </c:yVal>
          <c:smooth val="0"/>
          <c:extLst>
            <c:ext xmlns:c16="http://schemas.microsoft.com/office/drawing/2014/chart" uri="{C3380CC4-5D6E-409C-BE32-E72D297353CC}">
              <c16:uniqueId val="{00000005-524B-4C70-BCBA-3653719C0220}"/>
            </c:ext>
          </c:extLst>
        </c:ser>
        <c:dLbls>
          <c:showLegendKey val="0"/>
          <c:showVal val="0"/>
          <c:showCatName val="0"/>
          <c:showSerName val="0"/>
          <c:showPercent val="0"/>
          <c:showBubbleSize val="0"/>
        </c:dLbls>
        <c:axId val="89398592"/>
        <c:axId val="89393408"/>
      </c:scatterChart>
      <c:valAx>
        <c:axId val="89398592"/>
        <c:scaling>
          <c:orientation val="minMax"/>
        </c:scaling>
        <c:delete val="0"/>
        <c:axPos val="b"/>
        <c:majorGridlines/>
        <c:numFmt formatCode="General" sourceLinked="1"/>
        <c:majorTickMark val="out"/>
        <c:minorTickMark val="none"/>
        <c:tickLblPos val="nextTo"/>
        <c:crossAx val="89393408"/>
        <c:crosses val="autoZero"/>
        <c:crossBetween val="midCat"/>
      </c:valAx>
      <c:valAx>
        <c:axId val="89393408"/>
        <c:scaling>
          <c:orientation val="minMax"/>
        </c:scaling>
        <c:delete val="0"/>
        <c:axPos val="l"/>
        <c:majorGridlines/>
        <c:numFmt formatCode="0.0" sourceLinked="1"/>
        <c:majorTickMark val="out"/>
        <c:minorTickMark val="none"/>
        <c:tickLblPos val="nextTo"/>
        <c:crossAx val="8939859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719794492387618E-2"/>
          <c:y val="6.656077650745254E-2"/>
          <c:w val="0.79439679477589686"/>
          <c:h val="0.85773354659860346"/>
        </c:manualLayout>
      </c:layout>
      <c:scatterChart>
        <c:scatterStyle val="lineMarker"/>
        <c:varyColors val="0"/>
        <c:ser>
          <c:idx val="0"/>
          <c:order val="0"/>
          <c:tx>
            <c:v>15</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forward val="1000"/>
            <c:dispRSqr val="0"/>
            <c:dispEq val="1"/>
            <c:trendlineLbl>
              <c:layout>
                <c:manualLayout>
                  <c:x val="-1.0971599902497915E-2"/>
                  <c:y val="0.20137019506362908"/>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accent1"/>
                        </a:solidFill>
                      </a:rPr>
                      <a:t>y = 35.533ln(x) + 255.82</a:t>
                    </a:r>
                    <a:endParaRPr lang="en-US">
                      <a:solidFill>
                        <a:schemeClr val="accent1"/>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Sheet2!$AC$13:$AG$13</c:f>
              <c:numCache>
                <c:formatCode>General</c:formatCode>
                <c:ptCount val="5"/>
                <c:pt idx="0">
                  <c:v>90</c:v>
                </c:pt>
                <c:pt idx="1">
                  <c:v>150</c:v>
                </c:pt>
                <c:pt idx="2">
                  <c:v>330</c:v>
                </c:pt>
                <c:pt idx="3">
                  <c:v>450</c:v>
                </c:pt>
                <c:pt idx="4">
                  <c:v>630</c:v>
                </c:pt>
              </c:numCache>
            </c:numRef>
          </c:xVal>
          <c:yVal>
            <c:numRef>
              <c:f>Sheet2!$AC$32:$AG$32</c:f>
              <c:numCache>
                <c:formatCode>General</c:formatCode>
                <c:ptCount val="5"/>
                <c:pt idx="0">
                  <c:v>432</c:v>
                </c:pt>
                <c:pt idx="1">
                  <c:v>453</c:v>
                </c:pt>
                <c:pt idx="2">
                  <c:v>483</c:v>
                </c:pt>
                <c:pt idx="3">
                  <c:v>492</c:v>
                </c:pt>
                <c:pt idx="4">
                  <c:v>500</c:v>
                </c:pt>
              </c:numCache>
            </c:numRef>
          </c:yVal>
          <c:smooth val="0"/>
          <c:extLst>
            <c:ext xmlns:c16="http://schemas.microsoft.com/office/drawing/2014/chart" uri="{C3380CC4-5D6E-409C-BE32-E72D297353CC}">
              <c16:uniqueId val="{00000000-9CD3-49A6-B763-071195F57300}"/>
            </c:ext>
          </c:extLst>
        </c:ser>
        <c:ser>
          <c:idx val="1"/>
          <c:order val="1"/>
          <c:tx>
            <c:v>16</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og"/>
            <c:forward val="1000"/>
            <c:dispRSqr val="0"/>
            <c:dispEq val="1"/>
            <c:trendlineLbl>
              <c:layout>
                <c:manualLayout>
                  <c:x val="2.9236236822802932E-3"/>
                  <c:y val="0.21008309036319778"/>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rgbClr val="FF0000"/>
                        </a:solidFill>
                      </a:rPr>
                      <a:t>y = 34.641ln(x) + 247.69</a:t>
                    </a:r>
                    <a:endParaRPr lang="en-US">
                      <a:solidFill>
                        <a:srgbClr val="FF0000"/>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Sheet2!$AC$15:$AG$15</c:f>
              <c:numCache>
                <c:formatCode>General</c:formatCode>
                <c:ptCount val="5"/>
                <c:pt idx="0">
                  <c:v>60</c:v>
                </c:pt>
                <c:pt idx="1">
                  <c:v>120</c:v>
                </c:pt>
                <c:pt idx="2">
                  <c:v>300</c:v>
                </c:pt>
                <c:pt idx="3">
                  <c:v>420</c:v>
                </c:pt>
                <c:pt idx="4">
                  <c:v>600</c:v>
                </c:pt>
              </c:numCache>
            </c:numRef>
          </c:xVal>
          <c:yVal>
            <c:numRef>
              <c:f>Sheet2!$AC$33:$AG$33</c:f>
              <c:numCache>
                <c:formatCode>General</c:formatCode>
                <c:ptCount val="5"/>
                <c:pt idx="0">
                  <c:v>407</c:v>
                </c:pt>
                <c:pt idx="1">
                  <c:v>431</c:v>
                </c:pt>
                <c:pt idx="2">
                  <c:v>464</c:v>
                </c:pt>
                <c:pt idx="3">
                  <c:v>475</c:v>
                </c:pt>
                <c:pt idx="4">
                  <c:v>486</c:v>
                </c:pt>
              </c:numCache>
            </c:numRef>
          </c:yVal>
          <c:smooth val="0"/>
          <c:extLst>
            <c:ext xmlns:c16="http://schemas.microsoft.com/office/drawing/2014/chart" uri="{C3380CC4-5D6E-409C-BE32-E72D297353CC}">
              <c16:uniqueId val="{00000004-9CD3-49A6-B763-071195F57300}"/>
            </c:ext>
          </c:extLst>
        </c:ser>
        <c:ser>
          <c:idx val="2"/>
          <c:order val="2"/>
          <c:tx>
            <c:v>17</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og"/>
            <c:forward val="1000"/>
            <c:dispRSqr val="0"/>
            <c:dispEq val="1"/>
            <c:trendlineLbl>
              <c:layout>
                <c:manualLayout>
                  <c:x val="2.1575474668811993E-2"/>
                  <c:y val="0.29957646133940419"/>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accent3"/>
                        </a:solidFill>
                      </a:rPr>
                      <a:t>y = 34.018ln(x) + 264.57</a:t>
                    </a:r>
                    <a:endParaRPr lang="en-US">
                      <a:solidFill>
                        <a:schemeClr val="accent3"/>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Sheet2!$AC$15:$AG$15</c:f>
              <c:numCache>
                <c:formatCode>General</c:formatCode>
                <c:ptCount val="5"/>
                <c:pt idx="0">
                  <c:v>60</c:v>
                </c:pt>
                <c:pt idx="1">
                  <c:v>120</c:v>
                </c:pt>
                <c:pt idx="2">
                  <c:v>300</c:v>
                </c:pt>
                <c:pt idx="3">
                  <c:v>420</c:v>
                </c:pt>
                <c:pt idx="4">
                  <c:v>600</c:v>
                </c:pt>
              </c:numCache>
            </c:numRef>
          </c:xVal>
          <c:yVal>
            <c:numRef>
              <c:f>Sheet2!$AC$34:$AG$34</c:f>
              <c:numCache>
                <c:formatCode>General</c:formatCode>
                <c:ptCount val="5"/>
                <c:pt idx="0">
                  <c:v>420</c:v>
                </c:pt>
                <c:pt idx="1">
                  <c:v>446</c:v>
                </c:pt>
                <c:pt idx="2">
                  <c:v>477</c:v>
                </c:pt>
                <c:pt idx="3">
                  <c:v>488</c:v>
                </c:pt>
                <c:pt idx="4">
                  <c:v>498</c:v>
                </c:pt>
              </c:numCache>
            </c:numRef>
          </c:yVal>
          <c:smooth val="0"/>
          <c:extLst>
            <c:ext xmlns:c16="http://schemas.microsoft.com/office/drawing/2014/chart" uri="{C3380CC4-5D6E-409C-BE32-E72D297353CC}">
              <c16:uniqueId val="{00000008-9CD3-49A6-B763-071195F57300}"/>
            </c:ext>
          </c:extLst>
        </c:ser>
        <c:ser>
          <c:idx val="3"/>
          <c:order val="3"/>
          <c:tx>
            <c:v>18</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og"/>
            <c:forward val="1000"/>
            <c:dispRSqr val="0"/>
            <c:dispEq val="1"/>
            <c:trendlineLbl>
              <c:layout>
                <c:manualLayout>
                  <c:x val="2.1575474668811993E-2"/>
                  <c:y val="0.64896757094766233"/>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accent4"/>
                        </a:solidFill>
                      </a:rPr>
                      <a:t>y = 38.781ln(x) + 300.79</a:t>
                    </a:r>
                    <a:endParaRPr lang="en-US">
                      <a:solidFill>
                        <a:schemeClr val="accent4"/>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Sheet2!$AC$15:$AG$15</c:f>
              <c:numCache>
                <c:formatCode>General</c:formatCode>
                <c:ptCount val="5"/>
                <c:pt idx="0">
                  <c:v>60</c:v>
                </c:pt>
                <c:pt idx="1">
                  <c:v>120</c:v>
                </c:pt>
                <c:pt idx="2">
                  <c:v>300</c:v>
                </c:pt>
                <c:pt idx="3">
                  <c:v>420</c:v>
                </c:pt>
                <c:pt idx="4">
                  <c:v>600</c:v>
                </c:pt>
              </c:numCache>
            </c:numRef>
          </c:xVal>
          <c:yVal>
            <c:numRef>
              <c:f>Sheet2!$AC$35:$AG$35</c:f>
              <c:numCache>
                <c:formatCode>General</c:formatCode>
                <c:ptCount val="5"/>
                <c:pt idx="0">
                  <c:v>477</c:v>
                </c:pt>
                <c:pt idx="1">
                  <c:v>510</c:v>
                </c:pt>
                <c:pt idx="2">
                  <c:v>541</c:v>
                </c:pt>
                <c:pt idx="3">
                  <c:v>555</c:v>
                </c:pt>
                <c:pt idx="4">
                  <c:v>568</c:v>
                </c:pt>
              </c:numCache>
            </c:numRef>
          </c:yVal>
          <c:smooth val="0"/>
          <c:extLst>
            <c:ext xmlns:c16="http://schemas.microsoft.com/office/drawing/2014/chart" uri="{C3380CC4-5D6E-409C-BE32-E72D297353CC}">
              <c16:uniqueId val="{0000000A-9CD3-49A6-B763-071195F57300}"/>
            </c:ext>
          </c:extLst>
        </c:ser>
        <c:ser>
          <c:idx val="4"/>
          <c:order val="4"/>
          <c:tx>
            <c:v>19</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og"/>
            <c:forward val="1000"/>
            <c:dispRSqr val="0"/>
            <c:dispEq val="1"/>
            <c:trendlineLbl>
              <c:layout>
                <c:manualLayout>
                  <c:x val="2.3236253199940996E-2"/>
                  <c:y val="0.52376222996944821"/>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accent5"/>
                        </a:solidFill>
                      </a:rPr>
                      <a:t>y = 35.708ln(x) + 274.18</a:t>
                    </a:r>
                    <a:endParaRPr lang="en-US">
                      <a:solidFill>
                        <a:schemeClr val="accent5"/>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Sheet2!$AC$15:$AG$15</c:f>
              <c:numCache>
                <c:formatCode>General</c:formatCode>
                <c:ptCount val="5"/>
                <c:pt idx="0">
                  <c:v>60</c:v>
                </c:pt>
                <c:pt idx="1">
                  <c:v>120</c:v>
                </c:pt>
                <c:pt idx="2">
                  <c:v>300</c:v>
                </c:pt>
                <c:pt idx="3">
                  <c:v>420</c:v>
                </c:pt>
                <c:pt idx="4">
                  <c:v>600</c:v>
                </c:pt>
              </c:numCache>
            </c:numRef>
          </c:xVal>
          <c:yVal>
            <c:numRef>
              <c:f>Sheet2!$AC$36:$AG$36</c:f>
              <c:numCache>
                <c:formatCode>General</c:formatCode>
                <c:ptCount val="5"/>
                <c:pt idx="0">
                  <c:v>437</c:v>
                </c:pt>
                <c:pt idx="1">
                  <c:v>464</c:v>
                </c:pt>
                <c:pt idx="2">
                  <c:v>499</c:v>
                </c:pt>
                <c:pt idx="3">
                  <c:v>510</c:v>
                </c:pt>
                <c:pt idx="4">
                  <c:v>517</c:v>
                </c:pt>
              </c:numCache>
            </c:numRef>
          </c:yVal>
          <c:smooth val="0"/>
          <c:extLst>
            <c:ext xmlns:c16="http://schemas.microsoft.com/office/drawing/2014/chart" uri="{C3380CC4-5D6E-409C-BE32-E72D297353CC}">
              <c16:uniqueId val="{0000000C-9CD3-49A6-B763-071195F57300}"/>
            </c:ext>
          </c:extLst>
        </c:ser>
        <c:ser>
          <c:idx val="5"/>
          <c:order val="5"/>
          <c:tx>
            <c:v>20</c:v>
          </c:tx>
          <c:spPr>
            <a:ln w="25400" cap="rnd">
              <a:no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og"/>
            <c:forward val="1000"/>
            <c:dispRSqr val="0"/>
            <c:dispEq val="0"/>
          </c:trendline>
          <c:xVal>
            <c:numRef>
              <c:f>Sheet2!$AC$15:$AG$15</c:f>
              <c:numCache>
                <c:formatCode>General</c:formatCode>
                <c:ptCount val="5"/>
                <c:pt idx="0">
                  <c:v>60</c:v>
                </c:pt>
                <c:pt idx="1">
                  <c:v>120</c:v>
                </c:pt>
                <c:pt idx="2">
                  <c:v>300</c:v>
                </c:pt>
                <c:pt idx="3">
                  <c:v>420</c:v>
                </c:pt>
                <c:pt idx="4">
                  <c:v>600</c:v>
                </c:pt>
              </c:numCache>
            </c:numRef>
          </c:xVal>
          <c:yVal>
            <c:numRef>
              <c:f>Sheet2!$AC$37:$AG$37</c:f>
              <c:numCache>
                <c:formatCode>General</c:formatCode>
                <c:ptCount val="5"/>
                <c:pt idx="0">
                  <c:v>455</c:v>
                </c:pt>
                <c:pt idx="1">
                  <c:v>482</c:v>
                </c:pt>
                <c:pt idx="2">
                  <c:v>515</c:v>
                </c:pt>
                <c:pt idx="3">
                  <c:v>523</c:v>
                </c:pt>
                <c:pt idx="4">
                  <c:v>535</c:v>
                </c:pt>
              </c:numCache>
            </c:numRef>
          </c:yVal>
          <c:smooth val="0"/>
          <c:extLst>
            <c:ext xmlns:c16="http://schemas.microsoft.com/office/drawing/2014/chart" uri="{C3380CC4-5D6E-409C-BE32-E72D297353CC}">
              <c16:uniqueId val="{0000000E-9CD3-49A6-B763-071195F57300}"/>
            </c:ext>
          </c:extLst>
        </c:ser>
        <c:ser>
          <c:idx val="6"/>
          <c:order val="6"/>
          <c:tx>
            <c:v>21</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og"/>
            <c:forward val="1000"/>
            <c:dispRSqr val="0"/>
            <c:dispEq val="0"/>
          </c:trendline>
          <c:xVal>
            <c:numRef>
              <c:f>Sheet2!$AC$15:$AG$15</c:f>
              <c:numCache>
                <c:formatCode>General</c:formatCode>
                <c:ptCount val="5"/>
                <c:pt idx="0">
                  <c:v>60</c:v>
                </c:pt>
                <c:pt idx="1">
                  <c:v>120</c:v>
                </c:pt>
                <c:pt idx="2">
                  <c:v>300</c:v>
                </c:pt>
                <c:pt idx="3">
                  <c:v>420</c:v>
                </c:pt>
                <c:pt idx="4">
                  <c:v>600</c:v>
                </c:pt>
              </c:numCache>
            </c:numRef>
          </c:xVal>
          <c:yVal>
            <c:numRef>
              <c:f>Sheet2!$AC$38:$AG$38</c:f>
              <c:numCache>
                <c:formatCode>General</c:formatCode>
                <c:ptCount val="5"/>
                <c:pt idx="0">
                  <c:v>509</c:v>
                </c:pt>
                <c:pt idx="1">
                  <c:v>539</c:v>
                </c:pt>
                <c:pt idx="2">
                  <c:v>568</c:v>
                </c:pt>
                <c:pt idx="3">
                  <c:v>580</c:v>
                </c:pt>
                <c:pt idx="4">
                  <c:v>593</c:v>
                </c:pt>
              </c:numCache>
            </c:numRef>
          </c:yVal>
          <c:smooth val="0"/>
          <c:extLst>
            <c:ext xmlns:c16="http://schemas.microsoft.com/office/drawing/2014/chart" uri="{C3380CC4-5D6E-409C-BE32-E72D297353CC}">
              <c16:uniqueId val="{0000000F-9CD3-49A6-B763-071195F57300}"/>
            </c:ext>
          </c:extLst>
        </c:ser>
        <c:ser>
          <c:idx val="7"/>
          <c:order val="7"/>
          <c:tx>
            <c:v>22</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og"/>
            <c:forward val="1000"/>
            <c:dispRSqr val="0"/>
            <c:dispEq val="1"/>
            <c:trendlineLbl>
              <c:layout>
                <c:manualLayout>
                  <c:x val="1.2888426021339565E-2"/>
                  <c:y val="0.76633550083125679"/>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accent2"/>
                        </a:solidFill>
                      </a:rPr>
                      <a:t>y = 38.374ln(x) + 374.81</a:t>
                    </a:r>
                    <a:endParaRPr lang="en-US">
                      <a:solidFill>
                        <a:schemeClr val="accent2"/>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Sheet2!$AC$15:$AG$15</c:f>
              <c:numCache>
                <c:formatCode>General</c:formatCode>
                <c:ptCount val="5"/>
                <c:pt idx="0">
                  <c:v>60</c:v>
                </c:pt>
                <c:pt idx="1">
                  <c:v>120</c:v>
                </c:pt>
                <c:pt idx="2">
                  <c:v>300</c:v>
                </c:pt>
                <c:pt idx="3">
                  <c:v>420</c:v>
                </c:pt>
                <c:pt idx="4">
                  <c:v>600</c:v>
                </c:pt>
              </c:numCache>
            </c:numRef>
          </c:xVal>
          <c:yVal>
            <c:numRef>
              <c:f>Sheet2!$AC$39:$AG$39</c:f>
              <c:numCache>
                <c:formatCode>General</c:formatCode>
                <c:ptCount val="5"/>
                <c:pt idx="0">
                  <c:v>532</c:v>
                </c:pt>
                <c:pt idx="1">
                  <c:v>561</c:v>
                </c:pt>
                <c:pt idx="2">
                  <c:v>589</c:v>
                </c:pt>
                <c:pt idx="3">
                  <c:v>604</c:v>
                </c:pt>
                <c:pt idx="4">
                  <c:v>625</c:v>
                </c:pt>
              </c:numCache>
            </c:numRef>
          </c:yVal>
          <c:smooth val="0"/>
          <c:extLst>
            <c:ext xmlns:c16="http://schemas.microsoft.com/office/drawing/2014/chart" uri="{C3380CC4-5D6E-409C-BE32-E72D297353CC}">
              <c16:uniqueId val="{00000010-9CD3-49A6-B763-071195F57300}"/>
            </c:ext>
          </c:extLst>
        </c:ser>
        <c:ser>
          <c:idx val="8"/>
          <c:order val="8"/>
          <c:tx>
            <c:v>23</c:v>
          </c:tx>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log"/>
            <c:forward val="1000"/>
            <c:dispRSqr val="0"/>
            <c:dispEq val="0"/>
          </c:trendline>
          <c:xVal>
            <c:numRef>
              <c:f>Sheet2!$AC$15:$AG$15</c:f>
              <c:numCache>
                <c:formatCode>General</c:formatCode>
                <c:ptCount val="5"/>
                <c:pt idx="0">
                  <c:v>60</c:v>
                </c:pt>
                <c:pt idx="1">
                  <c:v>120</c:v>
                </c:pt>
                <c:pt idx="2">
                  <c:v>300</c:v>
                </c:pt>
                <c:pt idx="3">
                  <c:v>420</c:v>
                </c:pt>
                <c:pt idx="4">
                  <c:v>600</c:v>
                </c:pt>
              </c:numCache>
            </c:numRef>
          </c:xVal>
          <c:yVal>
            <c:numRef>
              <c:f>Sheet2!$AC$40:$AG$40</c:f>
              <c:numCache>
                <c:formatCode>General</c:formatCode>
                <c:ptCount val="5"/>
                <c:pt idx="0">
                  <c:v>297</c:v>
                </c:pt>
                <c:pt idx="1">
                  <c:v>306</c:v>
                </c:pt>
                <c:pt idx="2">
                  <c:v>335</c:v>
                </c:pt>
                <c:pt idx="3">
                  <c:v>342</c:v>
                </c:pt>
                <c:pt idx="4">
                  <c:v>353</c:v>
                </c:pt>
              </c:numCache>
            </c:numRef>
          </c:yVal>
          <c:smooth val="0"/>
          <c:extLst>
            <c:ext xmlns:c16="http://schemas.microsoft.com/office/drawing/2014/chart" uri="{C3380CC4-5D6E-409C-BE32-E72D297353CC}">
              <c16:uniqueId val="{00000011-9CD3-49A6-B763-071195F57300}"/>
            </c:ext>
          </c:extLst>
        </c:ser>
        <c:ser>
          <c:idx val="9"/>
          <c:order val="9"/>
          <c:tx>
            <c:v>24</c:v>
          </c:tx>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og"/>
            <c:forward val="1000"/>
            <c:dispRSqr val="0"/>
            <c:dispEq val="0"/>
          </c:trendline>
          <c:xVal>
            <c:numRef>
              <c:f>Sheet2!$AC$15:$AG$15</c:f>
              <c:numCache>
                <c:formatCode>General</c:formatCode>
                <c:ptCount val="5"/>
                <c:pt idx="0">
                  <c:v>60</c:v>
                </c:pt>
                <c:pt idx="1">
                  <c:v>120</c:v>
                </c:pt>
                <c:pt idx="2">
                  <c:v>300</c:v>
                </c:pt>
                <c:pt idx="3">
                  <c:v>420</c:v>
                </c:pt>
                <c:pt idx="4">
                  <c:v>600</c:v>
                </c:pt>
              </c:numCache>
            </c:numRef>
          </c:xVal>
          <c:yVal>
            <c:numRef>
              <c:f>Sheet2!$AC$41:$AG$41</c:f>
              <c:numCache>
                <c:formatCode>General</c:formatCode>
                <c:ptCount val="5"/>
                <c:pt idx="0">
                  <c:v>300</c:v>
                </c:pt>
                <c:pt idx="1">
                  <c:v>317</c:v>
                </c:pt>
                <c:pt idx="2">
                  <c:v>344</c:v>
                </c:pt>
                <c:pt idx="3">
                  <c:v>352</c:v>
                </c:pt>
                <c:pt idx="4">
                  <c:v>360</c:v>
                </c:pt>
              </c:numCache>
            </c:numRef>
          </c:yVal>
          <c:smooth val="0"/>
          <c:extLst>
            <c:ext xmlns:c16="http://schemas.microsoft.com/office/drawing/2014/chart" uri="{C3380CC4-5D6E-409C-BE32-E72D297353CC}">
              <c16:uniqueId val="{00000016-9CD3-49A6-B763-071195F57300}"/>
            </c:ext>
          </c:extLst>
        </c:ser>
        <c:ser>
          <c:idx val="10"/>
          <c:order val="10"/>
          <c:tx>
            <c:v>25</c:v>
          </c:tx>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Sheet2!$AC$15:$AG$15</c:f>
              <c:numCache>
                <c:formatCode>General</c:formatCode>
                <c:ptCount val="5"/>
                <c:pt idx="0">
                  <c:v>60</c:v>
                </c:pt>
                <c:pt idx="1">
                  <c:v>120</c:v>
                </c:pt>
                <c:pt idx="2">
                  <c:v>300</c:v>
                </c:pt>
                <c:pt idx="3">
                  <c:v>420</c:v>
                </c:pt>
                <c:pt idx="4">
                  <c:v>600</c:v>
                </c:pt>
              </c:numCache>
            </c:numRef>
          </c:xVal>
          <c:yVal>
            <c:numRef>
              <c:f>Sheet2!$AC$42:$AG$42</c:f>
              <c:numCache>
                <c:formatCode>General</c:formatCode>
                <c:ptCount val="5"/>
                <c:pt idx="0">
                  <c:v>70.900000000000006</c:v>
                </c:pt>
                <c:pt idx="1">
                  <c:v>80.2</c:v>
                </c:pt>
                <c:pt idx="2">
                  <c:v>90.2</c:v>
                </c:pt>
                <c:pt idx="3">
                  <c:v>96.2</c:v>
                </c:pt>
                <c:pt idx="4">
                  <c:v>101</c:v>
                </c:pt>
              </c:numCache>
            </c:numRef>
          </c:yVal>
          <c:smooth val="0"/>
          <c:extLst>
            <c:ext xmlns:c16="http://schemas.microsoft.com/office/drawing/2014/chart" uri="{C3380CC4-5D6E-409C-BE32-E72D297353CC}">
              <c16:uniqueId val="{00000017-9CD3-49A6-B763-071195F57300}"/>
            </c:ext>
          </c:extLst>
        </c:ser>
        <c:ser>
          <c:idx val="11"/>
          <c:order val="11"/>
          <c:tx>
            <c:v>26</c:v>
          </c:tx>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trendline>
            <c:spPr>
              <a:ln w="19050" cap="rnd">
                <a:solidFill>
                  <a:schemeClr val="accent6">
                    <a:lumMod val="60000"/>
                  </a:schemeClr>
                </a:solidFill>
                <a:prstDash val="sysDot"/>
              </a:ln>
              <a:effectLst/>
            </c:spPr>
            <c:trendlineType val="log"/>
            <c:forward val="1000"/>
            <c:dispRSqr val="0"/>
            <c:dispEq val="0"/>
          </c:trendline>
          <c:xVal>
            <c:numRef>
              <c:f>Sheet2!$AC$15:$AG$15</c:f>
              <c:numCache>
                <c:formatCode>General</c:formatCode>
                <c:ptCount val="5"/>
                <c:pt idx="0">
                  <c:v>60</c:v>
                </c:pt>
                <c:pt idx="1">
                  <c:v>120</c:v>
                </c:pt>
                <c:pt idx="2">
                  <c:v>300</c:v>
                </c:pt>
                <c:pt idx="3">
                  <c:v>420</c:v>
                </c:pt>
                <c:pt idx="4">
                  <c:v>600</c:v>
                </c:pt>
              </c:numCache>
            </c:numRef>
          </c:xVal>
          <c:yVal>
            <c:numRef>
              <c:f>Sheet2!$AC$43:$AG$43</c:f>
              <c:numCache>
                <c:formatCode>General</c:formatCode>
                <c:ptCount val="5"/>
                <c:pt idx="0">
                  <c:v>231</c:v>
                </c:pt>
                <c:pt idx="1">
                  <c:v>244</c:v>
                </c:pt>
                <c:pt idx="2">
                  <c:v>268</c:v>
                </c:pt>
                <c:pt idx="3">
                  <c:v>274</c:v>
                </c:pt>
                <c:pt idx="4">
                  <c:v>285</c:v>
                </c:pt>
              </c:numCache>
            </c:numRef>
          </c:yVal>
          <c:smooth val="0"/>
          <c:extLst>
            <c:ext xmlns:c16="http://schemas.microsoft.com/office/drawing/2014/chart" uri="{C3380CC4-5D6E-409C-BE32-E72D297353CC}">
              <c16:uniqueId val="{00000018-9CD3-49A6-B763-071195F57300}"/>
            </c:ext>
          </c:extLst>
        </c:ser>
        <c:dLbls>
          <c:showLegendKey val="0"/>
          <c:showVal val="0"/>
          <c:showCatName val="0"/>
          <c:showSerName val="0"/>
          <c:showPercent val="0"/>
          <c:showBubbleSize val="0"/>
        </c:dLbls>
        <c:axId val="561446552"/>
        <c:axId val="561446224"/>
      </c:scatterChart>
      <c:valAx>
        <c:axId val="561446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46224"/>
        <c:crosses val="autoZero"/>
        <c:crossBetween val="midCat"/>
      </c:valAx>
      <c:valAx>
        <c:axId val="561446224"/>
        <c:scaling>
          <c:orientation val="minMax"/>
          <c:min val="2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465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Cond</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Sheet2!$C$19:$C$43</c:f>
              <c:numCache>
                <c:formatCode>General</c:formatCode>
                <c:ptCount val="25"/>
                <c:pt idx="0">
                  <c:v>5</c:v>
                </c:pt>
                <c:pt idx="1">
                  <c:v>12.5</c:v>
                </c:pt>
                <c:pt idx="2">
                  <c:v>17.5</c:v>
                </c:pt>
                <c:pt idx="3">
                  <c:v>22.5</c:v>
                </c:pt>
                <c:pt idx="4">
                  <c:v>27.5</c:v>
                </c:pt>
                <c:pt idx="5">
                  <c:v>32.5</c:v>
                </c:pt>
                <c:pt idx="6">
                  <c:v>37.5</c:v>
                </c:pt>
                <c:pt idx="7">
                  <c:v>42.5</c:v>
                </c:pt>
                <c:pt idx="8">
                  <c:v>47.5</c:v>
                </c:pt>
                <c:pt idx="9">
                  <c:v>52.5</c:v>
                </c:pt>
                <c:pt idx="10">
                  <c:v>57.5</c:v>
                </c:pt>
                <c:pt idx="11">
                  <c:v>62.5</c:v>
                </c:pt>
                <c:pt idx="12">
                  <c:v>67.5</c:v>
                </c:pt>
                <c:pt idx="13">
                  <c:v>70.5</c:v>
                </c:pt>
                <c:pt idx="14">
                  <c:v>71.5</c:v>
                </c:pt>
                <c:pt idx="15">
                  <c:v>72.5</c:v>
                </c:pt>
                <c:pt idx="16">
                  <c:v>73.5</c:v>
                </c:pt>
                <c:pt idx="17">
                  <c:v>74.5</c:v>
                </c:pt>
                <c:pt idx="18">
                  <c:v>77.5</c:v>
                </c:pt>
                <c:pt idx="19">
                  <c:v>82.5</c:v>
                </c:pt>
                <c:pt idx="20">
                  <c:v>87.5</c:v>
                </c:pt>
                <c:pt idx="21">
                  <c:v>92.5</c:v>
                </c:pt>
                <c:pt idx="22">
                  <c:v>97.5</c:v>
                </c:pt>
                <c:pt idx="23">
                  <c:v>105</c:v>
                </c:pt>
                <c:pt idx="24">
                  <c:v>115</c:v>
                </c:pt>
              </c:numCache>
            </c:numRef>
          </c:xVal>
          <c:yVal>
            <c:numRef>
              <c:f>Sheet2!$AL$19:$AL$43</c:f>
              <c:numCache>
                <c:formatCode>General</c:formatCode>
                <c:ptCount val="25"/>
                <c:pt idx="0">
                  <c:v>309.94676666666669</c:v>
                </c:pt>
                <c:pt idx="1">
                  <c:v>58.326732653061228</c:v>
                </c:pt>
                <c:pt idx="2">
                  <c:v>66.146927309236958</c:v>
                </c:pt>
                <c:pt idx="3">
                  <c:v>116.63145416666667</c:v>
                </c:pt>
                <c:pt idx="4">
                  <c:v>202.93532338308458</c:v>
                </c:pt>
                <c:pt idx="5">
                  <c:v>229.07361111111115</c:v>
                </c:pt>
                <c:pt idx="6">
                  <c:v>169.06468421052631</c:v>
                </c:pt>
                <c:pt idx="7">
                  <c:v>179.82806186868686</c:v>
                </c:pt>
                <c:pt idx="8">
                  <c:v>195.17588942307697</c:v>
                </c:pt>
                <c:pt idx="9">
                  <c:v>297.16838815789475</c:v>
                </c:pt>
                <c:pt idx="10">
                  <c:v>253.73250000000002</c:v>
                </c:pt>
                <c:pt idx="11">
                  <c:v>240.800625</c:v>
                </c:pt>
                <c:pt idx="12">
                  <c:v>232.03483009708739</c:v>
                </c:pt>
                <c:pt idx="13">
                  <c:v>245.97153465346534</c:v>
                </c:pt>
                <c:pt idx="14">
                  <c:v>242.34389999999999</c:v>
                </c:pt>
                <c:pt idx="15">
                  <c:v>245.70876237623767</c:v>
                </c:pt>
                <c:pt idx="16">
                  <c:v>283.39731731731729</c:v>
                </c:pt>
                <c:pt idx="17">
                  <c:v>253.65471674876846</c:v>
                </c:pt>
                <c:pt idx="18">
                  <c:v>267.21243749999996</c:v>
                </c:pt>
                <c:pt idx="19">
                  <c:v>292.96254950495052</c:v>
                </c:pt>
                <c:pt idx="20">
                  <c:v>313.84483830845767</c:v>
                </c:pt>
                <c:pt idx="21">
                  <c:v>175.12575870646765</c:v>
                </c:pt>
                <c:pt idx="22">
                  <c:v>183.41005025125631</c:v>
                </c:pt>
                <c:pt idx="23">
                  <c:v>181.89181818181814</c:v>
                </c:pt>
                <c:pt idx="24">
                  <c:v>139.4288793103448</c:v>
                </c:pt>
              </c:numCache>
            </c:numRef>
          </c:yVal>
          <c:smooth val="1"/>
          <c:extLst>
            <c:ext xmlns:c16="http://schemas.microsoft.com/office/drawing/2014/chart" uri="{C3380CC4-5D6E-409C-BE32-E72D297353CC}">
              <c16:uniqueId val="{00000000-FCBB-4069-83FC-06F5C958665C}"/>
            </c:ext>
          </c:extLst>
        </c:ser>
        <c:dLbls>
          <c:showLegendKey val="0"/>
          <c:showVal val="0"/>
          <c:showCatName val="0"/>
          <c:showSerName val="0"/>
          <c:showPercent val="0"/>
          <c:showBubbleSize val="0"/>
        </c:dLbls>
        <c:axId val="368311832"/>
        <c:axId val="368305600"/>
      </c:scatterChart>
      <c:scatterChart>
        <c:scatterStyle val="smoothMarker"/>
        <c:varyColors val="0"/>
        <c:ser>
          <c:idx val="1"/>
          <c:order val="1"/>
          <c:tx>
            <c:v>LOI</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Sheet2!$C$19:$C$43</c:f>
              <c:numCache>
                <c:formatCode>General</c:formatCode>
                <c:ptCount val="25"/>
                <c:pt idx="0">
                  <c:v>5</c:v>
                </c:pt>
                <c:pt idx="1">
                  <c:v>12.5</c:v>
                </c:pt>
                <c:pt idx="2">
                  <c:v>17.5</c:v>
                </c:pt>
                <c:pt idx="3">
                  <c:v>22.5</c:v>
                </c:pt>
                <c:pt idx="4">
                  <c:v>27.5</c:v>
                </c:pt>
                <c:pt idx="5">
                  <c:v>32.5</c:v>
                </c:pt>
                <c:pt idx="6">
                  <c:v>37.5</c:v>
                </c:pt>
                <c:pt idx="7">
                  <c:v>42.5</c:v>
                </c:pt>
                <c:pt idx="8">
                  <c:v>47.5</c:v>
                </c:pt>
                <c:pt idx="9">
                  <c:v>52.5</c:v>
                </c:pt>
                <c:pt idx="10">
                  <c:v>57.5</c:v>
                </c:pt>
                <c:pt idx="11">
                  <c:v>62.5</c:v>
                </c:pt>
                <c:pt idx="12">
                  <c:v>67.5</c:v>
                </c:pt>
                <c:pt idx="13">
                  <c:v>70.5</c:v>
                </c:pt>
                <c:pt idx="14">
                  <c:v>71.5</c:v>
                </c:pt>
                <c:pt idx="15">
                  <c:v>72.5</c:v>
                </c:pt>
                <c:pt idx="16">
                  <c:v>73.5</c:v>
                </c:pt>
                <c:pt idx="17">
                  <c:v>74.5</c:v>
                </c:pt>
                <c:pt idx="18">
                  <c:v>77.5</c:v>
                </c:pt>
                <c:pt idx="19">
                  <c:v>82.5</c:v>
                </c:pt>
                <c:pt idx="20">
                  <c:v>87.5</c:v>
                </c:pt>
                <c:pt idx="21">
                  <c:v>92.5</c:v>
                </c:pt>
                <c:pt idx="22">
                  <c:v>97.5</c:v>
                </c:pt>
                <c:pt idx="23">
                  <c:v>105</c:v>
                </c:pt>
                <c:pt idx="24">
                  <c:v>115</c:v>
                </c:pt>
              </c:numCache>
            </c:numRef>
          </c:xVal>
          <c:yVal>
            <c:numRef>
              <c:f>Sheet2!$O$19:$O$43</c:f>
              <c:numCache>
                <c:formatCode>General</c:formatCode>
                <c:ptCount val="25"/>
                <c:pt idx="0">
                  <c:v>12.397260273971959</c:v>
                </c:pt>
                <c:pt idx="1">
                  <c:v>8.7641357027463176</c:v>
                </c:pt>
                <c:pt idx="2">
                  <c:v>7.9331046312179341</c:v>
                </c:pt>
                <c:pt idx="3">
                  <c:v>9.1363636363636473</c:v>
                </c:pt>
                <c:pt idx="4">
                  <c:v>9.2761557177615472</c:v>
                </c:pt>
                <c:pt idx="5">
                  <c:v>10.108481262327688</c:v>
                </c:pt>
                <c:pt idx="6">
                  <c:v>18.033439490445691</c:v>
                </c:pt>
                <c:pt idx="7">
                  <c:v>9.9094567404427956</c:v>
                </c:pt>
                <c:pt idx="8">
                  <c:v>9.42521631644005</c:v>
                </c:pt>
                <c:pt idx="9">
                  <c:v>8.6252189141857638</c:v>
                </c:pt>
                <c:pt idx="10">
                  <c:v>10.18716577540107</c:v>
                </c:pt>
                <c:pt idx="11">
                  <c:v>11.471408647140906</c:v>
                </c:pt>
                <c:pt idx="12">
                  <c:v>10.850515463917686</c:v>
                </c:pt>
                <c:pt idx="13">
                  <c:v>10.066505441354439</c:v>
                </c:pt>
                <c:pt idx="14">
                  <c:v>10.288461538461481</c:v>
                </c:pt>
                <c:pt idx="15">
                  <c:v>9.4519015659953709</c:v>
                </c:pt>
                <c:pt idx="16">
                  <c:v>11.141304347826088</c:v>
                </c:pt>
                <c:pt idx="17">
                  <c:v>10.039370078740532</c:v>
                </c:pt>
                <c:pt idx="18">
                  <c:v>9.6511627906977715</c:v>
                </c:pt>
                <c:pt idx="19">
                  <c:v>11.069482288828434</c:v>
                </c:pt>
                <c:pt idx="20">
                  <c:v>11.693091732729428</c:v>
                </c:pt>
                <c:pt idx="21">
                  <c:v>8.0261136712750876</c:v>
                </c:pt>
                <c:pt idx="22">
                  <c:v>7.2194199243379389</c:v>
                </c:pt>
                <c:pt idx="23">
                  <c:v>7.1711568938195098</c:v>
                </c:pt>
                <c:pt idx="24">
                  <c:v>7.2259136212623494</c:v>
                </c:pt>
              </c:numCache>
            </c:numRef>
          </c:yVal>
          <c:smooth val="1"/>
          <c:extLst>
            <c:ext xmlns:c16="http://schemas.microsoft.com/office/drawing/2014/chart" uri="{C3380CC4-5D6E-409C-BE32-E72D297353CC}">
              <c16:uniqueId val="{00000001-FCBB-4069-83FC-06F5C958665C}"/>
            </c:ext>
          </c:extLst>
        </c:ser>
        <c:dLbls>
          <c:showLegendKey val="0"/>
          <c:showVal val="0"/>
          <c:showCatName val="0"/>
          <c:showSerName val="0"/>
          <c:showPercent val="0"/>
          <c:showBubbleSize val="0"/>
        </c:dLbls>
        <c:axId val="368318720"/>
        <c:axId val="368324952"/>
      </c:scatterChart>
      <c:valAx>
        <c:axId val="368311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05600"/>
        <c:crosses val="autoZero"/>
        <c:crossBetween val="midCat"/>
      </c:valAx>
      <c:valAx>
        <c:axId val="36830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11832"/>
        <c:crosses val="autoZero"/>
        <c:crossBetween val="midCat"/>
      </c:valAx>
      <c:valAx>
        <c:axId val="368324952"/>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18720"/>
        <c:crosses val="max"/>
        <c:crossBetween val="midCat"/>
      </c:valAx>
      <c:valAx>
        <c:axId val="368318720"/>
        <c:scaling>
          <c:orientation val="minMax"/>
        </c:scaling>
        <c:delete val="1"/>
        <c:axPos val="b"/>
        <c:numFmt formatCode="General" sourceLinked="1"/>
        <c:majorTickMark val="out"/>
        <c:minorTickMark val="none"/>
        <c:tickLblPos val="nextTo"/>
        <c:crossAx val="368324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Sheet2!$AH$13:$AL$13</c:f>
              <c:numCache>
                <c:formatCode>General</c:formatCode>
                <c:ptCount val="5"/>
                <c:pt idx="0">
                  <c:v>90</c:v>
                </c:pt>
                <c:pt idx="1">
                  <c:v>150</c:v>
                </c:pt>
                <c:pt idx="2">
                  <c:v>330</c:v>
                </c:pt>
                <c:pt idx="3">
                  <c:v>450</c:v>
                </c:pt>
                <c:pt idx="4">
                  <c:v>630</c:v>
                </c:pt>
              </c:numCache>
            </c:numRef>
          </c:xVal>
          <c:yVal>
            <c:numRef>
              <c:f>Sheet2!$AH$18:$AL$18</c:f>
              <c:numCache>
                <c:formatCode>General</c:formatCode>
                <c:ptCount val="5"/>
                <c:pt idx="1">
                  <c:v>33.698</c:v>
                </c:pt>
                <c:pt idx="4">
                  <c:v>53.783100000000005</c:v>
                </c:pt>
              </c:numCache>
            </c:numRef>
          </c:yVal>
          <c:smooth val="0"/>
          <c:extLst>
            <c:ext xmlns:c16="http://schemas.microsoft.com/office/drawing/2014/chart" uri="{C3380CC4-5D6E-409C-BE32-E72D297353CC}">
              <c16:uniqueId val="{00000000-924D-4385-8D5B-A388B49A1D0B}"/>
            </c:ext>
          </c:extLst>
        </c:ser>
        <c:ser>
          <c:idx val="1"/>
          <c:order val="1"/>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og"/>
            <c:dispRSqr val="0"/>
            <c:dispEq val="0"/>
          </c:trendline>
          <c:xVal>
            <c:numRef>
              <c:f>Sheet2!$AH$13:$AL$13</c:f>
              <c:numCache>
                <c:formatCode>General</c:formatCode>
                <c:ptCount val="5"/>
                <c:pt idx="0">
                  <c:v>90</c:v>
                </c:pt>
                <c:pt idx="1">
                  <c:v>150</c:v>
                </c:pt>
                <c:pt idx="2">
                  <c:v>330</c:v>
                </c:pt>
                <c:pt idx="3">
                  <c:v>450</c:v>
                </c:pt>
                <c:pt idx="4">
                  <c:v>630</c:v>
                </c:pt>
              </c:numCache>
            </c:numRef>
          </c:xVal>
          <c:yVal>
            <c:numRef>
              <c:f>Sheet2!$AH$19:$AL$19</c:f>
              <c:numCache>
                <c:formatCode>General</c:formatCode>
                <c:ptCount val="5"/>
                <c:pt idx="1">
                  <c:v>275.86166666666668</c:v>
                </c:pt>
                <c:pt idx="4">
                  <c:v>309.94676666666669</c:v>
                </c:pt>
              </c:numCache>
            </c:numRef>
          </c:yVal>
          <c:smooth val="0"/>
          <c:extLst>
            <c:ext xmlns:c16="http://schemas.microsoft.com/office/drawing/2014/chart" uri="{C3380CC4-5D6E-409C-BE32-E72D297353CC}">
              <c16:uniqueId val="{00000001-924D-4385-8D5B-A388B49A1D0B}"/>
            </c:ext>
          </c:extLst>
        </c:ser>
        <c:ser>
          <c:idx val="2"/>
          <c:order val="2"/>
          <c:spPr>
            <a:ln w="28575" cap="rnd">
              <a:noFill/>
              <a:round/>
            </a:ln>
            <a:effectLst/>
          </c:spPr>
          <c:marker>
            <c:symbol val="circle"/>
            <c:size val="5"/>
            <c:spPr>
              <a:solidFill>
                <a:schemeClr val="accent3"/>
              </a:solidFill>
              <a:ln w="9525">
                <a:solidFill>
                  <a:schemeClr val="accent3"/>
                </a:solidFill>
              </a:ln>
              <a:effectLst/>
            </c:spPr>
          </c:marker>
          <c:xVal>
            <c:numRef>
              <c:f>Sheet2!$AH$13:$AL$13</c:f>
              <c:numCache>
                <c:formatCode>General</c:formatCode>
                <c:ptCount val="5"/>
                <c:pt idx="0">
                  <c:v>90</c:v>
                </c:pt>
                <c:pt idx="1">
                  <c:v>150</c:v>
                </c:pt>
                <c:pt idx="2">
                  <c:v>330</c:v>
                </c:pt>
                <c:pt idx="3">
                  <c:v>450</c:v>
                </c:pt>
                <c:pt idx="4">
                  <c:v>630</c:v>
                </c:pt>
              </c:numCache>
            </c:numRef>
          </c:xVal>
          <c:yVal>
            <c:numRef>
              <c:f>Sheet2!$AH$20:$AL$20</c:f>
              <c:numCache>
                <c:formatCode>General</c:formatCode>
                <c:ptCount val="5"/>
                <c:pt idx="1">
                  <c:v>36.241632653061224</c:v>
                </c:pt>
                <c:pt idx="4">
                  <c:v>58.326732653061228</c:v>
                </c:pt>
              </c:numCache>
            </c:numRef>
          </c:yVal>
          <c:smooth val="0"/>
          <c:extLst>
            <c:ext xmlns:c16="http://schemas.microsoft.com/office/drawing/2014/chart" uri="{C3380CC4-5D6E-409C-BE32-E72D297353CC}">
              <c16:uniqueId val="{00000002-924D-4385-8D5B-A388B49A1D0B}"/>
            </c:ext>
          </c:extLst>
        </c:ser>
        <c:ser>
          <c:idx val="3"/>
          <c:order val="3"/>
          <c:spPr>
            <a:ln w="28575" cap="rnd">
              <a:noFill/>
              <a:round/>
            </a:ln>
            <a:effectLst/>
          </c:spPr>
          <c:marker>
            <c:symbol val="circle"/>
            <c:size val="5"/>
            <c:spPr>
              <a:solidFill>
                <a:schemeClr val="accent4"/>
              </a:solidFill>
              <a:ln w="9525">
                <a:solidFill>
                  <a:schemeClr val="accent4"/>
                </a:solidFill>
              </a:ln>
              <a:effectLst/>
            </c:spPr>
          </c:marker>
          <c:xVal>
            <c:numRef>
              <c:f>Sheet2!$AH$13:$AL$13</c:f>
              <c:numCache>
                <c:formatCode>General</c:formatCode>
                <c:ptCount val="5"/>
                <c:pt idx="0">
                  <c:v>90</c:v>
                </c:pt>
                <c:pt idx="1">
                  <c:v>150</c:v>
                </c:pt>
                <c:pt idx="2">
                  <c:v>330</c:v>
                </c:pt>
                <c:pt idx="3">
                  <c:v>450</c:v>
                </c:pt>
                <c:pt idx="4">
                  <c:v>630</c:v>
                </c:pt>
              </c:numCache>
            </c:numRef>
          </c:xVal>
          <c:yVal>
            <c:numRef>
              <c:f>Sheet2!$AH$21:$AL$21</c:f>
              <c:numCache>
                <c:formatCode>General</c:formatCode>
                <c:ptCount val="5"/>
                <c:pt idx="1">
                  <c:v>44.061827309236953</c:v>
                </c:pt>
                <c:pt idx="4">
                  <c:v>66.146927309236958</c:v>
                </c:pt>
              </c:numCache>
            </c:numRef>
          </c:yVal>
          <c:smooth val="0"/>
          <c:extLst>
            <c:ext xmlns:c16="http://schemas.microsoft.com/office/drawing/2014/chart" uri="{C3380CC4-5D6E-409C-BE32-E72D297353CC}">
              <c16:uniqueId val="{00000003-924D-4385-8D5B-A388B49A1D0B}"/>
            </c:ext>
          </c:extLst>
        </c:ser>
        <c:ser>
          <c:idx val="4"/>
          <c:order val="4"/>
          <c:spPr>
            <a:ln w="25400" cap="rnd">
              <a:noFill/>
              <a:round/>
            </a:ln>
            <a:effectLst/>
          </c:spPr>
          <c:marker>
            <c:symbol val="circle"/>
            <c:size val="5"/>
            <c:spPr>
              <a:solidFill>
                <a:schemeClr val="accent5"/>
              </a:solidFill>
              <a:ln w="9525">
                <a:solidFill>
                  <a:schemeClr val="accent5"/>
                </a:solidFill>
              </a:ln>
              <a:effectLst/>
            </c:spPr>
          </c:marker>
          <c:xVal>
            <c:numRef>
              <c:f>Sheet2!$AH$13:$AL$13</c:f>
              <c:numCache>
                <c:formatCode>General</c:formatCode>
                <c:ptCount val="5"/>
                <c:pt idx="0">
                  <c:v>90</c:v>
                </c:pt>
                <c:pt idx="1">
                  <c:v>150</c:v>
                </c:pt>
                <c:pt idx="2">
                  <c:v>330</c:v>
                </c:pt>
                <c:pt idx="3">
                  <c:v>450</c:v>
                </c:pt>
                <c:pt idx="4">
                  <c:v>630</c:v>
                </c:pt>
              </c:numCache>
            </c:numRef>
          </c:xVal>
          <c:yVal>
            <c:numRef>
              <c:f>Sheet2!$AH$22:$AL$22</c:f>
              <c:numCache>
                <c:formatCode>General</c:formatCode>
                <c:ptCount val="5"/>
                <c:pt idx="1">
                  <c:v>90.546354166666674</c:v>
                </c:pt>
                <c:pt idx="4">
                  <c:v>116.63145416666667</c:v>
                </c:pt>
              </c:numCache>
            </c:numRef>
          </c:yVal>
          <c:smooth val="0"/>
          <c:extLst>
            <c:ext xmlns:c16="http://schemas.microsoft.com/office/drawing/2014/chart" uri="{C3380CC4-5D6E-409C-BE32-E72D297353CC}">
              <c16:uniqueId val="{00000004-924D-4385-8D5B-A388B49A1D0B}"/>
            </c:ext>
          </c:extLst>
        </c:ser>
        <c:ser>
          <c:idx val="5"/>
          <c:order val="5"/>
          <c:spPr>
            <a:ln w="25400" cap="rnd">
              <a:no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og"/>
            <c:dispRSqr val="0"/>
            <c:dispEq val="0"/>
          </c:trendline>
          <c:xVal>
            <c:numRef>
              <c:f>Sheet2!$AH$13:$AL$13</c:f>
              <c:numCache>
                <c:formatCode>General</c:formatCode>
                <c:ptCount val="5"/>
                <c:pt idx="0">
                  <c:v>90</c:v>
                </c:pt>
                <c:pt idx="1">
                  <c:v>150</c:v>
                </c:pt>
                <c:pt idx="2">
                  <c:v>330</c:v>
                </c:pt>
                <c:pt idx="3">
                  <c:v>450</c:v>
                </c:pt>
                <c:pt idx="4">
                  <c:v>630</c:v>
                </c:pt>
              </c:numCache>
            </c:numRef>
          </c:xVal>
          <c:yVal>
            <c:numRef>
              <c:f>Sheet2!$AH$23:$AL$23</c:f>
              <c:numCache>
                <c:formatCode>General</c:formatCode>
                <c:ptCount val="5"/>
                <c:pt idx="0">
                  <c:v>182.64179104477611</c:v>
                </c:pt>
                <c:pt idx="1">
                  <c:v>194.31057213930347</c:v>
                </c:pt>
                <c:pt idx="2">
                  <c:v>199.8912935323383</c:v>
                </c:pt>
                <c:pt idx="3">
                  <c:v>201.41330845771142</c:v>
                </c:pt>
                <c:pt idx="4">
                  <c:v>202.93532338308458</c:v>
                </c:pt>
              </c:numCache>
            </c:numRef>
          </c:yVal>
          <c:smooth val="0"/>
          <c:extLst>
            <c:ext xmlns:c16="http://schemas.microsoft.com/office/drawing/2014/chart" uri="{C3380CC4-5D6E-409C-BE32-E72D297353CC}">
              <c16:uniqueId val="{00000005-924D-4385-8D5B-A388B49A1D0B}"/>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Sheet2!$AH$13:$AL$13</c:f>
              <c:numCache>
                <c:formatCode>General</c:formatCode>
                <c:ptCount val="5"/>
                <c:pt idx="0">
                  <c:v>90</c:v>
                </c:pt>
                <c:pt idx="1">
                  <c:v>150</c:v>
                </c:pt>
                <c:pt idx="2">
                  <c:v>330</c:v>
                </c:pt>
                <c:pt idx="3">
                  <c:v>450</c:v>
                </c:pt>
                <c:pt idx="4">
                  <c:v>630</c:v>
                </c:pt>
              </c:numCache>
            </c:numRef>
          </c:xVal>
          <c:yVal>
            <c:numRef>
              <c:f>Sheet2!$AH$24:$AL$24</c:f>
              <c:numCache>
                <c:formatCode>General</c:formatCode>
                <c:ptCount val="5"/>
                <c:pt idx="0">
                  <c:v>210.36215277777782</c:v>
                </c:pt>
                <c:pt idx="1">
                  <c:v>216.03229166666671</c:v>
                </c:pt>
                <c:pt idx="2">
                  <c:v>223.97048611111114</c:v>
                </c:pt>
                <c:pt idx="3">
                  <c:v>226.23854166666669</c:v>
                </c:pt>
                <c:pt idx="4">
                  <c:v>229.07361111111115</c:v>
                </c:pt>
              </c:numCache>
            </c:numRef>
          </c:yVal>
          <c:smooth val="0"/>
          <c:extLst>
            <c:ext xmlns:c16="http://schemas.microsoft.com/office/drawing/2014/chart" uri="{C3380CC4-5D6E-409C-BE32-E72D297353CC}">
              <c16:uniqueId val="{00000006-924D-4385-8D5B-A388B49A1D0B}"/>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Sheet2!$AH$13:$AL$13</c:f>
              <c:numCache>
                <c:formatCode>General</c:formatCode>
                <c:ptCount val="5"/>
                <c:pt idx="0">
                  <c:v>90</c:v>
                </c:pt>
                <c:pt idx="1">
                  <c:v>150</c:v>
                </c:pt>
                <c:pt idx="2">
                  <c:v>330</c:v>
                </c:pt>
                <c:pt idx="3">
                  <c:v>450</c:v>
                </c:pt>
                <c:pt idx="4">
                  <c:v>630</c:v>
                </c:pt>
              </c:numCache>
            </c:numRef>
          </c:xVal>
          <c:yVal>
            <c:numRef>
              <c:f>Sheet2!$AH$25:$AL$25</c:f>
              <c:numCache>
                <c:formatCode>General</c:formatCode>
                <c:ptCount val="5"/>
                <c:pt idx="0">
                  <c:v>154.08157894736843</c:v>
                </c:pt>
                <c:pt idx="1">
                  <c:v>161.41373684210527</c:v>
                </c:pt>
                <c:pt idx="2">
                  <c:v>166.19557894736843</c:v>
                </c:pt>
                <c:pt idx="3">
                  <c:v>167.25821052631579</c:v>
                </c:pt>
                <c:pt idx="4">
                  <c:v>169.06468421052631</c:v>
                </c:pt>
              </c:numCache>
            </c:numRef>
          </c:yVal>
          <c:smooth val="0"/>
          <c:extLst>
            <c:ext xmlns:c16="http://schemas.microsoft.com/office/drawing/2014/chart" uri="{C3380CC4-5D6E-409C-BE32-E72D297353CC}">
              <c16:uniqueId val="{00000007-924D-4385-8D5B-A388B49A1D0B}"/>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log"/>
            <c:dispRSqr val="0"/>
            <c:dispEq val="0"/>
          </c:trendline>
          <c:xVal>
            <c:numRef>
              <c:f>Sheet2!$AH$13:$AL$13</c:f>
              <c:numCache>
                <c:formatCode>General</c:formatCode>
                <c:ptCount val="5"/>
                <c:pt idx="0">
                  <c:v>90</c:v>
                </c:pt>
                <c:pt idx="1">
                  <c:v>150</c:v>
                </c:pt>
                <c:pt idx="2">
                  <c:v>330</c:v>
                </c:pt>
                <c:pt idx="3">
                  <c:v>450</c:v>
                </c:pt>
                <c:pt idx="4">
                  <c:v>630</c:v>
                </c:pt>
              </c:numCache>
            </c:numRef>
          </c:xVal>
          <c:yVal>
            <c:numRef>
              <c:f>Sheet2!$AH$26:$AL$26</c:f>
              <c:numCache>
                <c:formatCode>General</c:formatCode>
                <c:ptCount val="5"/>
                <c:pt idx="2">
                  <c:v>159.82806186868686</c:v>
                </c:pt>
                <c:pt idx="4">
                  <c:v>179.82806186868686</c:v>
                </c:pt>
              </c:numCache>
            </c:numRef>
          </c:yVal>
          <c:smooth val="0"/>
          <c:extLst>
            <c:ext xmlns:c16="http://schemas.microsoft.com/office/drawing/2014/chart" uri="{C3380CC4-5D6E-409C-BE32-E72D297353CC}">
              <c16:uniqueId val="{00000008-924D-4385-8D5B-A388B49A1D0B}"/>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og"/>
            <c:dispRSqr val="0"/>
            <c:dispEq val="0"/>
          </c:trendline>
          <c:xVal>
            <c:numRef>
              <c:f>Sheet2!$AH$13:$AL$13</c:f>
              <c:numCache>
                <c:formatCode>General</c:formatCode>
                <c:ptCount val="5"/>
                <c:pt idx="0">
                  <c:v>90</c:v>
                </c:pt>
                <c:pt idx="1">
                  <c:v>150</c:v>
                </c:pt>
                <c:pt idx="2">
                  <c:v>330</c:v>
                </c:pt>
                <c:pt idx="3">
                  <c:v>450</c:v>
                </c:pt>
                <c:pt idx="4">
                  <c:v>630</c:v>
                </c:pt>
              </c:numCache>
            </c:numRef>
          </c:xVal>
          <c:yVal>
            <c:numRef>
              <c:f>Sheet2!$AH$27:$AL$27</c:f>
              <c:numCache>
                <c:formatCode>General</c:formatCode>
                <c:ptCount val="5"/>
                <c:pt idx="0">
                  <c:v>149.66855769230773</c:v>
                </c:pt>
                <c:pt idx="1">
                  <c:v>166.3545793269231</c:v>
                </c:pt>
                <c:pt idx="2">
                  <c:v>183.54623798076926</c:v>
                </c:pt>
                <c:pt idx="3">
                  <c:v>189.61388221153851</c:v>
                </c:pt>
                <c:pt idx="4">
                  <c:v>195.17588942307697</c:v>
                </c:pt>
              </c:numCache>
            </c:numRef>
          </c:yVal>
          <c:smooth val="0"/>
          <c:extLst>
            <c:ext xmlns:c16="http://schemas.microsoft.com/office/drawing/2014/chart" uri="{C3380CC4-5D6E-409C-BE32-E72D297353CC}">
              <c16:uniqueId val="{00000009-924D-4385-8D5B-A388B49A1D0B}"/>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Sheet2!$AH$13:$AL$13</c:f>
              <c:numCache>
                <c:formatCode>General</c:formatCode>
                <c:ptCount val="5"/>
                <c:pt idx="0">
                  <c:v>90</c:v>
                </c:pt>
                <c:pt idx="1">
                  <c:v>150</c:v>
                </c:pt>
                <c:pt idx="2">
                  <c:v>330</c:v>
                </c:pt>
                <c:pt idx="3">
                  <c:v>450</c:v>
                </c:pt>
                <c:pt idx="4">
                  <c:v>630</c:v>
                </c:pt>
              </c:numCache>
            </c:numRef>
          </c:xVal>
          <c:yVal>
            <c:numRef>
              <c:f>Sheet2!$AH$28:$AL$28</c:f>
              <c:numCache>
                <c:formatCode>General</c:formatCode>
                <c:ptCount val="5"/>
                <c:pt idx="0">
                  <c:v>230.40368421052634</c:v>
                </c:pt>
                <c:pt idx="1">
                  <c:v>250.69491776315789</c:v>
                </c:pt>
                <c:pt idx="2">
                  <c:v>274.91348684210527</c:v>
                </c:pt>
                <c:pt idx="3">
                  <c:v>288.00460526315788</c:v>
                </c:pt>
                <c:pt idx="4">
                  <c:v>297.16838815789475</c:v>
                </c:pt>
              </c:numCache>
            </c:numRef>
          </c:yVal>
          <c:smooth val="0"/>
          <c:extLst>
            <c:ext xmlns:c16="http://schemas.microsoft.com/office/drawing/2014/chart" uri="{C3380CC4-5D6E-409C-BE32-E72D297353CC}">
              <c16:uniqueId val="{0000000A-924D-4385-8D5B-A388B49A1D0B}"/>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xVal>
            <c:numRef>
              <c:f>Sheet2!$AH$13:$AL$13</c:f>
              <c:numCache>
                <c:formatCode>General</c:formatCode>
                <c:ptCount val="5"/>
                <c:pt idx="0">
                  <c:v>90</c:v>
                </c:pt>
                <c:pt idx="1">
                  <c:v>150</c:v>
                </c:pt>
                <c:pt idx="2">
                  <c:v>330</c:v>
                </c:pt>
                <c:pt idx="3">
                  <c:v>450</c:v>
                </c:pt>
                <c:pt idx="4">
                  <c:v>630</c:v>
                </c:pt>
              </c:numCache>
            </c:numRef>
          </c:xVal>
          <c:yVal>
            <c:numRef>
              <c:f>Sheet2!$AH$29:$AL$29</c:f>
              <c:numCache>
                <c:formatCode>General</c:formatCode>
                <c:ptCount val="5"/>
                <c:pt idx="0">
                  <c:v>211.68</c:v>
                </c:pt>
                <c:pt idx="1">
                  <c:v>224.4375</c:v>
                </c:pt>
                <c:pt idx="2">
                  <c:v>241.44750000000002</c:v>
                </c:pt>
                <c:pt idx="3">
                  <c:v>246.64500000000001</c:v>
                </c:pt>
                <c:pt idx="4">
                  <c:v>253.73250000000002</c:v>
                </c:pt>
              </c:numCache>
            </c:numRef>
          </c:yVal>
          <c:smooth val="0"/>
          <c:extLst>
            <c:ext xmlns:c16="http://schemas.microsoft.com/office/drawing/2014/chart" uri="{C3380CC4-5D6E-409C-BE32-E72D297353CC}">
              <c16:uniqueId val="{0000000B-924D-4385-8D5B-A388B49A1D0B}"/>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trendline>
            <c:spPr>
              <a:ln w="19050" cap="rnd">
                <a:solidFill>
                  <a:schemeClr val="accent1">
                    <a:lumMod val="80000"/>
                    <a:lumOff val="20000"/>
                  </a:schemeClr>
                </a:solidFill>
                <a:prstDash val="sysDot"/>
              </a:ln>
              <a:effectLst/>
            </c:spPr>
            <c:trendlineType val="log"/>
            <c:dispRSqr val="0"/>
            <c:dispEq val="0"/>
          </c:trendline>
          <c:xVal>
            <c:numRef>
              <c:f>Sheet2!$AH$13:$AL$13</c:f>
              <c:numCache>
                <c:formatCode>General</c:formatCode>
                <c:ptCount val="5"/>
                <c:pt idx="0">
                  <c:v>90</c:v>
                </c:pt>
                <c:pt idx="1">
                  <c:v>150</c:v>
                </c:pt>
                <c:pt idx="2">
                  <c:v>330</c:v>
                </c:pt>
                <c:pt idx="3">
                  <c:v>450</c:v>
                </c:pt>
                <c:pt idx="4">
                  <c:v>630</c:v>
                </c:pt>
              </c:numCache>
            </c:numRef>
          </c:xVal>
          <c:yVal>
            <c:numRef>
              <c:f>Sheet2!$AH$30:$AL$30</c:f>
              <c:numCache>
                <c:formatCode>General</c:formatCode>
                <c:ptCount val="5"/>
                <c:pt idx="0">
                  <c:v>205.25624999999999</c:v>
                </c:pt>
                <c:pt idx="1">
                  <c:v>215.26875000000001</c:v>
                </c:pt>
                <c:pt idx="2">
                  <c:v>228.78562500000001</c:v>
                </c:pt>
                <c:pt idx="3">
                  <c:v>235.29374999999999</c:v>
                </c:pt>
                <c:pt idx="4">
                  <c:v>240.800625</c:v>
                </c:pt>
              </c:numCache>
            </c:numRef>
          </c:yVal>
          <c:smooth val="0"/>
          <c:extLst>
            <c:ext xmlns:c16="http://schemas.microsoft.com/office/drawing/2014/chart" uri="{C3380CC4-5D6E-409C-BE32-E72D297353CC}">
              <c16:uniqueId val="{0000000C-924D-4385-8D5B-A388B49A1D0B}"/>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trendline>
            <c:spPr>
              <a:ln w="19050" cap="rnd">
                <a:solidFill>
                  <a:schemeClr val="accent2">
                    <a:lumMod val="80000"/>
                    <a:lumOff val="20000"/>
                  </a:schemeClr>
                </a:solidFill>
                <a:prstDash val="sysDot"/>
              </a:ln>
              <a:effectLst/>
            </c:spPr>
            <c:trendlineType val="log"/>
            <c:dispRSqr val="0"/>
            <c:dispEq val="0"/>
          </c:trendline>
          <c:xVal>
            <c:numRef>
              <c:f>Sheet2!$AH$13:$AL$13</c:f>
              <c:numCache>
                <c:formatCode>General</c:formatCode>
                <c:ptCount val="5"/>
                <c:pt idx="0">
                  <c:v>90</c:v>
                </c:pt>
                <c:pt idx="1">
                  <c:v>150</c:v>
                </c:pt>
                <c:pt idx="2">
                  <c:v>330</c:v>
                </c:pt>
                <c:pt idx="3">
                  <c:v>450</c:v>
                </c:pt>
                <c:pt idx="4">
                  <c:v>630</c:v>
                </c:pt>
              </c:numCache>
            </c:numRef>
          </c:xVal>
          <c:yVal>
            <c:numRef>
              <c:f>Sheet2!$AH$31:$AL$31</c:f>
              <c:numCache>
                <c:formatCode>General</c:formatCode>
                <c:ptCount val="5"/>
                <c:pt idx="0">
                  <c:v>194.23946601941748</c:v>
                </c:pt>
                <c:pt idx="1">
                  <c:v>204.28633495145633</c:v>
                </c:pt>
                <c:pt idx="2">
                  <c:v>220.07427184466022</c:v>
                </c:pt>
                <c:pt idx="3">
                  <c:v>226.29376213592235</c:v>
                </c:pt>
                <c:pt idx="4">
                  <c:v>232.03483009708739</c:v>
                </c:pt>
              </c:numCache>
            </c:numRef>
          </c:yVal>
          <c:smooth val="0"/>
          <c:extLst>
            <c:ext xmlns:c16="http://schemas.microsoft.com/office/drawing/2014/chart" uri="{C3380CC4-5D6E-409C-BE32-E72D297353CC}">
              <c16:uniqueId val="{0000000D-924D-4385-8D5B-A388B49A1D0B}"/>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Sheet2!$AH$13:$AL$13</c:f>
              <c:numCache>
                <c:formatCode>General</c:formatCode>
                <c:ptCount val="5"/>
                <c:pt idx="0">
                  <c:v>90</c:v>
                </c:pt>
                <c:pt idx="1">
                  <c:v>150</c:v>
                </c:pt>
                <c:pt idx="2">
                  <c:v>330</c:v>
                </c:pt>
                <c:pt idx="3">
                  <c:v>450</c:v>
                </c:pt>
                <c:pt idx="4">
                  <c:v>630</c:v>
                </c:pt>
              </c:numCache>
            </c:numRef>
          </c:xVal>
          <c:yVal>
            <c:numRef>
              <c:f>Sheet2!$AH$32:$AL$32</c:f>
              <c:numCache>
                <c:formatCode>General</c:formatCode>
                <c:ptCount val="5"/>
                <c:pt idx="0">
                  <c:v>212.51940594059405</c:v>
                </c:pt>
                <c:pt idx="1">
                  <c:v>222.85021039603961</c:v>
                </c:pt>
                <c:pt idx="2">
                  <c:v>237.60850247524752</c:v>
                </c:pt>
                <c:pt idx="3">
                  <c:v>242.03599009900989</c:v>
                </c:pt>
                <c:pt idx="4">
                  <c:v>245.97153465346534</c:v>
                </c:pt>
              </c:numCache>
            </c:numRef>
          </c:yVal>
          <c:smooth val="0"/>
          <c:extLst>
            <c:ext xmlns:c16="http://schemas.microsoft.com/office/drawing/2014/chart" uri="{C3380CC4-5D6E-409C-BE32-E72D297353CC}">
              <c16:uniqueId val="{0000000E-924D-4385-8D5B-A388B49A1D0B}"/>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Sheet2!$AH$13:$AL$13</c:f>
              <c:numCache>
                <c:formatCode>General</c:formatCode>
                <c:ptCount val="5"/>
                <c:pt idx="0">
                  <c:v>90</c:v>
                </c:pt>
                <c:pt idx="1">
                  <c:v>150</c:v>
                </c:pt>
                <c:pt idx="2">
                  <c:v>330</c:v>
                </c:pt>
                <c:pt idx="3">
                  <c:v>450</c:v>
                </c:pt>
                <c:pt idx="4">
                  <c:v>630</c:v>
                </c:pt>
              </c:numCache>
            </c:numRef>
          </c:xVal>
          <c:yVal>
            <c:numRef>
              <c:f>Sheet2!$AH$33:$AL$33</c:f>
              <c:numCache>
                <c:formatCode>General</c:formatCode>
                <c:ptCount val="5"/>
                <c:pt idx="0">
                  <c:v>202.95054999999999</c:v>
                </c:pt>
                <c:pt idx="1">
                  <c:v>214.91815</c:v>
                </c:pt>
                <c:pt idx="2">
                  <c:v>231.37360000000001</c:v>
                </c:pt>
                <c:pt idx="3">
                  <c:v>236.85875000000001</c:v>
                </c:pt>
                <c:pt idx="4">
                  <c:v>242.34389999999999</c:v>
                </c:pt>
              </c:numCache>
            </c:numRef>
          </c:yVal>
          <c:smooth val="0"/>
          <c:extLst>
            <c:ext xmlns:c16="http://schemas.microsoft.com/office/drawing/2014/chart" uri="{C3380CC4-5D6E-409C-BE32-E72D297353CC}">
              <c16:uniqueId val="{0000000F-924D-4385-8D5B-A388B49A1D0B}"/>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trendline>
            <c:spPr>
              <a:ln w="19050" cap="rnd">
                <a:solidFill>
                  <a:schemeClr val="accent5">
                    <a:lumMod val="80000"/>
                    <a:lumOff val="20000"/>
                  </a:schemeClr>
                </a:solidFill>
                <a:prstDash val="sysDot"/>
              </a:ln>
              <a:effectLst/>
            </c:spPr>
            <c:trendlineType val="log"/>
            <c:dispRSqr val="0"/>
            <c:dispEq val="0"/>
          </c:trendline>
          <c:xVal>
            <c:numRef>
              <c:f>Sheet2!$AH$13:$AL$13</c:f>
              <c:numCache>
                <c:formatCode>General</c:formatCode>
                <c:ptCount val="5"/>
                <c:pt idx="0">
                  <c:v>90</c:v>
                </c:pt>
                <c:pt idx="1">
                  <c:v>150</c:v>
                </c:pt>
                <c:pt idx="2">
                  <c:v>330</c:v>
                </c:pt>
                <c:pt idx="3">
                  <c:v>450</c:v>
                </c:pt>
                <c:pt idx="4">
                  <c:v>630</c:v>
                </c:pt>
              </c:numCache>
            </c:numRef>
          </c:xVal>
          <c:yVal>
            <c:numRef>
              <c:f>Sheet2!$AH$34:$AL$34</c:f>
              <c:numCache>
                <c:formatCode>General</c:formatCode>
                <c:ptCount val="5"/>
                <c:pt idx="0">
                  <c:v>207.22425742574259</c:v>
                </c:pt>
                <c:pt idx="1">
                  <c:v>220.05242574257429</c:v>
                </c:pt>
                <c:pt idx="2">
                  <c:v>235.34754950495054</c:v>
                </c:pt>
                <c:pt idx="3">
                  <c:v>240.77485148514856</c:v>
                </c:pt>
                <c:pt idx="4">
                  <c:v>245.70876237623767</c:v>
                </c:pt>
              </c:numCache>
            </c:numRef>
          </c:yVal>
          <c:smooth val="0"/>
          <c:extLst>
            <c:ext xmlns:c16="http://schemas.microsoft.com/office/drawing/2014/chart" uri="{C3380CC4-5D6E-409C-BE32-E72D297353CC}">
              <c16:uniqueId val="{00000010-924D-4385-8D5B-A388B49A1D0B}"/>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trendline>
            <c:spPr>
              <a:ln w="19050" cap="rnd">
                <a:solidFill>
                  <a:schemeClr val="accent6">
                    <a:lumMod val="80000"/>
                    <a:lumOff val="20000"/>
                  </a:schemeClr>
                </a:solidFill>
                <a:prstDash val="sysDot"/>
              </a:ln>
              <a:effectLst/>
            </c:spPr>
            <c:trendlineType val="log"/>
            <c:dispRSqr val="0"/>
            <c:dispEq val="0"/>
          </c:trendline>
          <c:xVal>
            <c:numRef>
              <c:f>Sheet2!$AH$13:$AL$13</c:f>
              <c:numCache>
                <c:formatCode>General</c:formatCode>
                <c:ptCount val="5"/>
                <c:pt idx="0">
                  <c:v>90</c:v>
                </c:pt>
                <c:pt idx="1">
                  <c:v>150</c:v>
                </c:pt>
                <c:pt idx="2">
                  <c:v>330</c:v>
                </c:pt>
                <c:pt idx="3">
                  <c:v>450</c:v>
                </c:pt>
                <c:pt idx="4">
                  <c:v>630</c:v>
                </c:pt>
              </c:numCache>
            </c:numRef>
          </c:xVal>
          <c:yVal>
            <c:numRef>
              <c:f>Sheet2!$AH$35:$AL$35</c:f>
              <c:numCache>
                <c:formatCode>General</c:formatCode>
                <c:ptCount val="5"/>
                <c:pt idx="0">
                  <c:v>237.99387387387387</c:v>
                </c:pt>
                <c:pt idx="1">
                  <c:v>254.45885885885883</c:v>
                </c:pt>
                <c:pt idx="2">
                  <c:v>269.92596596596593</c:v>
                </c:pt>
                <c:pt idx="3">
                  <c:v>276.9111111111111</c:v>
                </c:pt>
                <c:pt idx="4">
                  <c:v>283.39731731731729</c:v>
                </c:pt>
              </c:numCache>
            </c:numRef>
          </c:yVal>
          <c:smooth val="0"/>
          <c:extLst>
            <c:ext xmlns:c16="http://schemas.microsoft.com/office/drawing/2014/chart" uri="{C3380CC4-5D6E-409C-BE32-E72D297353CC}">
              <c16:uniqueId val="{00000011-924D-4385-8D5B-A388B49A1D0B}"/>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trendline>
            <c:spPr>
              <a:ln w="19050" cap="rnd">
                <a:solidFill>
                  <a:schemeClr val="accent1">
                    <a:lumMod val="80000"/>
                  </a:schemeClr>
                </a:solidFill>
                <a:prstDash val="sysDot"/>
              </a:ln>
              <a:effectLst/>
            </c:spPr>
            <c:trendlineType val="log"/>
            <c:dispRSqr val="0"/>
            <c:dispEq val="0"/>
          </c:trendline>
          <c:trendline>
            <c:spPr>
              <a:ln w="19050" cap="rnd">
                <a:solidFill>
                  <a:schemeClr val="accent1">
                    <a:lumMod val="80000"/>
                  </a:schemeClr>
                </a:solidFill>
                <a:prstDash val="sysDot"/>
              </a:ln>
              <a:effectLst/>
            </c:spPr>
            <c:trendlineType val="log"/>
            <c:dispRSqr val="0"/>
            <c:dispEq val="0"/>
          </c:trendline>
          <c:xVal>
            <c:numRef>
              <c:f>Sheet2!$AH$13:$AL$13</c:f>
              <c:numCache>
                <c:formatCode>General</c:formatCode>
                <c:ptCount val="5"/>
                <c:pt idx="0">
                  <c:v>90</c:v>
                </c:pt>
                <c:pt idx="1">
                  <c:v>150</c:v>
                </c:pt>
                <c:pt idx="2">
                  <c:v>330</c:v>
                </c:pt>
                <c:pt idx="3">
                  <c:v>450</c:v>
                </c:pt>
                <c:pt idx="4">
                  <c:v>630</c:v>
                </c:pt>
              </c:numCache>
            </c:numRef>
          </c:xVal>
          <c:yVal>
            <c:numRef>
              <c:f>Sheet2!$AH$36:$AL$36</c:f>
              <c:numCache>
                <c:formatCode>General</c:formatCode>
                <c:ptCount val="5"/>
                <c:pt idx="0">
                  <c:v>214.40447044334974</c:v>
                </c:pt>
                <c:pt idx="1">
                  <c:v>227.65142857142857</c:v>
                </c:pt>
                <c:pt idx="2">
                  <c:v>244.82341133004925</c:v>
                </c:pt>
                <c:pt idx="3">
                  <c:v>250.22032019704432</c:v>
                </c:pt>
                <c:pt idx="4">
                  <c:v>253.65471674876846</c:v>
                </c:pt>
              </c:numCache>
            </c:numRef>
          </c:yVal>
          <c:smooth val="0"/>
          <c:extLst>
            <c:ext xmlns:c16="http://schemas.microsoft.com/office/drawing/2014/chart" uri="{C3380CC4-5D6E-409C-BE32-E72D297353CC}">
              <c16:uniqueId val="{00000012-924D-4385-8D5B-A388B49A1D0B}"/>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trendline>
            <c:spPr>
              <a:ln w="19050" cap="rnd">
                <a:solidFill>
                  <a:schemeClr val="accent2">
                    <a:lumMod val="80000"/>
                  </a:schemeClr>
                </a:solidFill>
                <a:prstDash val="sysDot"/>
              </a:ln>
              <a:effectLst/>
            </c:spPr>
            <c:trendlineType val="log"/>
            <c:dispRSqr val="0"/>
            <c:dispEq val="0"/>
          </c:trendline>
          <c:xVal>
            <c:numRef>
              <c:f>Sheet2!$AH$13:$AL$13</c:f>
              <c:numCache>
                <c:formatCode>General</c:formatCode>
                <c:ptCount val="5"/>
                <c:pt idx="0">
                  <c:v>90</c:v>
                </c:pt>
                <c:pt idx="1">
                  <c:v>150</c:v>
                </c:pt>
                <c:pt idx="2">
                  <c:v>330</c:v>
                </c:pt>
                <c:pt idx="3">
                  <c:v>450</c:v>
                </c:pt>
                <c:pt idx="4">
                  <c:v>630</c:v>
                </c:pt>
              </c:numCache>
            </c:numRef>
          </c:xVal>
          <c:yVal>
            <c:numRef>
              <c:f>Sheet2!$AH$37:$AL$37</c:f>
              <c:numCache>
                <c:formatCode>General</c:formatCode>
                <c:ptCount val="5"/>
                <c:pt idx="0">
                  <c:v>227.25543749999997</c:v>
                </c:pt>
                <c:pt idx="1">
                  <c:v>240.74092499999998</c:v>
                </c:pt>
                <c:pt idx="2">
                  <c:v>257.22318749999994</c:v>
                </c:pt>
                <c:pt idx="3">
                  <c:v>261.21888749999994</c:v>
                </c:pt>
                <c:pt idx="4">
                  <c:v>267.21243749999996</c:v>
                </c:pt>
              </c:numCache>
            </c:numRef>
          </c:yVal>
          <c:smooth val="0"/>
          <c:extLst>
            <c:ext xmlns:c16="http://schemas.microsoft.com/office/drawing/2014/chart" uri="{C3380CC4-5D6E-409C-BE32-E72D297353CC}">
              <c16:uniqueId val="{00000013-924D-4385-8D5B-A388B49A1D0B}"/>
            </c:ext>
          </c:extLst>
        </c:ser>
        <c:ser>
          <c:idx val="20"/>
          <c:order val="20"/>
          <c:spPr>
            <a:ln w="25400" cap="rnd">
              <a:noFill/>
              <a:round/>
            </a:ln>
            <a:effectLst/>
          </c:spPr>
          <c:marker>
            <c:symbol val="circle"/>
            <c:size val="5"/>
            <c:spPr>
              <a:solidFill>
                <a:schemeClr val="accent3">
                  <a:lumMod val="80000"/>
                </a:schemeClr>
              </a:solidFill>
              <a:ln w="9525">
                <a:solidFill>
                  <a:schemeClr val="accent3">
                    <a:lumMod val="80000"/>
                  </a:schemeClr>
                </a:solidFill>
              </a:ln>
              <a:effectLst/>
            </c:spPr>
          </c:marker>
          <c:trendline>
            <c:spPr>
              <a:ln w="19050" cap="rnd">
                <a:solidFill>
                  <a:schemeClr val="accent3">
                    <a:lumMod val="80000"/>
                  </a:schemeClr>
                </a:solidFill>
                <a:prstDash val="sysDot"/>
              </a:ln>
              <a:effectLst/>
            </c:spPr>
            <c:trendlineType val="log"/>
            <c:dispRSqr val="0"/>
            <c:dispEq val="0"/>
          </c:trendline>
          <c:xVal>
            <c:numRef>
              <c:f>Sheet2!$AH$13:$AL$13</c:f>
              <c:numCache>
                <c:formatCode>General</c:formatCode>
                <c:ptCount val="5"/>
                <c:pt idx="0">
                  <c:v>90</c:v>
                </c:pt>
                <c:pt idx="1">
                  <c:v>150</c:v>
                </c:pt>
                <c:pt idx="2">
                  <c:v>330</c:v>
                </c:pt>
                <c:pt idx="3">
                  <c:v>450</c:v>
                </c:pt>
                <c:pt idx="4">
                  <c:v>630</c:v>
                </c:pt>
              </c:numCache>
            </c:numRef>
          </c:xVal>
          <c:yVal>
            <c:numRef>
              <c:f>Sheet2!$AH$38:$AL$38</c:f>
              <c:numCache>
                <c:formatCode>General</c:formatCode>
                <c:ptCount val="5"/>
                <c:pt idx="0">
                  <c:v>251.46363861386138</c:v>
                </c:pt>
                <c:pt idx="1">
                  <c:v>266.28467821782175</c:v>
                </c:pt>
                <c:pt idx="2">
                  <c:v>280.6116831683168</c:v>
                </c:pt>
                <c:pt idx="3">
                  <c:v>286.54009900990098</c:v>
                </c:pt>
                <c:pt idx="4">
                  <c:v>292.96254950495052</c:v>
                </c:pt>
              </c:numCache>
            </c:numRef>
          </c:yVal>
          <c:smooth val="0"/>
          <c:extLst>
            <c:ext xmlns:c16="http://schemas.microsoft.com/office/drawing/2014/chart" uri="{C3380CC4-5D6E-409C-BE32-E72D297353CC}">
              <c16:uniqueId val="{00000014-924D-4385-8D5B-A388B49A1D0B}"/>
            </c:ext>
          </c:extLst>
        </c:ser>
        <c:ser>
          <c:idx val="21"/>
          <c:order val="21"/>
          <c:spPr>
            <a:ln w="25400" cap="rnd">
              <a:noFill/>
              <a:round/>
            </a:ln>
            <a:effectLst/>
          </c:spPr>
          <c:marker>
            <c:symbol val="circle"/>
            <c:size val="5"/>
            <c:spPr>
              <a:solidFill>
                <a:schemeClr val="accent4">
                  <a:lumMod val="80000"/>
                </a:schemeClr>
              </a:solidFill>
              <a:ln w="9525">
                <a:solidFill>
                  <a:schemeClr val="accent4">
                    <a:lumMod val="80000"/>
                  </a:schemeClr>
                </a:solidFill>
              </a:ln>
              <a:effectLst/>
            </c:spPr>
          </c:marker>
          <c:trendline>
            <c:spPr>
              <a:ln w="19050" cap="rnd">
                <a:solidFill>
                  <a:schemeClr val="accent4">
                    <a:lumMod val="80000"/>
                  </a:schemeClr>
                </a:solidFill>
                <a:prstDash val="sysDot"/>
              </a:ln>
              <a:effectLst/>
            </c:spPr>
            <c:trendlineType val="log"/>
            <c:dispRSqr val="0"/>
            <c:dispEq val="0"/>
          </c:trendline>
          <c:xVal>
            <c:numRef>
              <c:f>Sheet2!$AH$13:$AL$13</c:f>
              <c:numCache>
                <c:formatCode>General</c:formatCode>
                <c:ptCount val="5"/>
                <c:pt idx="0">
                  <c:v>90</c:v>
                </c:pt>
                <c:pt idx="1">
                  <c:v>150</c:v>
                </c:pt>
                <c:pt idx="2">
                  <c:v>330</c:v>
                </c:pt>
                <c:pt idx="3">
                  <c:v>450</c:v>
                </c:pt>
                <c:pt idx="4">
                  <c:v>630</c:v>
                </c:pt>
              </c:numCache>
            </c:numRef>
          </c:xVal>
          <c:yVal>
            <c:numRef>
              <c:f>Sheet2!$AH$39:$AL$39</c:f>
              <c:numCache>
                <c:formatCode>General</c:formatCode>
                <c:ptCount val="5"/>
                <c:pt idx="0">
                  <c:v>267.14472636815918</c:v>
                </c:pt>
                <c:pt idx="1">
                  <c:v>281.70712686567157</c:v>
                </c:pt>
                <c:pt idx="2">
                  <c:v>295.76737562189049</c:v>
                </c:pt>
                <c:pt idx="3">
                  <c:v>303.29965174129347</c:v>
                </c:pt>
                <c:pt idx="4">
                  <c:v>313.84483830845767</c:v>
                </c:pt>
              </c:numCache>
            </c:numRef>
          </c:yVal>
          <c:smooth val="0"/>
          <c:extLst>
            <c:ext xmlns:c16="http://schemas.microsoft.com/office/drawing/2014/chart" uri="{C3380CC4-5D6E-409C-BE32-E72D297353CC}">
              <c16:uniqueId val="{00000015-924D-4385-8D5B-A388B49A1D0B}"/>
            </c:ext>
          </c:extLst>
        </c:ser>
        <c:ser>
          <c:idx val="22"/>
          <c:order val="22"/>
          <c:spPr>
            <a:ln w="25400" cap="rnd">
              <a:noFill/>
              <a:round/>
            </a:ln>
            <a:effectLst/>
          </c:spPr>
          <c:marker>
            <c:symbol val="circle"/>
            <c:size val="5"/>
            <c:spPr>
              <a:solidFill>
                <a:schemeClr val="accent5">
                  <a:lumMod val="80000"/>
                </a:schemeClr>
              </a:solidFill>
              <a:ln w="9525">
                <a:solidFill>
                  <a:schemeClr val="accent5">
                    <a:lumMod val="80000"/>
                  </a:schemeClr>
                </a:solidFill>
              </a:ln>
              <a:effectLst/>
            </c:spPr>
          </c:marker>
          <c:trendline>
            <c:spPr>
              <a:ln w="19050" cap="rnd">
                <a:solidFill>
                  <a:schemeClr val="accent5">
                    <a:lumMod val="80000"/>
                  </a:schemeClr>
                </a:solidFill>
                <a:prstDash val="sysDot"/>
              </a:ln>
              <a:effectLst/>
            </c:spPr>
            <c:trendlineType val="log"/>
            <c:dispRSqr val="0"/>
            <c:dispEq val="0"/>
          </c:trendline>
          <c:xVal>
            <c:numRef>
              <c:f>Sheet2!$AH$13:$AL$13</c:f>
              <c:numCache>
                <c:formatCode>General</c:formatCode>
                <c:ptCount val="5"/>
                <c:pt idx="0">
                  <c:v>90</c:v>
                </c:pt>
                <c:pt idx="1">
                  <c:v>150</c:v>
                </c:pt>
                <c:pt idx="2">
                  <c:v>330</c:v>
                </c:pt>
                <c:pt idx="3">
                  <c:v>450</c:v>
                </c:pt>
                <c:pt idx="4">
                  <c:v>630</c:v>
                </c:pt>
              </c:numCache>
            </c:numRef>
          </c:xVal>
          <c:yVal>
            <c:numRef>
              <c:f>Sheet2!$AH$40:$AL$40</c:f>
              <c:numCache>
                <c:formatCode>General</c:formatCode>
                <c:ptCount val="5"/>
                <c:pt idx="0">
                  <c:v>147.34376865671641</c:v>
                </c:pt>
                <c:pt idx="1">
                  <c:v>151.80873134328357</c:v>
                </c:pt>
                <c:pt idx="2">
                  <c:v>166.19583333333333</c:v>
                </c:pt>
                <c:pt idx="3">
                  <c:v>169.66858208955222</c:v>
                </c:pt>
                <c:pt idx="4">
                  <c:v>175.12575870646765</c:v>
                </c:pt>
              </c:numCache>
            </c:numRef>
          </c:yVal>
          <c:smooth val="0"/>
          <c:extLst>
            <c:ext xmlns:c16="http://schemas.microsoft.com/office/drawing/2014/chart" uri="{C3380CC4-5D6E-409C-BE32-E72D297353CC}">
              <c16:uniqueId val="{00000016-924D-4385-8D5B-A388B49A1D0B}"/>
            </c:ext>
          </c:extLst>
        </c:ser>
        <c:ser>
          <c:idx val="23"/>
          <c:order val="23"/>
          <c:spPr>
            <a:ln w="25400" cap="rnd">
              <a:noFill/>
              <a:round/>
            </a:ln>
            <a:effectLst/>
          </c:spPr>
          <c:marker>
            <c:symbol val="circle"/>
            <c:size val="5"/>
            <c:spPr>
              <a:solidFill>
                <a:schemeClr val="accent6">
                  <a:lumMod val="80000"/>
                </a:schemeClr>
              </a:solidFill>
              <a:ln w="9525">
                <a:solidFill>
                  <a:schemeClr val="accent6">
                    <a:lumMod val="80000"/>
                  </a:schemeClr>
                </a:solidFill>
              </a:ln>
              <a:effectLst/>
            </c:spPr>
          </c:marker>
          <c:trendline>
            <c:spPr>
              <a:ln w="19050" cap="rnd">
                <a:solidFill>
                  <a:schemeClr val="accent6">
                    <a:lumMod val="80000"/>
                  </a:schemeClr>
                </a:solidFill>
                <a:prstDash val="sysDot"/>
              </a:ln>
              <a:effectLst/>
            </c:spPr>
            <c:trendlineType val="log"/>
            <c:dispRSqr val="0"/>
            <c:dispEq val="0"/>
          </c:trendline>
          <c:xVal>
            <c:numRef>
              <c:f>Sheet2!$AH$13:$AL$13</c:f>
              <c:numCache>
                <c:formatCode>General</c:formatCode>
                <c:ptCount val="5"/>
                <c:pt idx="0">
                  <c:v>90</c:v>
                </c:pt>
                <c:pt idx="1">
                  <c:v>150</c:v>
                </c:pt>
                <c:pt idx="2">
                  <c:v>330</c:v>
                </c:pt>
                <c:pt idx="3">
                  <c:v>450</c:v>
                </c:pt>
                <c:pt idx="4">
                  <c:v>630</c:v>
                </c:pt>
              </c:numCache>
            </c:numRef>
          </c:xVal>
          <c:yVal>
            <c:numRef>
              <c:f>Sheet2!$AH$41:$AL$41</c:f>
              <c:numCache>
                <c:formatCode>General</c:formatCode>
                <c:ptCount val="5"/>
                <c:pt idx="0">
                  <c:v>152.84170854271358</c:v>
                </c:pt>
                <c:pt idx="1">
                  <c:v>161.50273869346734</c:v>
                </c:pt>
                <c:pt idx="2">
                  <c:v>175.25849246231158</c:v>
                </c:pt>
                <c:pt idx="3">
                  <c:v>179.33427135678394</c:v>
                </c:pt>
                <c:pt idx="4">
                  <c:v>183.41005025125631</c:v>
                </c:pt>
              </c:numCache>
            </c:numRef>
          </c:yVal>
          <c:smooth val="0"/>
          <c:extLst>
            <c:ext xmlns:c16="http://schemas.microsoft.com/office/drawing/2014/chart" uri="{C3380CC4-5D6E-409C-BE32-E72D297353CC}">
              <c16:uniqueId val="{00000017-924D-4385-8D5B-A388B49A1D0B}"/>
            </c:ext>
          </c:extLst>
        </c:ser>
        <c:ser>
          <c:idx val="24"/>
          <c:order val="24"/>
          <c:spPr>
            <a:ln w="25400" cap="rnd">
              <a:no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trendline>
            <c:spPr>
              <a:ln w="19050" cap="rnd">
                <a:solidFill>
                  <a:schemeClr val="accent1">
                    <a:lumMod val="60000"/>
                    <a:lumOff val="40000"/>
                  </a:schemeClr>
                </a:solidFill>
                <a:prstDash val="sysDot"/>
              </a:ln>
              <a:effectLst/>
            </c:spPr>
            <c:trendlineType val="log"/>
            <c:dispRSqr val="0"/>
            <c:dispEq val="0"/>
          </c:trendline>
          <c:xVal>
            <c:numRef>
              <c:f>Sheet2!$AH$13:$AL$13</c:f>
              <c:numCache>
                <c:formatCode>General</c:formatCode>
                <c:ptCount val="5"/>
                <c:pt idx="0">
                  <c:v>90</c:v>
                </c:pt>
                <c:pt idx="1">
                  <c:v>150</c:v>
                </c:pt>
                <c:pt idx="2">
                  <c:v>330</c:v>
                </c:pt>
                <c:pt idx="3">
                  <c:v>450</c:v>
                </c:pt>
                <c:pt idx="4">
                  <c:v>630</c:v>
                </c:pt>
              </c:numCache>
            </c:numRef>
          </c:xVal>
          <c:yVal>
            <c:numRef>
              <c:f>Sheet2!$AH$42:$AL$42</c:f>
              <c:numCache>
                <c:formatCode>General</c:formatCode>
                <c:ptCount val="5"/>
                <c:pt idx="0">
                  <c:v>127.68445454545453</c:v>
                </c:pt>
                <c:pt idx="1">
                  <c:v>144.43290909090908</c:v>
                </c:pt>
                <c:pt idx="2">
                  <c:v>162.44199999999998</c:v>
                </c:pt>
                <c:pt idx="3">
                  <c:v>173.24745454545453</c:v>
                </c:pt>
                <c:pt idx="4">
                  <c:v>181.89181818181814</c:v>
                </c:pt>
              </c:numCache>
            </c:numRef>
          </c:yVal>
          <c:smooth val="0"/>
          <c:extLst>
            <c:ext xmlns:c16="http://schemas.microsoft.com/office/drawing/2014/chart" uri="{C3380CC4-5D6E-409C-BE32-E72D297353CC}">
              <c16:uniqueId val="{00000018-924D-4385-8D5B-A388B49A1D0B}"/>
            </c:ext>
          </c:extLst>
        </c:ser>
        <c:ser>
          <c:idx val="25"/>
          <c:order val="25"/>
          <c:spPr>
            <a:ln w="25400" cap="rnd">
              <a:no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trendline>
            <c:spPr>
              <a:ln w="19050" cap="rnd">
                <a:solidFill>
                  <a:schemeClr val="accent2">
                    <a:lumMod val="60000"/>
                    <a:lumOff val="40000"/>
                  </a:schemeClr>
                </a:solidFill>
                <a:prstDash val="sysDot"/>
              </a:ln>
              <a:effectLst/>
            </c:spPr>
            <c:trendlineType val="log"/>
            <c:dispRSqr val="0"/>
            <c:dispEq val="0"/>
          </c:trendline>
          <c:xVal>
            <c:numRef>
              <c:f>Sheet2!$AH$13:$AL$13</c:f>
              <c:numCache>
                <c:formatCode>General</c:formatCode>
                <c:ptCount val="5"/>
                <c:pt idx="0">
                  <c:v>90</c:v>
                </c:pt>
                <c:pt idx="1">
                  <c:v>150</c:v>
                </c:pt>
                <c:pt idx="2">
                  <c:v>330</c:v>
                </c:pt>
                <c:pt idx="3">
                  <c:v>450</c:v>
                </c:pt>
                <c:pt idx="4">
                  <c:v>630</c:v>
                </c:pt>
              </c:numCache>
            </c:numRef>
          </c:xVal>
          <c:yVal>
            <c:numRef>
              <c:f>Sheet2!$AH$43:$AL$43</c:f>
              <c:numCache>
                <c:formatCode>General</c:formatCode>
                <c:ptCount val="5"/>
                <c:pt idx="0">
                  <c:v>113.01077586206894</c:v>
                </c:pt>
                <c:pt idx="1">
                  <c:v>119.3706896551724</c:v>
                </c:pt>
                <c:pt idx="2">
                  <c:v>131.11206896551721</c:v>
                </c:pt>
                <c:pt idx="3">
                  <c:v>134.04741379310343</c:v>
                </c:pt>
                <c:pt idx="4">
                  <c:v>139.4288793103448</c:v>
                </c:pt>
              </c:numCache>
            </c:numRef>
          </c:yVal>
          <c:smooth val="0"/>
          <c:extLst>
            <c:ext xmlns:c16="http://schemas.microsoft.com/office/drawing/2014/chart" uri="{C3380CC4-5D6E-409C-BE32-E72D297353CC}">
              <c16:uniqueId val="{00000019-924D-4385-8D5B-A388B49A1D0B}"/>
            </c:ext>
          </c:extLst>
        </c:ser>
        <c:dLbls>
          <c:showLegendKey val="0"/>
          <c:showVal val="0"/>
          <c:showCatName val="0"/>
          <c:showSerName val="0"/>
          <c:showPercent val="0"/>
          <c:showBubbleSize val="0"/>
        </c:dLbls>
        <c:axId val="574666112"/>
        <c:axId val="574662504"/>
      </c:scatterChart>
      <c:valAx>
        <c:axId val="57466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62504"/>
        <c:crosses val="autoZero"/>
        <c:crossBetween val="midCat"/>
      </c:valAx>
      <c:valAx>
        <c:axId val="574662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661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
          <c:order val="1"/>
          <c:tx>
            <c:v>Cond</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Sheet2!$D$44:$D$59</c:f>
              <c:numCache>
                <c:formatCode>General</c:formatCode>
                <c:ptCount val="16"/>
                <c:pt idx="0">
                  <c:v>17.5</c:v>
                </c:pt>
                <c:pt idx="1">
                  <c:v>22.5</c:v>
                </c:pt>
                <c:pt idx="2">
                  <c:v>27.5</c:v>
                </c:pt>
                <c:pt idx="3">
                  <c:v>32.5</c:v>
                </c:pt>
                <c:pt idx="4">
                  <c:v>37.5</c:v>
                </c:pt>
                <c:pt idx="5">
                  <c:v>47.5</c:v>
                </c:pt>
                <c:pt idx="6">
                  <c:v>52.5</c:v>
                </c:pt>
                <c:pt idx="7">
                  <c:v>57.5</c:v>
                </c:pt>
                <c:pt idx="8">
                  <c:v>67.5</c:v>
                </c:pt>
                <c:pt idx="9">
                  <c:v>72.5</c:v>
                </c:pt>
                <c:pt idx="10">
                  <c:v>76.5</c:v>
                </c:pt>
                <c:pt idx="11">
                  <c:v>80</c:v>
                </c:pt>
                <c:pt idx="12">
                  <c:v>83.5</c:v>
                </c:pt>
                <c:pt idx="13">
                  <c:v>89.5</c:v>
                </c:pt>
                <c:pt idx="14">
                  <c:v>93</c:v>
                </c:pt>
                <c:pt idx="15">
                  <c:v>96.5</c:v>
                </c:pt>
              </c:numCache>
            </c:numRef>
          </c:xVal>
          <c:yVal>
            <c:numRef>
              <c:f>Sheet2!$AB$44:$AB$59</c:f>
              <c:numCache>
                <c:formatCode>General</c:formatCode>
                <c:ptCount val="16"/>
                <c:pt idx="0">
                  <c:v>115.90829268292686</c:v>
                </c:pt>
                <c:pt idx="1">
                  <c:v>150.52375000000001</c:v>
                </c:pt>
                <c:pt idx="2">
                  <c:v>163.43941463414637</c:v>
                </c:pt>
                <c:pt idx="3">
                  <c:v>171.12294999999997</c:v>
                </c:pt>
                <c:pt idx="4">
                  <c:v>151.60024999999999</c:v>
                </c:pt>
                <c:pt idx="5">
                  <c:v>169.01157178217821</c:v>
                </c:pt>
                <c:pt idx="6">
                  <c:v>188.58924999999996</c:v>
                </c:pt>
                <c:pt idx="7">
                  <c:v>200.14591911764711</c:v>
                </c:pt>
                <c:pt idx="8">
                  <c:v>178.91054999999997</c:v>
                </c:pt>
                <c:pt idx="9">
                  <c:v>201.70299999999997</c:v>
                </c:pt>
                <c:pt idx="10">
                  <c:v>188.14402644230773</c:v>
                </c:pt>
                <c:pt idx="11">
                  <c:v>168.42654878048782</c:v>
                </c:pt>
                <c:pt idx="12">
                  <c:v>221.72057142857145</c:v>
                </c:pt>
                <c:pt idx="13">
                  <c:v>216.28648514851486</c:v>
                </c:pt>
                <c:pt idx="14">
                  <c:v>149.47499999999999</c:v>
                </c:pt>
                <c:pt idx="15">
                  <c:v>167.88763613861386</c:v>
                </c:pt>
              </c:numCache>
            </c:numRef>
          </c:yVal>
          <c:smooth val="1"/>
          <c:extLst>
            <c:ext xmlns:c16="http://schemas.microsoft.com/office/drawing/2014/chart" uri="{C3380CC4-5D6E-409C-BE32-E72D297353CC}">
              <c16:uniqueId val="{00000001-AAE2-441C-8813-61FECC20D3DA}"/>
            </c:ext>
          </c:extLst>
        </c:ser>
        <c:dLbls>
          <c:showLegendKey val="0"/>
          <c:showVal val="0"/>
          <c:showCatName val="0"/>
          <c:showSerName val="0"/>
          <c:showPercent val="0"/>
          <c:showBubbleSize val="0"/>
        </c:dLbls>
        <c:axId val="389700928"/>
        <c:axId val="389703552"/>
      </c:scatterChart>
      <c:scatterChart>
        <c:scatterStyle val="smoothMarker"/>
        <c:varyColors val="0"/>
        <c:ser>
          <c:idx val="0"/>
          <c:order val="0"/>
          <c:tx>
            <c:v>LOI</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Sheet2!$D$44:$D$59</c:f>
              <c:numCache>
                <c:formatCode>General</c:formatCode>
                <c:ptCount val="16"/>
                <c:pt idx="0">
                  <c:v>17.5</c:v>
                </c:pt>
                <c:pt idx="1">
                  <c:v>22.5</c:v>
                </c:pt>
                <c:pt idx="2">
                  <c:v>27.5</c:v>
                </c:pt>
                <c:pt idx="3">
                  <c:v>32.5</c:v>
                </c:pt>
                <c:pt idx="4">
                  <c:v>37.5</c:v>
                </c:pt>
                <c:pt idx="5">
                  <c:v>47.5</c:v>
                </c:pt>
                <c:pt idx="6">
                  <c:v>52.5</c:v>
                </c:pt>
                <c:pt idx="7">
                  <c:v>57.5</c:v>
                </c:pt>
                <c:pt idx="8">
                  <c:v>67.5</c:v>
                </c:pt>
                <c:pt idx="9">
                  <c:v>72.5</c:v>
                </c:pt>
                <c:pt idx="10">
                  <c:v>76.5</c:v>
                </c:pt>
                <c:pt idx="11">
                  <c:v>80</c:v>
                </c:pt>
                <c:pt idx="12">
                  <c:v>83.5</c:v>
                </c:pt>
                <c:pt idx="13">
                  <c:v>89.5</c:v>
                </c:pt>
                <c:pt idx="14">
                  <c:v>93</c:v>
                </c:pt>
                <c:pt idx="15">
                  <c:v>96.5</c:v>
                </c:pt>
              </c:numCache>
            </c:numRef>
          </c:xVal>
          <c:yVal>
            <c:numRef>
              <c:f>Sheet2!$O$44:$O$59</c:f>
              <c:numCache>
                <c:formatCode>General</c:formatCode>
                <c:ptCount val="16"/>
                <c:pt idx="0">
                  <c:v>5.0217155266015858</c:v>
                </c:pt>
                <c:pt idx="1">
                  <c:v>7.9787234042553683</c:v>
                </c:pt>
                <c:pt idx="2">
                  <c:v>8.7249782419496</c:v>
                </c:pt>
                <c:pt idx="3">
                  <c:v>8.7854500616523961</c:v>
                </c:pt>
                <c:pt idx="4">
                  <c:v>8.1376734258270904</c:v>
                </c:pt>
                <c:pt idx="5">
                  <c:v>8.7693798449612856</c:v>
                </c:pt>
                <c:pt idx="6">
                  <c:v>7.9232283464567734</c:v>
                </c:pt>
                <c:pt idx="7">
                  <c:v>7.488114104595879</c:v>
                </c:pt>
                <c:pt idx="8">
                  <c:v>8.2343412526997763</c:v>
                </c:pt>
                <c:pt idx="9">
                  <c:v>8.2599118942731913</c:v>
                </c:pt>
                <c:pt idx="10">
                  <c:v>7.1159638554216915</c:v>
                </c:pt>
                <c:pt idx="11">
                  <c:v>5.4848484848486256</c:v>
                </c:pt>
                <c:pt idx="12">
                  <c:v>7.7285921625544614</c:v>
                </c:pt>
                <c:pt idx="13">
                  <c:v>7.6851851851852517</c:v>
                </c:pt>
                <c:pt idx="14">
                  <c:v>4.5319905213269784</c:v>
                </c:pt>
                <c:pt idx="15">
                  <c:v>4.2847025495751518</c:v>
                </c:pt>
              </c:numCache>
            </c:numRef>
          </c:yVal>
          <c:smooth val="1"/>
          <c:extLst>
            <c:ext xmlns:c16="http://schemas.microsoft.com/office/drawing/2014/chart" uri="{C3380CC4-5D6E-409C-BE32-E72D297353CC}">
              <c16:uniqueId val="{00000000-AAE2-441C-8813-61FECC20D3DA}"/>
            </c:ext>
          </c:extLst>
        </c:ser>
        <c:dLbls>
          <c:showLegendKey val="0"/>
          <c:showVal val="0"/>
          <c:showCatName val="0"/>
          <c:showSerName val="0"/>
          <c:showPercent val="0"/>
          <c:showBubbleSize val="0"/>
        </c:dLbls>
        <c:axId val="600451944"/>
        <c:axId val="600444400"/>
      </c:scatterChart>
      <c:valAx>
        <c:axId val="389700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703552"/>
        <c:crosses val="autoZero"/>
        <c:crossBetween val="midCat"/>
      </c:valAx>
      <c:valAx>
        <c:axId val="389703552"/>
        <c:scaling>
          <c:orientation val="minMax"/>
          <c:min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700928"/>
        <c:crosses val="autoZero"/>
        <c:crossBetween val="midCat"/>
      </c:valAx>
      <c:valAx>
        <c:axId val="600444400"/>
        <c:scaling>
          <c:orientation val="minMax"/>
          <c:min val="4"/>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451944"/>
        <c:crosses val="max"/>
        <c:crossBetween val="midCat"/>
      </c:valAx>
      <c:valAx>
        <c:axId val="600451944"/>
        <c:scaling>
          <c:orientation val="minMax"/>
        </c:scaling>
        <c:delete val="1"/>
        <c:axPos val="b"/>
        <c:numFmt formatCode="General" sourceLinked="1"/>
        <c:majorTickMark val="out"/>
        <c:minorTickMark val="none"/>
        <c:tickLblPos val="nextTo"/>
        <c:crossAx val="600444400"/>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19</xdr:col>
      <xdr:colOff>533400</xdr:colOff>
      <xdr:row>164</xdr:row>
      <xdr:rowOff>9525</xdr:rowOff>
    </xdr:from>
    <xdr:to>
      <xdr:col>37</xdr:col>
      <xdr:colOff>542925</xdr:colOff>
      <xdr:row>205</xdr:row>
      <xdr:rowOff>9525</xdr:rowOff>
    </xdr:to>
    <xdr:graphicFrame macro="">
      <xdr:nvGraphicFramePr>
        <xdr:cNvPr id="1048" name="Chart 1">
          <a:extLst>
            <a:ext uri="{FF2B5EF4-FFF2-40B4-BE49-F238E27FC236}">
              <a16:creationId xmlns:a16="http://schemas.microsoft.com/office/drawing/2014/main" id="{00000000-0008-0000-0000-000018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464342</xdr:colOff>
      <xdr:row>4</xdr:row>
      <xdr:rowOff>59531</xdr:rowOff>
    </xdr:from>
    <xdr:to>
      <xdr:col>31</xdr:col>
      <xdr:colOff>23811</xdr:colOff>
      <xdr:row>20</xdr:row>
      <xdr:rowOff>23812</xdr:rowOff>
    </xdr:to>
    <xdr:graphicFrame macro="">
      <xdr:nvGraphicFramePr>
        <xdr:cNvPr id="1049" name="Chart 1">
          <a:extLst>
            <a:ext uri="{FF2B5EF4-FFF2-40B4-BE49-F238E27FC236}">
              <a16:creationId xmlns:a16="http://schemas.microsoft.com/office/drawing/2014/main" id="{00000000-0008-0000-0000-000019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500061</xdr:colOff>
      <xdr:row>21</xdr:row>
      <xdr:rowOff>119062</xdr:rowOff>
    </xdr:from>
    <xdr:to>
      <xdr:col>30</xdr:col>
      <xdr:colOff>571499</xdr:colOff>
      <xdr:row>38</xdr:row>
      <xdr:rowOff>20239</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511970</xdr:colOff>
      <xdr:row>39</xdr:row>
      <xdr:rowOff>35718</xdr:rowOff>
    </xdr:from>
    <xdr:to>
      <xdr:col>30</xdr:col>
      <xdr:colOff>583408</xdr:colOff>
      <xdr:row>55</xdr:row>
      <xdr:rowOff>103582</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511969</xdr:colOff>
      <xdr:row>56</xdr:row>
      <xdr:rowOff>0</xdr:rowOff>
    </xdr:from>
    <xdr:to>
      <xdr:col>30</xdr:col>
      <xdr:colOff>583407</xdr:colOff>
      <xdr:row>72</xdr:row>
      <xdr:rowOff>67864</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523875</xdr:colOff>
      <xdr:row>40</xdr:row>
      <xdr:rowOff>0</xdr:rowOff>
    </xdr:from>
    <xdr:to>
      <xdr:col>22</xdr:col>
      <xdr:colOff>523874</xdr:colOff>
      <xdr:row>53</xdr:row>
      <xdr:rowOff>119062</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13989844" y="6667500"/>
          <a:ext cx="607218" cy="2286000"/>
        </a:xfrm>
        <a:prstGeom prst="rect">
          <a:avLst/>
        </a:prstGeom>
        <a:solidFill>
          <a:srgbClr val="E96A23">
            <a:alpha val="43922"/>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83343</xdr:colOff>
      <xdr:row>40</xdr:row>
      <xdr:rowOff>9525</xdr:rowOff>
    </xdr:from>
    <xdr:to>
      <xdr:col>27</xdr:col>
      <xdr:colOff>273844</xdr:colOff>
      <xdr:row>53</xdr:row>
      <xdr:rowOff>128587</xdr:rowOff>
    </xdr:to>
    <xdr:sp macro="" textlink="">
      <xdr:nvSpPr>
        <xdr:cNvPr id="8" name="Rectangle 7">
          <a:extLst>
            <a:ext uri="{FF2B5EF4-FFF2-40B4-BE49-F238E27FC236}">
              <a16:creationId xmlns:a16="http://schemas.microsoft.com/office/drawing/2014/main" id="{00000000-0008-0000-0000-000008000000}"/>
            </a:ext>
          </a:extLst>
        </xdr:cNvPr>
        <xdr:cNvSpPr/>
      </xdr:nvSpPr>
      <xdr:spPr>
        <a:xfrm>
          <a:off x="16585406" y="6677025"/>
          <a:ext cx="797719" cy="2286000"/>
        </a:xfrm>
        <a:prstGeom prst="rect">
          <a:avLst/>
        </a:prstGeom>
        <a:solidFill>
          <a:srgbClr val="E96A23">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59531</xdr:colOff>
      <xdr:row>39</xdr:row>
      <xdr:rowOff>161925</xdr:rowOff>
    </xdr:from>
    <xdr:to>
      <xdr:col>25</xdr:col>
      <xdr:colOff>297656</xdr:colOff>
      <xdr:row>53</xdr:row>
      <xdr:rowOff>114300</xdr:rowOff>
    </xdr:to>
    <xdr:sp macro="" textlink="">
      <xdr:nvSpPr>
        <xdr:cNvPr id="9" name="Rectangle 8">
          <a:extLst>
            <a:ext uri="{FF2B5EF4-FFF2-40B4-BE49-F238E27FC236}">
              <a16:creationId xmlns:a16="http://schemas.microsoft.com/office/drawing/2014/main" id="{00000000-0008-0000-0000-000009000000}"/>
            </a:ext>
          </a:extLst>
        </xdr:cNvPr>
        <xdr:cNvSpPr/>
      </xdr:nvSpPr>
      <xdr:spPr>
        <a:xfrm>
          <a:off x="15954375" y="6662738"/>
          <a:ext cx="238125" cy="2286000"/>
        </a:xfrm>
        <a:prstGeom prst="rect">
          <a:avLst/>
        </a:prstGeom>
        <a:solidFill>
          <a:srgbClr val="E46C0A">
            <a:alpha val="27843"/>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53</xdr:col>
      <xdr:colOff>103908</xdr:colOff>
      <xdr:row>11</xdr:row>
      <xdr:rowOff>27363</xdr:rowOff>
    </xdr:from>
    <xdr:to>
      <xdr:col>65</xdr:col>
      <xdr:colOff>477289</xdr:colOff>
      <xdr:row>35</xdr:row>
      <xdr:rowOff>43297</xdr:rowOff>
    </xdr:to>
    <xdr:graphicFrame macro="">
      <xdr:nvGraphicFramePr>
        <xdr:cNvPr id="2" name="Grafiek 1">
          <a:extLst>
            <a:ext uri="{FF2B5EF4-FFF2-40B4-BE49-F238E27FC236}">
              <a16:creationId xmlns:a16="http://schemas.microsoft.com/office/drawing/2014/main" id="{760D38A9-DA32-4EF7-97AE-EADA3AFB7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220806</xdr:colOff>
      <xdr:row>56</xdr:row>
      <xdr:rowOff>52819</xdr:rowOff>
    </xdr:from>
    <xdr:to>
      <xdr:col>48</xdr:col>
      <xdr:colOff>549852</xdr:colOff>
      <xdr:row>72</xdr:row>
      <xdr:rowOff>154997</xdr:rowOff>
    </xdr:to>
    <xdr:graphicFrame macro="">
      <xdr:nvGraphicFramePr>
        <xdr:cNvPr id="5" name="Grafiek 4">
          <a:extLst>
            <a:ext uri="{FF2B5EF4-FFF2-40B4-BE49-F238E27FC236}">
              <a16:creationId xmlns:a16="http://schemas.microsoft.com/office/drawing/2014/main" id="{F7A3C11D-3041-47B6-9799-D7387B2CF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41</xdr:col>
      <xdr:colOff>190500</xdr:colOff>
      <xdr:row>11</xdr:row>
      <xdr:rowOff>129886</xdr:rowOff>
    </xdr:from>
    <xdr:to>
      <xdr:col>52</xdr:col>
      <xdr:colOff>177511</xdr:colOff>
      <xdr:row>55</xdr:row>
      <xdr:rowOff>129886</xdr:rowOff>
    </xdr:to>
    <xdr:graphicFrame macro="">
      <xdr:nvGraphicFramePr>
        <xdr:cNvPr id="8" name="Grafiek 7">
          <a:extLst>
            <a:ext uri="{FF2B5EF4-FFF2-40B4-BE49-F238E27FC236}">
              <a16:creationId xmlns:a16="http://schemas.microsoft.com/office/drawing/2014/main" id="{609E0438-9DEF-4F2C-9BAF-9628082E6F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64944</xdr:colOff>
      <xdr:row>69</xdr:row>
      <xdr:rowOff>52821</xdr:rowOff>
    </xdr:from>
    <xdr:to>
      <xdr:col>21</xdr:col>
      <xdr:colOff>393989</xdr:colOff>
      <xdr:row>85</xdr:row>
      <xdr:rowOff>163657</xdr:rowOff>
    </xdr:to>
    <xdr:graphicFrame macro="">
      <xdr:nvGraphicFramePr>
        <xdr:cNvPr id="3" name="Grafiek 2">
          <a:extLst>
            <a:ext uri="{FF2B5EF4-FFF2-40B4-BE49-F238E27FC236}">
              <a16:creationId xmlns:a16="http://schemas.microsoft.com/office/drawing/2014/main" id="{9448CB99-B705-4510-9ABF-D549353BD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497896</xdr:colOff>
      <xdr:row>69</xdr:row>
      <xdr:rowOff>78798</xdr:rowOff>
    </xdr:from>
    <xdr:to>
      <xdr:col>13</xdr:col>
      <xdr:colOff>220806</xdr:colOff>
      <xdr:row>92</xdr:row>
      <xdr:rowOff>51954</xdr:rowOff>
    </xdr:to>
    <xdr:graphicFrame macro="">
      <xdr:nvGraphicFramePr>
        <xdr:cNvPr id="4" name="Grafiek 3">
          <a:extLst>
            <a:ext uri="{FF2B5EF4-FFF2-40B4-BE49-F238E27FC236}">
              <a16:creationId xmlns:a16="http://schemas.microsoft.com/office/drawing/2014/main" id="{6F012953-FBF7-4735-AB8C-32E214FFC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69</xdr:row>
      <xdr:rowOff>43295</xdr:rowOff>
    </xdr:from>
    <xdr:to>
      <xdr:col>29</xdr:col>
      <xdr:colOff>34637</xdr:colOff>
      <xdr:row>85</xdr:row>
      <xdr:rowOff>154131</xdr:rowOff>
    </xdr:to>
    <xdr:graphicFrame macro="">
      <xdr:nvGraphicFramePr>
        <xdr:cNvPr id="7" name="Grafiek 6">
          <a:extLst>
            <a:ext uri="{FF2B5EF4-FFF2-40B4-BE49-F238E27FC236}">
              <a16:creationId xmlns:a16="http://schemas.microsoft.com/office/drawing/2014/main" id="{A0B99B1D-2628-44B7-B6FA-7242DBE7C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398319</xdr:colOff>
      <xdr:row>68</xdr:row>
      <xdr:rowOff>122092</xdr:rowOff>
    </xdr:from>
    <xdr:to>
      <xdr:col>38</xdr:col>
      <xdr:colOff>1844387</xdr:colOff>
      <xdr:row>96</xdr:row>
      <xdr:rowOff>95249</xdr:rowOff>
    </xdr:to>
    <xdr:graphicFrame macro="">
      <xdr:nvGraphicFramePr>
        <xdr:cNvPr id="9" name="Grafiek 8">
          <a:extLst>
            <a:ext uri="{FF2B5EF4-FFF2-40B4-BE49-F238E27FC236}">
              <a16:creationId xmlns:a16="http://schemas.microsoft.com/office/drawing/2014/main" id="{E064651F-DE84-4383-9152-1B651ABE48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588818</xdr:colOff>
      <xdr:row>87</xdr:row>
      <xdr:rowOff>17319</xdr:rowOff>
    </xdr:from>
    <xdr:to>
      <xdr:col>21</xdr:col>
      <xdr:colOff>311727</xdr:colOff>
      <xdr:row>103</xdr:row>
      <xdr:rowOff>128155</xdr:rowOff>
    </xdr:to>
    <xdr:graphicFrame macro="">
      <xdr:nvGraphicFramePr>
        <xdr:cNvPr id="10" name="Grafiek 9">
          <a:extLst>
            <a:ext uri="{FF2B5EF4-FFF2-40B4-BE49-F238E27FC236}">
              <a16:creationId xmlns:a16="http://schemas.microsoft.com/office/drawing/2014/main" id="{70D7797D-64FA-4788-82AA-E0B0383A6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594360</xdr:colOff>
      <xdr:row>4</xdr:row>
      <xdr:rowOff>99060</xdr:rowOff>
    </xdr:from>
    <xdr:to>
      <xdr:col>22</xdr:col>
      <xdr:colOff>289560</xdr:colOff>
      <xdr:row>29</xdr:row>
      <xdr:rowOff>53340</xdr:rowOff>
    </xdr:to>
    <xdr:graphicFrame macro="">
      <xdr:nvGraphicFramePr>
        <xdr:cNvPr id="2" name="Grafiek 1">
          <a:extLst>
            <a:ext uri="{FF2B5EF4-FFF2-40B4-BE49-F238E27FC236}">
              <a16:creationId xmlns:a16="http://schemas.microsoft.com/office/drawing/2014/main" id="{07AB2333-1401-4A24-A932-C02E50F15F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45720</xdr:colOff>
      <xdr:row>8</xdr:row>
      <xdr:rowOff>76200</xdr:rowOff>
    </xdr:from>
    <xdr:to>
      <xdr:col>17</xdr:col>
      <xdr:colOff>266700</xdr:colOff>
      <xdr:row>18</xdr:row>
      <xdr:rowOff>83820</xdr:rowOff>
    </xdr:to>
    <xdr:sp macro="" textlink="">
      <xdr:nvSpPr>
        <xdr:cNvPr id="3" name="Rechthoek 2">
          <a:extLst>
            <a:ext uri="{FF2B5EF4-FFF2-40B4-BE49-F238E27FC236}">
              <a16:creationId xmlns:a16="http://schemas.microsoft.com/office/drawing/2014/main" id="{45C484BF-190D-479B-908E-30A771ED8294}"/>
            </a:ext>
          </a:extLst>
        </xdr:cNvPr>
        <xdr:cNvSpPr/>
      </xdr:nvSpPr>
      <xdr:spPr>
        <a:xfrm>
          <a:off x="10424160" y="1417320"/>
          <a:ext cx="220980" cy="1684020"/>
        </a:xfrm>
        <a:prstGeom prst="rect">
          <a:avLst/>
        </a:prstGeom>
        <a:solidFill>
          <a:srgbClr val="E46C0A">
            <a:alpha val="23922"/>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22860</xdr:colOff>
      <xdr:row>8</xdr:row>
      <xdr:rowOff>76200</xdr:rowOff>
    </xdr:from>
    <xdr:to>
      <xdr:col>18</xdr:col>
      <xdr:colOff>251459</xdr:colOff>
      <xdr:row>18</xdr:row>
      <xdr:rowOff>83820</xdr:rowOff>
    </xdr:to>
    <xdr:sp macro="" textlink="">
      <xdr:nvSpPr>
        <xdr:cNvPr id="4" name="Rechthoek 3">
          <a:extLst>
            <a:ext uri="{FF2B5EF4-FFF2-40B4-BE49-F238E27FC236}">
              <a16:creationId xmlns:a16="http://schemas.microsoft.com/office/drawing/2014/main" id="{B61536A4-1A1C-4E79-A6D2-A0FD2C1E27BF}"/>
            </a:ext>
          </a:extLst>
        </xdr:cNvPr>
        <xdr:cNvSpPr/>
      </xdr:nvSpPr>
      <xdr:spPr>
        <a:xfrm>
          <a:off x="11010900" y="1417320"/>
          <a:ext cx="228599" cy="1684020"/>
        </a:xfrm>
        <a:prstGeom prst="rect">
          <a:avLst/>
        </a:prstGeom>
        <a:solidFill>
          <a:srgbClr val="E46C0A">
            <a:alpha val="23922"/>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381000</xdr:colOff>
      <xdr:row>8</xdr:row>
      <xdr:rowOff>68580</xdr:rowOff>
    </xdr:from>
    <xdr:to>
      <xdr:col>19</xdr:col>
      <xdr:colOff>601980</xdr:colOff>
      <xdr:row>18</xdr:row>
      <xdr:rowOff>76200</xdr:rowOff>
    </xdr:to>
    <xdr:sp macro="" textlink="">
      <xdr:nvSpPr>
        <xdr:cNvPr id="5" name="Rechthoek 4">
          <a:extLst>
            <a:ext uri="{FF2B5EF4-FFF2-40B4-BE49-F238E27FC236}">
              <a16:creationId xmlns:a16="http://schemas.microsoft.com/office/drawing/2014/main" id="{85D29955-BC37-400F-9D7D-08105E94B2A0}"/>
            </a:ext>
          </a:extLst>
        </xdr:cNvPr>
        <xdr:cNvSpPr/>
      </xdr:nvSpPr>
      <xdr:spPr>
        <a:xfrm>
          <a:off x="11978640" y="1409700"/>
          <a:ext cx="220980" cy="1684020"/>
        </a:xfrm>
        <a:prstGeom prst="rect">
          <a:avLst/>
        </a:prstGeom>
        <a:solidFill>
          <a:srgbClr val="E46C0A">
            <a:alpha val="23922"/>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0.12</cdr:x>
      <cdr:y>0.70588</cdr:y>
    </cdr:from>
    <cdr:to>
      <cdr:x>0.785</cdr:x>
      <cdr:y>0.94853</cdr:y>
    </cdr:to>
    <cdr:sp macro="" textlink="">
      <cdr:nvSpPr>
        <cdr:cNvPr id="11" name="Vrije vorm: vorm 10">
          <a:extLst xmlns:a="http://schemas.openxmlformats.org/drawingml/2006/main">
            <a:ext uri="{FF2B5EF4-FFF2-40B4-BE49-F238E27FC236}">
              <a16:creationId xmlns:a16="http://schemas.microsoft.com/office/drawing/2014/main" id="{CBC8C14F-A94B-456A-AFC4-BA4A5CD4A7B3}"/>
            </a:ext>
          </a:extLst>
        </cdr:cNvPr>
        <cdr:cNvSpPr/>
      </cdr:nvSpPr>
      <cdr:spPr>
        <a:xfrm xmlns:a="http://schemas.openxmlformats.org/drawingml/2006/main">
          <a:off x="548640" y="2926080"/>
          <a:ext cx="3040380" cy="1005840"/>
        </a:xfrm>
        <a:custGeom xmlns:a="http://schemas.openxmlformats.org/drawingml/2006/main">
          <a:avLst/>
          <a:gdLst>
            <a:gd name="connsiteX0" fmla="*/ 45720 w 2948940"/>
            <a:gd name="connsiteY0" fmla="*/ 289560 h 655320"/>
            <a:gd name="connsiteX1" fmla="*/ 160020 w 2948940"/>
            <a:gd name="connsiteY1" fmla="*/ 586740 h 655320"/>
            <a:gd name="connsiteX2" fmla="*/ 762000 w 2948940"/>
            <a:gd name="connsiteY2" fmla="*/ 381000 h 655320"/>
            <a:gd name="connsiteX3" fmla="*/ 906780 w 2948940"/>
            <a:gd name="connsiteY3" fmla="*/ 502920 h 655320"/>
            <a:gd name="connsiteX4" fmla="*/ 1371600 w 2948940"/>
            <a:gd name="connsiteY4" fmla="*/ 228600 h 655320"/>
            <a:gd name="connsiteX5" fmla="*/ 1539240 w 2948940"/>
            <a:gd name="connsiteY5" fmla="*/ 388620 h 655320"/>
            <a:gd name="connsiteX6" fmla="*/ 2324100 w 2948940"/>
            <a:gd name="connsiteY6" fmla="*/ 0 h 655320"/>
            <a:gd name="connsiteX7" fmla="*/ 2545080 w 2948940"/>
            <a:gd name="connsiteY7" fmla="*/ 495300 h 655320"/>
            <a:gd name="connsiteX8" fmla="*/ 2941320 w 2948940"/>
            <a:gd name="connsiteY8" fmla="*/ 411480 h 655320"/>
            <a:gd name="connsiteX9" fmla="*/ 2948940 w 2948940"/>
            <a:gd name="connsiteY9" fmla="*/ 541020 h 655320"/>
            <a:gd name="connsiteX10" fmla="*/ 2948940 w 2948940"/>
            <a:gd name="connsiteY10" fmla="*/ 655320 h 655320"/>
            <a:gd name="connsiteX11" fmla="*/ 0 w 2948940"/>
            <a:gd name="connsiteY11" fmla="*/ 655320 h 655320"/>
            <a:gd name="connsiteX12" fmla="*/ 45720 w 2948940"/>
            <a:gd name="connsiteY12" fmla="*/ 289560 h 655320"/>
            <a:gd name="connsiteX0" fmla="*/ 0 w 2948940"/>
            <a:gd name="connsiteY0" fmla="*/ 152400 h 655320"/>
            <a:gd name="connsiteX1" fmla="*/ 160020 w 2948940"/>
            <a:gd name="connsiteY1" fmla="*/ 586740 h 655320"/>
            <a:gd name="connsiteX2" fmla="*/ 762000 w 2948940"/>
            <a:gd name="connsiteY2" fmla="*/ 381000 h 655320"/>
            <a:gd name="connsiteX3" fmla="*/ 906780 w 2948940"/>
            <a:gd name="connsiteY3" fmla="*/ 502920 h 655320"/>
            <a:gd name="connsiteX4" fmla="*/ 1371600 w 2948940"/>
            <a:gd name="connsiteY4" fmla="*/ 228600 h 655320"/>
            <a:gd name="connsiteX5" fmla="*/ 1539240 w 2948940"/>
            <a:gd name="connsiteY5" fmla="*/ 388620 h 655320"/>
            <a:gd name="connsiteX6" fmla="*/ 2324100 w 2948940"/>
            <a:gd name="connsiteY6" fmla="*/ 0 h 655320"/>
            <a:gd name="connsiteX7" fmla="*/ 2545080 w 2948940"/>
            <a:gd name="connsiteY7" fmla="*/ 495300 h 655320"/>
            <a:gd name="connsiteX8" fmla="*/ 2941320 w 2948940"/>
            <a:gd name="connsiteY8" fmla="*/ 411480 h 655320"/>
            <a:gd name="connsiteX9" fmla="*/ 2948940 w 2948940"/>
            <a:gd name="connsiteY9" fmla="*/ 541020 h 655320"/>
            <a:gd name="connsiteX10" fmla="*/ 2948940 w 2948940"/>
            <a:gd name="connsiteY10" fmla="*/ 655320 h 655320"/>
            <a:gd name="connsiteX11" fmla="*/ 0 w 2948940"/>
            <a:gd name="connsiteY11" fmla="*/ 655320 h 655320"/>
            <a:gd name="connsiteX12" fmla="*/ 0 w 2948940"/>
            <a:gd name="connsiteY12" fmla="*/ 152400 h 6553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2948940" h="655320">
              <a:moveTo>
                <a:pt x="0" y="152400"/>
              </a:moveTo>
              <a:lnTo>
                <a:pt x="160020" y="586740"/>
              </a:lnTo>
              <a:lnTo>
                <a:pt x="762000" y="381000"/>
              </a:lnTo>
              <a:lnTo>
                <a:pt x="906780" y="502920"/>
              </a:lnTo>
              <a:lnTo>
                <a:pt x="1371600" y="228600"/>
              </a:lnTo>
              <a:lnTo>
                <a:pt x="1539240" y="388620"/>
              </a:lnTo>
              <a:lnTo>
                <a:pt x="2324100" y="0"/>
              </a:lnTo>
              <a:lnTo>
                <a:pt x="2545080" y="495300"/>
              </a:lnTo>
              <a:lnTo>
                <a:pt x="2941320" y="411480"/>
              </a:lnTo>
              <a:lnTo>
                <a:pt x="2948940" y="541020"/>
              </a:lnTo>
              <a:lnTo>
                <a:pt x="2948940" y="655320"/>
              </a:lnTo>
              <a:lnTo>
                <a:pt x="0" y="655320"/>
              </a:lnTo>
              <a:lnTo>
                <a:pt x="0" y="152400"/>
              </a:lnTo>
              <a:close/>
            </a:path>
          </a:pathLst>
        </a:custGeom>
        <a:gradFill xmlns:a="http://schemas.openxmlformats.org/drawingml/2006/main">
          <a:gsLst>
            <a:gs pos="100000">
              <a:schemeClr val="tx2">
                <a:lumMod val="20000"/>
                <a:lumOff val="80000"/>
              </a:schemeClr>
            </a:gs>
            <a:gs pos="1000">
              <a:srgbClr val="E46C0A"/>
            </a:gs>
          </a:gsLst>
          <a:lin ang="5400000" scaled="1"/>
        </a:gradFill>
        <a:ln xmlns:a="http://schemas.openxmlformats.org/drawingml/2006/main">
          <a:noFill/>
          <a:prstDash val="dash"/>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0.825</cdr:x>
      <cdr:y>0.75551</cdr:y>
    </cdr:from>
    <cdr:to>
      <cdr:x>0.825</cdr:x>
      <cdr:y>0.94301</cdr:y>
    </cdr:to>
    <cdr:cxnSp macro="">
      <cdr:nvCxnSpPr>
        <cdr:cNvPr id="13" name="Rechte verbindingslijn met pijl 12">
          <a:extLst xmlns:a="http://schemas.openxmlformats.org/drawingml/2006/main">
            <a:ext uri="{FF2B5EF4-FFF2-40B4-BE49-F238E27FC236}">
              <a16:creationId xmlns:a16="http://schemas.microsoft.com/office/drawing/2014/main" id="{B8EB687F-0D53-42B8-BC90-2E0933235DB9}"/>
            </a:ext>
          </a:extLst>
        </cdr:cNvPr>
        <cdr:cNvCxnSpPr/>
      </cdr:nvCxnSpPr>
      <cdr:spPr>
        <a:xfrm xmlns:a="http://schemas.openxmlformats.org/drawingml/2006/main">
          <a:off x="3771900" y="3131820"/>
          <a:ext cx="0" cy="777240"/>
        </a:xfrm>
        <a:prstGeom xmlns:a="http://schemas.openxmlformats.org/drawingml/2006/main" prst="straightConnector1">
          <a:avLst/>
        </a:prstGeom>
        <a:ln xmlns:a="http://schemas.openxmlformats.org/drawingml/2006/main">
          <a:gradFill>
            <a:gsLst>
              <a:gs pos="100000">
                <a:schemeClr val="tx2">
                  <a:lumMod val="20000"/>
                  <a:lumOff val="80000"/>
                </a:schemeClr>
              </a:gs>
              <a:gs pos="0">
                <a:srgbClr val="E96A23"/>
              </a:gs>
            </a:gsLst>
            <a:lin ang="5400000" scaled="1"/>
          </a:gradFill>
          <a:headEnd type="triangle"/>
          <a:tailEnd type="non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0.83667</cdr:x>
      <cdr:y>0.69118</cdr:y>
    </cdr:from>
    <cdr:to>
      <cdr:x>0.90667</cdr:x>
      <cdr:y>0.96507</cdr:y>
    </cdr:to>
    <cdr:sp macro="" textlink="">
      <cdr:nvSpPr>
        <cdr:cNvPr id="14" name="Tekstvak 13">
          <a:extLst xmlns:a="http://schemas.openxmlformats.org/drawingml/2006/main">
            <a:ext uri="{FF2B5EF4-FFF2-40B4-BE49-F238E27FC236}">
              <a16:creationId xmlns:a16="http://schemas.microsoft.com/office/drawing/2014/main" id="{0B8093C2-B6B6-4274-B44A-B3B91CFF6FEF}"/>
            </a:ext>
          </a:extLst>
        </cdr:cNvPr>
        <cdr:cNvSpPr txBox="1"/>
      </cdr:nvSpPr>
      <cdr:spPr>
        <a:xfrm xmlns:a="http://schemas.openxmlformats.org/drawingml/2006/main" rot="16200000">
          <a:off x="3417570" y="3272790"/>
          <a:ext cx="1135380" cy="3200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Abadi Extra Light" panose="020B0204020104020204" pitchFamily="34" charset="0"/>
            </a:rPr>
            <a:t>Droughts</a:t>
          </a:r>
        </a:p>
        <a:p xmlns:a="http://schemas.openxmlformats.org/drawingml/2006/main">
          <a:endParaRPr lang="en-GB" sz="1100">
            <a:latin typeface="Abadi Extra Light" panose="020B0204020104020204" pitchFamily="34" charset="0"/>
          </a:endParaRPr>
        </a:p>
      </cdr:txBody>
    </cdr:sp>
  </cdr:relSizeAnchor>
</c:userShape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35"/>
  <sheetViews>
    <sheetView topLeftCell="A10" zoomScale="59" zoomScaleNormal="59" workbookViewId="0">
      <selection activeCell="M56" sqref="M56"/>
    </sheetView>
  </sheetViews>
  <sheetFormatPr defaultRowHeight="13.2" x14ac:dyDescent="0.25"/>
  <cols>
    <col min="6" max="6" width="11" customWidth="1"/>
    <col min="9" max="9" width="9.109375" customWidth="1"/>
    <col min="10" max="10" width="10.5546875" style="18" customWidth="1"/>
    <col min="11" max="11" width="10.33203125" style="18" customWidth="1"/>
    <col min="12" max="12" width="11.44140625" style="18" customWidth="1"/>
    <col min="13" max="14" width="9.109375" style="18"/>
    <col min="15" max="15" width="12.88671875" style="18" customWidth="1"/>
    <col min="16" max="17" width="9.109375" style="18"/>
    <col min="18" max="18" width="9.109375" style="56"/>
  </cols>
  <sheetData>
    <row r="1" spans="1:18" x14ac:dyDescent="0.25">
      <c r="A1" s="12" t="s">
        <v>29</v>
      </c>
      <c r="B1" s="1"/>
      <c r="C1" s="1"/>
      <c r="D1" s="1"/>
      <c r="E1" s="2"/>
      <c r="F1" s="2"/>
      <c r="G1" s="2"/>
      <c r="H1" s="2"/>
      <c r="I1" s="2"/>
      <c r="J1" s="55"/>
      <c r="K1" s="55"/>
      <c r="L1" s="55"/>
      <c r="M1" s="55"/>
      <c r="N1" s="55"/>
    </row>
    <row r="2" spans="1:18" x14ac:dyDescent="0.25">
      <c r="A2" s="1" t="s">
        <v>0</v>
      </c>
      <c r="B2" s="1"/>
      <c r="C2" s="1"/>
      <c r="D2" s="1"/>
      <c r="E2" s="2"/>
      <c r="F2" s="2"/>
      <c r="G2" s="2"/>
      <c r="H2" s="2"/>
      <c r="I2" s="2"/>
      <c r="J2" s="55"/>
      <c r="K2" s="55"/>
      <c r="L2" s="55"/>
      <c r="M2" s="55"/>
      <c r="N2" s="55"/>
    </row>
    <row r="3" spans="1:18" x14ac:dyDescent="0.25">
      <c r="A3" s="2"/>
      <c r="B3" s="2"/>
      <c r="C3" s="2"/>
      <c r="D3" s="2"/>
      <c r="E3" s="1" t="s">
        <v>1</v>
      </c>
      <c r="F3" s="2"/>
      <c r="G3" s="2"/>
      <c r="H3" s="2"/>
      <c r="I3" s="2"/>
      <c r="J3" s="55"/>
      <c r="K3" s="55"/>
      <c r="L3" s="55"/>
      <c r="M3" s="55"/>
      <c r="N3" s="55"/>
    </row>
    <row r="4" spans="1:18" x14ac:dyDescent="0.25">
      <c r="A4" s="2"/>
      <c r="B4" s="2"/>
      <c r="C4" s="2"/>
      <c r="D4" s="2"/>
      <c r="E4" s="1" t="s">
        <v>2</v>
      </c>
      <c r="F4" s="2"/>
      <c r="G4" s="2"/>
      <c r="H4" s="2"/>
      <c r="I4" s="2"/>
      <c r="J4" s="55"/>
      <c r="K4" s="55"/>
      <c r="L4" s="55"/>
      <c r="M4" s="55"/>
      <c r="N4" s="55"/>
    </row>
    <row r="5" spans="1:18" x14ac:dyDescent="0.25">
      <c r="A5" s="2"/>
      <c r="B5" s="2"/>
      <c r="C5" s="2"/>
      <c r="D5" s="2"/>
      <c r="E5" s="1" t="s">
        <v>3</v>
      </c>
      <c r="F5" s="2"/>
      <c r="G5" s="2"/>
      <c r="H5" s="2"/>
      <c r="I5" s="2"/>
      <c r="J5" s="55"/>
      <c r="K5" s="55"/>
      <c r="L5" s="55"/>
      <c r="M5" s="55"/>
      <c r="N5" s="55"/>
    </row>
    <row r="6" spans="1:18" x14ac:dyDescent="0.25">
      <c r="A6" s="2"/>
      <c r="B6" s="2"/>
      <c r="C6" s="2"/>
      <c r="D6" s="2"/>
      <c r="E6" s="1" t="s">
        <v>4</v>
      </c>
      <c r="F6" s="2"/>
      <c r="G6" s="2"/>
      <c r="H6" s="2"/>
      <c r="I6" s="2"/>
      <c r="J6" s="55"/>
      <c r="K6" s="55"/>
      <c r="L6" s="55"/>
      <c r="M6" s="55"/>
      <c r="N6" s="55"/>
    </row>
    <row r="7" spans="1:18" x14ac:dyDescent="0.25">
      <c r="A7" s="2"/>
      <c r="B7" s="2"/>
      <c r="C7" s="2"/>
      <c r="D7" s="2"/>
      <c r="E7" s="1" t="s">
        <v>5</v>
      </c>
      <c r="F7" s="2"/>
      <c r="G7" s="2"/>
      <c r="H7" s="2"/>
      <c r="I7" s="2"/>
      <c r="J7" s="55"/>
      <c r="K7" s="55"/>
      <c r="L7" s="55"/>
      <c r="M7" s="55"/>
      <c r="N7" s="55"/>
    </row>
    <row r="8" spans="1:18" x14ac:dyDescent="0.25">
      <c r="A8" s="2"/>
      <c r="B8" s="2"/>
      <c r="C8" s="2"/>
      <c r="D8" s="2"/>
      <c r="E8" s="1" t="s">
        <v>6</v>
      </c>
      <c r="F8" s="2"/>
      <c r="G8" s="2"/>
      <c r="H8" s="2"/>
      <c r="I8" s="2"/>
      <c r="J8" s="55"/>
      <c r="K8" s="55"/>
      <c r="L8" s="55"/>
      <c r="M8" s="55" t="s">
        <v>44</v>
      </c>
      <c r="N8" s="55"/>
      <c r="O8" s="18">
        <f>SUM(L58:L65)/8</f>
        <v>-4.7500000000005871E-3</v>
      </c>
    </row>
    <row r="9" spans="1:18" x14ac:dyDescent="0.25">
      <c r="A9" s="2"/>
      <c r="B9" s="2"/>
      <c r="C9" s="2"/>
      <c r="D9" s="2"/>
      <c r="E9" s="1" t="s">
        <v>7</v>
      </c>
      <c r="F9" s="2"/>
      <c r="G9" s="2"/>
      <c r="H9" s="2"/>
      <c r="I9" s="2"/>
      <c r="J9" s="55"/>
      <c r="K9" s="55"/>
      <c r="L9" s="55"/>
      <c r="M9" s="55"/>
      <c r="N9" s="55"/>
    </row>
    <row r="10" spans="1:18" x14ac:dyDescent="0.25">
      <c r="A10" s="2"/>
      <c r="B10" s="2"/>
      <c r="C10" s="2"/>
      <c r="D10" s="2"/>
      <c r="E10" s="1" t="s">
        <v>8</v>
      </c>
      <c r="F10" s="2"/>
      <c r="G10" s="2"/>
      <c r="H10" s="2"/>
      <c r="I10" s="2"/>
      <c r="J10" s="55"/>
      <c r="K10" s="55"/>
      <c r="L10" s="55"/>
      <c r="M10" s="55"/>
      <c r="N10" s="55"/>
    </row>
    <row r="11" spans="1:18" x14ac:dyDescent="0.25">
      <c r="A11" s="2"/>
      <c r="B11" s="2"/>
      <c r="C11" s="2"/>
      <c r="D11" s="2"/>
      <c r="E11" s="1" t="s">
        <v>9</v>
      </c>
      <c r="F11" s="2"/>
      <c r="G11" s="2"/>
      <c r="H11" s="2"/>
      <c r="I11" s="2"/>
      <c r="J11" s="55"/>
      <c r="K11" s="55"/>
      <c r="L11" s="55"/>
      <c r="M11" s="55"/>
      <c r="N11" s="55"/>
    </row>
    <row r="12" spans="1:18" x14ac:dyDescent="0.25">
      <c r="A12" s="2"/>
      <c r="B12" s="2"/>
      <c r="C12" s="2"/>
      <c r="D12" s="2"/>
      <c r="E12" s="1"/>
      <c r="F12" s="2"/>
      <c r="G12" s="2"/>
      <c r="H12" s="2"/>
      <c r="I12" s="2"/>
      <c r="J12" s="55"/>
      <c r="K12" s="55"/>
      <c r="L12" s="55"/>
      <c r="M12" s="55"/>
      <c r="N12" s="55"/>
    </row>
    <row r="13" spans="1:18" x14ac:dyDescent="0.25">
      <c r="A13" s="3" t="s">
        <v>10</v>
      </c>
      <c r="B13" s="4" t="s">
        <v>11</v>
      </c>
      <c r="C13" s="4"/>
      <c r="D13" s="4"/>
      <c r="E13" s="4" t="s">
        <v>12</v>
      </c>
      <c r="F13" s="4" t="s">
        <v>13</v>
      </c>
      <c r="G13" s="4" t="s">
        <v>14</v>
      </c>
      <c r="H13" s="4" t="s">
        <v>15</v>
      </c>
      <c r="I13" s="53" t="s">
        <v>43</v>
      </c>
      <c r="J13" s="53" t="s">
        <v>16</v>
      </c>
      <c r="K13" s="53" t="s">
        <v>17</v>
      </c>
      <c r="L13" s="53" t="s">
        <v>18</v>
      </c>
      <c r="M13" s="53" t="s">
        <v>19</v>
      </c>
      <c r="N13" s="53" t="s">
        <v>20</v>
      </c>
      <c r="O13" s="57" t="s">
        <v>26</v>
      </c>
      <c r="P13" s="58"/>
      <c r="Q13" s="18" t="s">
        <v>45</v>
      </c>
    </row>
    <row r="14" spans="1:18" x14ac:dyDescent="0.25">
      <c r="A14" s="3" t="s">
        <v>21</v>
      </c>
      <c r="B14" s="4" t="s">
        <v>22</v>
      </c>
      <c r="C14" s="4"/>
      <c r="D14" s="15" t="s">
        <v>27</v>
      </c>
      <c r="E14" s="5" t="s">
        <v>23</v>
      </c>
      <c r="F14" s="4" t="s">
        <v>23</v>
      </c>
      <c r="G14" s="4" t="s">
        <v>23</v>
      </c>
      <c r="H14" s="5" t="s">
        <v>23</v>
      </c>
      <c r="I14" s="54" t="s">
        <v>23</v>
      </c>
      <c r="J14" s="53" t="s">
        <v>23</v>
      </c>
      <c r="K14" s="53" t="s">
        <v>23</v>
      </c>
      <c r="L14" s="53" t="s">
        <v>23</v>
      </c>
      <c r="M14" s="53" t="s">
        <v>24</v>
      </c>
      <c r="N14" s="53" t="s">
        <v>24</v>
      </c>
      <c r="O14" s="57" t="s">
        <v>23</v>
      </c>
      <c r="P14" s="58"/>
      <c r="R14" s="59" t="s">
        <v>28</v>
      </c>
    </row>
    <row r="15" spans="1:18" x14ac:dyDescent="0.25">
      <c r="A15" s="6" t="s">
        <v>25</v>
      </c>
      <c r="B15" s="7" t="s">
        <v>25</v>
      </c>
      <c r="C15" s="7"/>
      <c r="D15" s="7"/>
      <c r="E15" s="7" t="s">
        <v>25</v>
      </c>
      <c r="F15" s="7" t="s">
        <v>25</v>
      </c>
      <c r="G15" s="7" t="s">
        <v>25</v>
      </c>
      <c r="H15" s="7" t="s">
        <v>25</v>
      </c>
      <c r="I15" s="7"/>
      <c r="J15" s="60" t="s">
        <v>25</v>
      </c>
      <c r="K15" s="60" t="s">
        <v>25</v>
      </c>
      <c r="L15" s="60" t="s">
        <v>25</v>
      </c>
      <c r="M15" s="60" t="s">
        <v>25</v>
      </c>
      <c r="N15" s="60" t="s">
        <v>25</v>
      </c>
    </row>
    <row r="16" spans="1:18" ht="13.8" thickBot="1" x14ac:dyDescent="0.3">
      <c r="A16" s="20">
        <v>1</v>
      </c>
      <c r="B16" s="21">
        <v>135</v>
      </c>
      <c r="C16" s="21">
        <v>135</v>
      </c>
      <c r="D16" s="21">
        <v>135</v>
      </c>
      <c r="E16" s="22">
        <v>8.8309999999999995</v>
      </c>
      <c r="F16" s="23">
        <v>9.0389999999999997</v>
      </c>
      <c r="G16" s="23">
        <v>8.9529999999999994</v>
      </c>
      <c r="H16" s="22">
        <v>8.9359999999999999</v>
      </c>
      <c r="I16" s="22">
        <f>H16-O8</f>
        <v>8.9407500000000013</v>
      </c>
      <c r="J16" s="50">
        <f>F16-E16</f>
        <v>0.20800000000000018</v>
      </c>
      <c r="K16" s="61">
        <f>G16-E16</f>
        <v>0.12199999999999989</v>
      </c>
      <c r="L16" s="62">
        <f>I16-E16</f>
        <v>0.10975000000000179</v>
      </c>
      <c r="M16" s="63">
        <f>(J16-K16)/J16*100</f>
        <v>41.346153846153953</v>
      </c>
      <c r="N16" s="64">
        <f>(K16-L16)/K16*100</f>
        <v>10.040983606555825</v>
      </c>
      <c r="O16" s="21"/>
      <c r="P16" s="21"/>
      <c r="Q16" s="65" t="s">
        <v>33</v>
      </c>
      <c r="R16" s="66">
        <f>0.824*EXP(M16*0.0521)</f>
        <v>7.1032318193953392</v>
      </c>
    </row>
    <row r="17" spans="1:18" x14ac:dyDescent="0.25">
      <c r="A17" s="17">
        <v>2</v>
      </c>
      <c r="B17" s="18">
        <v>0</v>
      </c>
      <c r="C17" s="18">
        <f t="shared" ref="C17:C41" si="0">(B17+D17)/2</f>
        <v>5</v>
      </c>
      <c r="D17" s="19">
        <v>10</v>
      </c>
      <c r="E17" s="13">
        <v>7.7670000000000003</v>
      </c>
      <c r="F17" s="10">
        <v>8.4410000000000007</v>
      </c>
      <c r="G17" s="10">
        <v>8.1319999999999997</v>
      </c>
      <c r="H17" s="11">
        <v>8.0820000000000007</v>
      </c>
      <c r="I17" s="95">
        <f>H17-O8</f>
        <v>8.0867500000000021</v>
      </c>
      <c r="J17" s="67">
        <f t="shared" ref="J17:J65" si="1">F17-E17</f>
        <v>0.67400000000000038</v>
      </c>
      <c r="K17" s="68">
        <f t="shared" ref="K17:K65" si="2">G17-E17</f>
        <v>0.36499999999999932</v>
      </c>
      <c r="L17" s="69">
        <f t="shared" ref="L17:L57" si="3">I17-E17</f>
        <v>0.31975000000000176</v>
      </c>
      <c r="M17" s="70">
        <f t="shared" ref="M17:M65" si="4">(J17-K17)/J17*100</f>
        <v>45.845697329376982</v>
      </c>
      <c r="N17" s="71">
        <f t="shared" ref="N17:N65" si="5">(K17-L17)/K17*100</f>
        <v>12.397260273971959</v>
      </c>
      <c r="O17" s="26"/>
      <c r="P17" s="26"/>
      <c r="Q17" s="72" t="s">
        <v>32</v>
      </c>
      <c r="R17" s="73">
        <f t="shared" ref="R17:R65" si="6">0.824*EXP(M17*0.0521)</f>
        <v>8.9797862738178367</v>
      </c>
    </row>
    <row r="18" spans="1:18" x14ac:dyDescent="0.25">
      <c r="A18" s="17">
        <v>3</v>
      </c>
      <c r="B18" s="18">
        <v>10</v>
      </c>
      <c r="C18" s="18">
        <f t="shared" si="0"/>
        <v>12.5</v>
      </c>
      <c r="D18" s="19">
        <f>B18+5</f>
        <v>15</v>
      </c>
      <c r="E18" s="13">
        <v>9</v>
      </c>
      <c r="F18" s="10">
        <v>9.907</v>
      </c>
      <c r="G18" s="10">
        <v>9.6189999999999998</v>
      </c>
      <c r="H18" s="11">
        <v>9.56</v>
      </c>
      <c r="I18" s="67">
        <f>H18+0.00475</f>
        <v>9.5647500000000001</v>
      </c>
      <c r="J18" s="67">
        <f t="shared" si="1"/>
        <v>0.90700000000000003</v>
      </c>
      <c r="K18" s="68">
        <f t="shared" si="2"/>
        <v>0.61899999999999977</v>
      </c>
      <c r="L18" s="69">
        <f t="shared" si="3"/>
        <v>0.56475000000000009</v>
      </c>
      <c r="M18" s="70">
        <f t="shared" si="4"/>
        <v>31.753031973539169</v>
      </c>
      <c r="N18" s="71">
        <f t="shared" si="5"/>
        <v>8.7641357027463176</v>
      </c>
      <c r="O18" s="26"/>
      <c r="P18" s="26"/>
      <c r="Q18" s="26"/>
      <c r="R18" s="73">
        <f t="shared" si="6"/>
        <v>4.3091825249833207</v>
      </c>
    </row>
    <row r="19" spans="1:18" x14ac:dyDescent="0.25">
      <c r="A19" s="17">
        <v>4</v>
      </c>
      <c r="B19" s="18">
        <f>B18+5</f>
        <v>15</v>
      </c>
      <c r="C19" s="18">
        <f t="shared" si="0"/>
        <v>17.5</v>
      </c>
      <c r="D19" s="19">
        <f t="shared" ref="D19:D29" si="7">B19+5</f>
        <v>20</v>
      </c>
      <c r="E19" s="13">
        <v>8.9290000000000003</v>
      </c>
      <c r="F19" s="10">
        <v>9.7949999999999999</v>
      </c>
      <c r="G19" s="10">
        <v>9.5120000000000005</v>
      </c>
      <c r="H19" s="10">
        <v>9.4610000000000003</v>
      </c>
      <c r="I19" s="11">
        <f t="shared" ref="I19:I57" si="8">H19+0.00475</f>
        <v>9.4657499999999999</v>
      </c>
      <c r="J19" s="67">
        <f t="shared" si="1"/>
        <v>0.86599999999999966</v>
      </c>
      <c r="K19" s="68">
        <f t="shared" si="2"/>
        <v>0.58300000000000018</v>
      </c>
      <c r="L19" s="69">
        <f t="shared" si="3"/>
        <v>0.53674999999999962</v>
      </c>
      <c r="M19" s="70">
        <f t="shared" si="4"/>
        <v>32.678983833718192</v>
      </c>
      <c r="N19" s="71">
        <f t="shared" si="5"/>
        <v>7.9331046312179341</v>
      </c>
      <c r="O19" s="26"/>
      <c r="P19" s="26"/>
      <c r="Q19" s="26"/>
      <c r="R19" s="73">
        <f t="shared" si="6"/>
        <v>4.5221625001227039</v>
      </c>
    </row>
    <row r="20" spans="1:18" x14ac:dyDescent="0.25">
      <c r="A20" s="17">
        <v>5</v>
      </c>
      <c r="B20" s="18">
        <f t="shared" ref="B20:B30" si="9">B19+5</f>
        <v>20</v>
      </c>
      <c r="C20" s="18">
        <f t="shared" si="0"/>
        <v>22.5</v>
      </c>
      <c r="D20" s="19">
        <f t="shared" si="7"/>
        <v>25</v>
      </c>
      <c r="E20" s="13">
        <v>8.11</v>
      </c>
      <c r="F20" s="10">
        <v>9.0289999999999999</v>
      </c>
      <c r="G20" s="10">
        <v>8.66</v>
      </c>
      <c r="H20" s="10">
        <v>8.6050000000000004</v>
      </c>
      <c r="I20" s="11">
        <f t="shared" si="8"/>
        <v>8.60975</v>
      </c>
      <c r="J20" s="67">
        <f t="shared" si="1"/>
        <v>0.91900000000000048</v>
      </c>
      <c r="K20" s="68">
        <f t="shared" si="2"/>
        <v>0.55000000000000071</v>
      </c>
      <c r="L20" s="69">
        <f t="shared" si="3"/>
        <v>0.49975000000000058</v>
      </c>
      <c r="M20" s="70">
        <f t="shared" si="4"/>
        <v>40.152339499455884</v>
      </c>
      <c r="N20" s="71">
        <f t="shared" si="5"/>
        <v>9.1363636363636473</v>
      </c>
      <c r="O20" s="26"/>
      <c r="P20" s="26"/>
      <c r="Q20" s="26"/>
      <c r="R20" s="73">
        <f t="shared" si="6"/>
        <v>6.6748860891778152</v>
      </c>
    </row>
    <row r="21" spans="1:18" x14ac:dyDescent="0.25">
      <c r="A21" s="17">
        <v>6</v>
      </c>
      <c r="B21" s="18">
        <f t="shared" si="9"/>
        <v>25</v>
      </c>
      <c r="C21" s="18">
        <f t="shared" si="0"/>
        <v>27.5</v>
      </c>
      <c r="D21" s="19">
        <f t="shared" si="7"/>
        <v>30</v>
      </c>
      <c r="E21" s="13">
        <v>7.9630000000000001</v>
      </c>
      <c r="F21" s="10">
        <v>9.4789999999999992</v>
      </c>
      <c r="G21" s="10">
        <v>8.7850000000000001</v>
      </c>
      <c r="H21" s="10">
        <v>8.7040000000000006</v>
      </c>
      <c r="I21" s="11">
        <f t="shared" si="8"/>
        <v>8.7087500000000002</v>
      </c>
      <c r="J21" s="67">
        <f t="shared" si="1"/>
        <v>1.5159999999999991</v>
      </c>
      <c r="K21" s="68">
        <f t="shared" si="2"/>
        <v>0.82200000000000006</v>
      </c>
      <c r="L21" s="69">
        <f t="shared" si="3"/>
        <v>0.74575000000000014</v>
      </c>
      <c r="M21" s="70">
        <f t="shared" si="4"/>
        <v>45.778364116094949</v>
      </c>
      <c r="N21" s="71">
        <f t="shared" si="5"/>
        <v>9.2761557177615472</v>
      </c>
      <c r="O21" s="26"/>
      <c r="P21" s="26"/>
      <c r="Q21" s="26"/>
      <c r="R21" s="73">
        <f t="shared" si="6"/>
        <v>8.9483398313420608</v>
      </c>
    </row>
    <row r="22" spans="1:18" x14ac:dyDescent="0.25">
      <c r="A22" s="17">
        <v>7</v>
      </c>
      <c r="B22" s="18">
        <f t="shared" si="9"/>
        <v>30</v>
      </c>
      <c r="C22" s="18">
        <f t="shared" si="0"/>
        <v>32.5</v>
      </c>
      <c r="D22" s="19">
        <f t="shared" si="7"/>
        <v>35</v>
      </c>
      <c r="E22" s="13">
        <v>8.9700000000000006</v>
      </c>
      <c r="F22" s="10">
        <v>9.8930000000000007</v>
      </c>
      <c r="G22" s="10">
        <v>9.4770000000000003</v>
      </c>
      <c r="H22" s="10">
        <v>9.4209999999999994</v>
      </c>
      <c r="I22" s="11">
        <f t="shared" si="8"/>
        <v>9.425749999999999</v>
      </c>
      <c r="J22" s="67">
        <f t="shared" si="1"/>
        <v>0.92300000000000004</v>
      </c>
      <c r="K22" s="68">
        <f>G22-E22</f>
        <v>0.50699999999999967</v>
      </c>
      <c r="L22" s="69">
        <f t="shared" si="3"/>
        <v>0.45574999999999832</v>
      </c>
      <c r="M22" s="70">
        <f t="shared" si="4"/>
        <v>45.070422535211307</v>
      </c>
      <c r="N22" s="71">
        <f>(K22-L22)/K22*100</f>
        <v>10.108481262327688</v>
      </c>
      <c r="O22" s="26"/>
      <c r="P22" s="26"/>
      <c r="Q22" s="26"/>
      <c r="R22" s="73">
        <f t="shared" si="6"/>
        <v>8.6243040086472735</v>
      </c>
    </row>
    <row r="23" spans="1:18" x14ac:dyDescent="0.25">
      <c r="A23" s="17">
        <v>8</v>
      </c>
      <c r="B23" s="18">
        <f t="shared" si="9"/>
        <v>35</v>
      </c>
      <c r="C23" s="18">
        <f t="shared" si="0"/>
        <v>37.5</v>
      </c>
      <c r="D23" s="19">
        <f t="shared" si="7"/>
        <v>40</v>
      </c>
      <c r="E23" s="13">
        <v>8.8539999999999992</v>
      </c>
      <c r="F23" s="10">
        <v>9.9269999999999996</v>
      </c>
      <c r="G23" s="10">
        <v>9.4819999999999993</v>
      </c>
      <c r="H23" s="10">
        <v>9.3640000000000008</v>
      </c>
      <c r="I23" s="11">
        <f t="shared" si="8"/>
        <v>9.3687500000000004</v>
      </c>
      <c r="J23" s="67">
        <f t="shared" si="1"/>
        <v>1.0730000000000004</v>
      </c>
      <c r="K23" s="68">
        <f t="shared" si="2"/>
        <v>0.62800000000000011</v>
      </c>
      <c r="L23" s="69">
        <f t="shared" si="3"/>
        <v>0.51475000000000115</v>
      </c>
      <c r="M23" s="70">
        <f t="shared" si="4"/>
        <v>41.472506989748382</v>
      </c>
      <c r="N23" s="71">
        <f t="shared" si="5"/>
        <v>18.033439490445691</v>
      </c>
      <c r="O23" s="26"/>
      <c r="P23" s="26"/>
      <c r="Q23" s="26"/>
      <c r="R23" s="73">
        <f t="shared" si="6"/>
        <v>7.1501466364728925</v>
      </c>
    </row>
    <row r="24" spans="1:18" x14ac:dyDescent="0.25">
      <c r="A24" s="17">
        <v>9</v>
      </c>
      <c r="B24" s="18">
        <f t="shared" si="9"/>
        <v>40</v>
      </c>
      <c r="C24" s="18">
        <f t="shared" si="0"/>
        <v>42.5</v>
      </c>
      <c r="D24" s="19">
        <f t="shared" si="7"/>
        <v>45</v>
      </c>
      <c r="E24" s="13">
        <v>8.984</v>
      </c>
      <c r="F24" s="10">
        <v>9.8149999999999995</v>
      </c>
      <c r="G24" s="10">
        <v>9.4809999999999999</v>
      </c>
      <c r="H24" s="10">
        <v>9.4269999999999996</v>
      </c>
      <c r="I24" s="11">
        <f t="shared" si="8"/>
        <v>9.4317499999999992</v>
      </c>
      <c r="J24" s="67">
        <f t="shared" si="1"/>
        <v>0.83099999999999952</v>
      </c>
      <c r="K24" s="68">
        <f t="shared" si="2"/>
        <v>0.49699999999999989</v>
      </c>
      <c r="L24" s="69">
        <f t="shared" si="3"/>
        <v>0.4477499999999992</v>
      </c>
      <c r="M24" s="70">
        <f t="shared" si="4"/>
        <v>40.192539109506598</v>
      </c>
      <c r="N24" s="71">
        <f t="shared" si="5"/>
        <v>9.9094567404427956</v>
      </c>
      <c r="O24" s="26"/>
      <c r="P24" s="26"/>
      <c r="Q24" s="26"/>
      <c r="R24" s="73">
        <f t="shared" si="6"/>
        <v>6.688880618444573</v>
      </c>
    </row>
    <row r="25" spans="1:18" x14ac:dyDescent="0.25">
      <c r="A25" s="17">
        <v>10</v>
      </c>
      <c r="B25" s="18">
        <f t="shared" si="9"/>
        <v>45</v>
      </c>
      <c r="C25" s="18">
        <f t="shared" si="0"/>
        <v>47.5</v>
      </c>
      <c r="D25" s="19">
        <f t="shared" si="7"/>
        <v>50</v>
      </c>
      <c r="E25" s="13">
        <v>9.0660000000000007</v>
      </c>
      <c r="F25" s="10">
        <v>10.323</v>
      </c>
      <c r="G25" s="10">
        <v>9.875</v>
      </c>
      <c r="H25" s="10">
        <v>9.7940000000000005</v>
      </c>
      <c r="I25" s="11">
        <f t="shared" si="8"/>
        <v>9.7987500000000001</v>
      </c>
      <c r="J25" s="67">
        <f t="shared" si="1"/>
        <v>1.2569999999999997</v>
      </c>
      <c r="K25" s="68">
        <f t="shared" si="2"/>
        <v>0.80899999999999928</v>
      </c>
      <c r="L25" s="69">
        <f t="shared" si="3"/>
        <v>0.73274999999999935</v>
      </c>
      <c r="M25" s="70">
        <f t="shared" si="4"/>
        <v>35.640413683373154</v>
      </c>
      <c r="N25" s="71">
        <f t="shared" si="5"/>
        <v>9.42521631644005</v>
      </c>
      <c r="O25" s="26"/>
      <c r="P25" s="26"/>
      <c r="Q25" s="26"/>
      <c r="R25" s="73">
        <f t="shared" si="6"/>
        <v>5.2765939473468126</v>
      </c>
    </row>
    <row r="26" spans="1:18" x14ac:dyDescent="0.25">
      <c r="A26" s="17">
        <v>11</v>
      </c>
      <c r="B26" s="18">
        <f t="shared" si="9"/>
        <v>50</v>
      </c>
      <c r="C26" s="18">
        <f t="shared" si="0"/>
        <v>52.5</v>
      </c>
      <c r="D26" s="19">
        <f t="shared" si="7"/>
        <v>55</v>
      </c>
      <c r="E26" s="13">
        <v>9.0180000000000007</v>
      </c>
      <c r="F26" s="10">
        <v>9.9390000000000001</v>
      </c>
      <c r="G26" s="10">
        <v>9.5890000000000004</v>
      </c>
      <c r="H26" s="10">
        <v>9.5350000000000001</v>
      </c>
      <c r="I26" s="11">
        <f t="shared" si="8"/>
        <v>9.5397499999999997</v>
      </c>
      <c r="J26" s="67">
        <f t="shared" si="1"/>
        <v>0.92099999999999937</v>
      </c>
      <c r="K26" s="68">
        <f t="shared" si="2"/>
        <v>0.57099999999999973</v>
      </c>
      <c r="L26" s="69">
        <f t="shared" si="3"/>
        <v>0.52174999999999905</v>
      </c>
      <c r="M26" s="70">
        <f t="shared" si="4"/>
        <v>38.002171552660144</v>
      </c>
      <c r="N26" s="71">
        <f t="shared" si="5"/>
        <v>8.6252189141857638</v>
      </c>
      <c r="O26" s="26"/>
      <c r="P26" s="26"/>
      <c r="Q26" s="26"/>
      <c r="R26" s="73">
        <f t="shared" si="6"/>
        <v>5.9675018474790882</v>
      </c>
    </row>
    <row r="27" spans="1:18" x14ac:dyDescent="0.25">
      <c r="A27" s="17">
        <v>12</v>
      </c>
      <c r="B27" s="18">
        <f t="shared" si="9"/>
        <v>55</v>
      </c>
      <c r="C27" s="18">
        <f t="shared" si="0"/>
        <v>57.5</v>
      </c>
      <c r="D27" s="19">
        <f t="shared" si="7"/>
        <v>60</v>
      </c>
      <c r="E27" s="13">
        <v>8.0419999999999998</v>
      </c>
      <c r="F27" s="10">
        <v>9.6419999999999995</v>
      </c>
      <c r="G27" s="10">
        <v>8.9770000000000003</v>
      </c>
      <c r="H27" s="10">
        <v>8.8770000000000007</v>
      </c>
      <c r="I27" s="11">
        <f t="shared" si="8"/>
        <v>8.8817500000000003</v>
      </c>
      <c r="J27" s="67">
        <f t="shared" si="1"/>
        <v>1.5999999999999996</v>
      </c>
      <c r="K27" s="68">
        <f t="shared" si="2"/>
        <v>0.9350000000000005</v>
      </c>
      <c r="L27" s="69">
        <f t="shared" si="3"/>
        <v>0.83975000000000044</v>
      </c>
      <c r="M27" s="70">
        <f t="shared" si="4"/>
        <v>41.562499999999957</v>
      </c>
      <c r="N27" s="71">
        <f t="shared" si="5"/>
        <v>10.18716577540107</v>
      </c>
      <c r="O27" s="26"/>
      <c r="P27" s="26"/>
      <c r="Q27" s="26"/>
      <c r="R27" s="73">
        <f t="shared" si="6"/>
        <v>7.1837497851162135</v>
      </c>
    </row>
    <row r="28" spans="1:18" x14ac:dyDescent="0.25">
      <c r="A28" s="17">
        <v>13</v>
      </c>
      <c r="B28" s="18">
        <f>B27+5</f>
        <v>60</v>
      </c>
      <c r="C28" s="18">
        <f t="shared" si="0"/>
        <v>62.5</v>
      </c>
      <c r="D28" s="19">
        <f t="shared" si="7"/>
        <v>65</v>
      </c>
      <c r="E28" s="13">
        <v>8.9600000000000009</v>
      </c>
      <c r="F28" s="10">
        <v>10.153</v>
      </c>
      <c r="G28" s="10">
        <v>9.6769999999999996</v>
      </c>
      <c r="H28" s="10">
        <v>9.59</v>
      </c>
      <c r="I28" s="11">
        <f t="shared" si="8"/>
        <v>9.5947499999999994</v>
      </c>
      <c r="J28" s="67">
        <f t="shared" si="1"/>
        <v>1.1929999999999996</v>
      </c>
      <c r="K28" s="68">
        <f t="shared" si="2"/>
        <v>0.71699999999999875</v>
      </c>
      <c r="L28" s="69">
        <f t="shared" si="3"/>
        <v>0.63474999999999859</v>
      </c>
      <c r="M28" s="70">
        <f t="shared" si="4"/>
        <v>39.899413243922972</v>
      </c>
      <c r="N28" s="71">
        <f t="shared" si="5"/>
        <v>11.471408647140906</v>
      </c>
      <c r="O28" s="26"/>
      <c r="P28" s="26"/>
      <c r="Q28" s="26"/>
      <c r="R28" s="73">
        <f t="shared" si="6"/>
        <v>6.5875050530639738</v>
      </c>
    </row>
    <row r="29" spans="1:18" x14ac:dyDescent="0.25">
      <c r="A29" s="17">
        <v>14</v>
      </c>
      <c r="B29" s="18">
        <f t="shared" si="9"/>
        <v>65</v>
      </c>
      <c r="C29" s="18">
        <f t="shared" si="0"/>
        <v>67.5</v>
      </c>
      <c r="D29" s="19">
        <f t="shared" si="7"/>
        <v>70</v>
      </c>
      <c r="E29" s="13">
        <v>8.92</v>
      </c>
      <c r="F29" s="10">
        <v>10.526999999999999</v>
      </c>
      <c r="G29" s="10">
        <v>9.89</v>
      </c>
      <c r="H29" s="10">
        <v>9.7799999999999994</v>
      </c>
      <c r="I29" s="11">
        <f t="shared" si="8"/>
        <v>9.7847499999999989</v>
      </c>
      <c r="J29" s="67">
        <f t="shared" si="1"/>
        <v>1.6069999999999993</v>
      </c>
      <c r="K29" s="68">
        <f t="shared" si="2"/>
        <v>0.97000000000000064</v>
      </c>
      <c r="L29" s="69">
        <f t="shared" si="3"/>
        <v>0.86474999999999902</v>
      </c>
      <c r="M29" s="70">
        <f t="shared" si="4"/>
        <v>39.639079029246979</v>
      </c>
      <c r="N29" s="71">
        <f t="shared" si="5"/>
        <v>10.850515463917686</v>
      </c>
      <c r="O29" s="26"/>
      <c r="P29" s="26"/>
      <c r="Q29" s="26"/>
      <c r="R29" s="73">
        <f t="shared" si="6"/>
        <v>6.4987592128640248</v>
      </c>
    </row>
    <row r="30" spans="1:18" x14ac:dyDescent="0.25">
      <c r="A30" s="27">
        <v>15</v>
      </c>
      <c r="B30" s="28">
        <f t="shared" si="9"/>
        <v>70</v>
      </c>
      <c r="C30" s="28">
        <f t="shared" si="0"/>
        <v>70.5</v>
      </c>
      <c r="D30" s="29">
        <v>71</v>
      </c>
      <c r="E30" s="30">
        <v>8.0239999999999991</v>
      </c>
      <c r="F30" s="30">
        <v>9.4090000000000007</v>
      </c>
      <c r="G30" s="30">
        <v>8.8510000000000009</v>
      </c>
      <c r="H30" s="30">
        <v>8.7629999999999999</v>
      </c>
      <c r="I30" s="51">
        <f t="shared" si="8"/>
        <v>8.7677499999999995</v>
      </c>
      <c r="J30" s="74">
        <f t="shared" si="1"/>
        <v>1.3850000000000016</v>
      </c>
      <c r="K30" s="75">
        <f t="shared" si="2"/>
        <v>0.82700000000000173</v>
      </c>
      <c r="L30" s="76">
        <f t="shared" si="3"/>
        <v>0.74375000000000036</v>
      </c>
      <c r="M30" s="77">
        <f t="shared" si="4"/>
        <v>40.288808664259868</v>
      </c>
      <c r="N30" s="78">
        <f t="shared" si="5"/>
        <v>10.066505441354439</v>
      </c>
      <c r="O30" s="79"/>
      <c r="P30" s="79"/>
      <c r="Q30" s="79" t="s">
        <v>31</v>
      </c>
      <c r="R30" s="80">
        <f t="shared" si="6"/>
        <v>6.7225139369292917</v>
      </c>
    </row>
    <row r="31" spans="1:18" x14ac:dyDescent="0.25">
      <c r="A31" s="27">
        <v>16</v>
      </c>
      <c r="B31" s="28">
        <v>71</v>
      </c>
      <c r="C31" s="28">
        <f t="shared" si="0"/>
        <v>71.5</v>
      </c>
      <c r="D31" s="29">
        <v>72</v>
      </c>
      <c r="E31" s="30">
        <v>8.9830000000000005</v>
      </c>
      <c r="F31" s="30">
        <v>10.247999999999999</v>
      </c>
      <c r="G31" s="30">
        <v>9.7629999999999999</v>
      </c>
      <c r="H31" s="30">
        <v>9.6780000000000008</v>
      </c>
      <c r="I31" s="51">
        <f t="shared" si="8"/>
        <v>9.6827500000000004</v>
      </c>
      <c r="J31" s="74">
        <f t="shared" si="1"/>
        <v>1.2649999999999988</v>
      </c>
      <c r="K31" s="75">
        <f t="shared" si="2"/>
        <v>0.77999999999999936</v>
      </c>
      <c r="L31" s="76">
        <f t="shared" si="3"/>
        <v>0.69974999999999987</v>
      </c>
      <c r="M31" s="77">
        <f t="shared" si="4"/>
        <v>38.339920948616587</v>
      </c>
      <c r="N31" s="78">
        <f>(K31-L31)/K31*100</f>
        <v>10.288461538461481</v>
      </c>
      <c r="O31" s="79"/>
      <c r="P31" s="79"/>
      <c r="Q31" s="79" t="s">
        <v>31</v>
      </c>
      <c r="R31" s="80">
        <f t="shared" si="6"/>
        <v>6.073439794859441</v>
      </c>
    </row>
    <row r="32" spans="1:18" x14ac:dyDescent="0.25">
      <c r="A32" s="27">
        <v>17</v>
      </c>
      <c r="B32" s="28">
        <v>72</v>
      </c>
      <c r="C32" s="28">
        <f t="shared" si="0"/>
        <v>72.5</v>
      </c>
      <c r="D32" s="29">
        <v>73</v>
      </c>
      <c r="E32" s="30">
        <v>9.2110000000000003</v>
      </c>
      <c r="F32" s="30">
        <v>9.9359999999999999</v>
      </c>
      <c r="G32" s="30">
        <v>9.6579999999999995</v>
      </c>
      <c r="H32" s="30">
        <v>9.6110000000000007</v>
      </c>
      <c r="I32" s="51">
        <f t="shared" si="8"/>
        <v>9.6157500000000002</v>
      </c>
      <c r="J32" s="74">
        <f t="shared" si="1"/>
        <v>0.72499999999999964</v>
      </c>
      <c r="K32" s="75">
        <f t="shared" si="2"/>
        <v>0.44699999999999918</v>
      </c>
      <c r="L32" s="76">
        <f t="shared" si="3"/>
        <v>0.40474999999999994</v>
      </c>
      <c r="M32" s="77">
        <f t="shared" si="4"/>
        <v>38.344827586206982</v>
      </c>
      <c r="N32" s="78">
        <f t="shared" si="5"/>
        <v>9.4519015659953709</v>
      </c>
      <c r="O32" s="79"/>
      <c r="P32" s="79"/>
      <c r="Q32" s="79" t="s">
        <v>31</v>
      </c>
      <c r="R32" s="80">
        <f t="shared" si="6"/>
        <v>6.0749925820778241</v>
      </c>
    </row>
    <row r="33" spans="1:18" x14ac:dyDescent="0.25">
      <c r="A33" s="27">
        <v>18</v>
      </c>
      <c r="B33" s="28">
        <v>73</v>
      </c>
      <c r="C33" s="28">
        <f t="shared" si="0"/>
        <v>73.5</v>
      </c>
      <c r="D33" s="29">
        <v>74</v>
      </c>
      <c r="E33" s="30">
        <v>8.0530000000000008</v>
      </c>
      <c r="F33" s="30">
        <v>9.5060000000000002</v>
      </c>
      <c r="G33" s="30">
        <v>8.8810000000000002</v>
      </c>
      <c r="H33" s="30">
        <v>8.7840000000000007</v>
      </c>
      <c r="I33" s="51">
        <f t="shared" si="8"/>
        <v>8.7887500000000003</v>
      </c>
      <c r="J33" s="74">
        <f t="shared" si="1"/>
        <v>1.4529999999999994</v>
      </c>
      <c r="K33" s="75">
        <f t="shared" si="2"/>
        <v>0.8279999999999994</v>
      </c>
      <c r="L33" s="76">
        <f t="shared" si="3"/>
        <v>0.73574999999999946</v>
      </c>
      <c r="M33" s="77">
        <f t="shared" si="4"/>
        <v>43.014452856159686</v>
      </c>
      <c r="N33" s="78">
        <f t="shared" si="5"/>
        <v>11.141304347826088</v>
      </c>
      <c r="O33" s="79"/>
      <c r="P33" s="79"/>
      <c r="Q33" s="79" t="s">
        <v>31</v>
      </c>
      <c r="R33" s="80">
        <f t="shared" si="6"/>
        <v>7.7482595560599687</v>
      </c>
    </row>
    <row r="34" spans="1:18" x14ac:dyDescent="0.25">
      <c r="A34" s="27">
        <v>19</v>
      </c>
      <c r="B34" s="28">
        <v>74</v>
      </c>
      <c r="C34" s="28">
        <f t="shared" si="0"/>
        <v>74.5</v>
      </c>
      <c r="D34" s="29">
        <v>75</v>
      </c>
      <c r="E34" s="30">
        <v>8.2940000000000005</v>
      </c>
      <c r="F34" s="30">
        <v>8.9149999999999991</v>
      </c>
      <c r="G34" s="30">
        <v>8.6750000000000007</v>
      </c>
      <c r="H34" s="30">
        <v>8.6319999999999997</v>
      </c>
      <c r="I34" s="51">
        <f t="shared" si="8"/>
        <v>8.6367499999999993</v>
      </c>
      <c r="J34" s="74">
        <f t="shared" si="1"/>
        <v>0.62099999999999866</v>
      </c>
      <c r="K34" s="75">
        <f t="shared" si="2"/>
        <v>0.38100000000000023</v>
      </c>
      <c r="L34" s="76">
        <f t="shared" si="3"/>
        <v>0.34274999999999878</v>
      </c>
      <c r="M34" s="77">
        <f t="shared" si="4"/>
        <v>38.647342995168913</v>
      </c>
      <c r="N34" s="78">
        <f t="shared" si="5"/>
        <v>10.039370078740532</v>
      </c>
      <c r="O34" s="79"/>
      <c r="P34" s="79"/>
      <c r="Q34" s="79" t="s">
        <v>31</v>
      </c>
      <c r="R34" s="80">
        <f t="shared" si="6"/>
        <v>6.1714993876254658</v>
      </c>
    </row>
    <row r="35" spans="1:18" x14ac:dyDescent="0.25">
      <c r="A35" s="17">
        <v>20</v>
      </c>
      <c r="B35" s="18">
        <v>75</v>
      </c>
      <c r="C35" s="18">
        <f t="shared" si="0"/>
        <v>77.5</v>
      </c>
      <c r="D35" s="19">
        <f>B35+5</f>
        <v>80</v>
      </c>
      <c r="E35" s="13">
        <v>7.9610000000000003</v>
      </c>
      <c r="F35" s="10">
        <v>9.0389999999999997</v>
      </c>
      <c r="G35" s="10">
        <v>8.6059999999999999</v>
      </c>
      <c r="H35" s="10">
        <v>8.5389999999999997</v>
      </c>
      <c r="I35" s="11">
        <f t="shared" si="8"/>
        <v>8.5437499999999993</v>
      </c>
      <c r="J35" s="67">
        <f t="shared" si="1"/>
        <v>1.0779999999999994</v>
      </c>
      <c r="K35" s="68">
        <f t="shared" si="2"/>
        <v>0.64499999999999957</v>
      </c>
      <c r="L35" s="69">
        <f t="shared" si="3"/>
        <v>0.58274999999999899</v>
      </c>
      <c r="M35" s="70">
        <f t="shared" si="4"/>
        <v>40.1669758812616</v>
      </c>
      <c r="N35" s="71">
        <f t="shared" si="5"/>
        <v>9.6511627906977715</v>
      </c>
      <c r="O35" s="26"/>
      <c r="P35" s="26"/>
      <c r="Q35" s="26"/>
      <c r="R35" s="73">
        <f t="shared" si="6"/>
        <v>6.6799780014101868</v>
      </c>
    </row>
    <row r="36" spans="1:18" x14ac:dyDescent="0.25">
      <c r="A36" s="17">
        <v>21</v>
      </c>
      <c r="B36" s="18">
        <f>B35+5</f>
        <v>80</v>
      </c>
      <c r="C36" s="18">
        <f t="shared" si="0"/>
        <v>82.5</v>
      </c>
      <c r="D36" s="19">
        <f>B36+5</f>
        <v>85</v>
      </c>
      <c r="E36" s="13">
        <v>8.5340000000000007</v>
      </c>
      <c r="F36" s="10">
        <v>9.73</v>
      </c>
      <c r="G36" s="10">
        <v>9.2680000000000007</v>
      </c>
      <c r="H36" s="10">
        <v>9.1820000000000004</v>
      </c>
      <c r="I36" s="11">
        <f t="shared" si="8"/>
        <v>9.18675</v>
      </c>
      <c r="J36" s="67">
        <f t="shared" si="1"/>
        <v>1.1959999999999997</v>
      </c>
      <c r="K36" s="68">
        <f t="shared" si="2"/>
        <v>0.73399999999999999</v>
      </c>
      <c r="L36" s="69">
        <f t="shared" si="3"/>
        <v>0.65274999999999928</v>
      </c>
      <c r="M36" s="70">
        <f t="shared" si="4"/>
        <v>38.628762541806005</v>
      </c>
      <c r="N36" s="71">
        <f t="shared" si="5"/>
        <v>11.069482288828434</v>
      </c>
      <c r="O36" s="26"/>
      <c r="P36" s="26"/>
      <c r="Q36" s="26"/>
      <c r="R36" s="73">
        <f t="shared" si="6"/>
        <v>6.1655280100964651</v>
      </c>
    </row>
    <row r="37" spans="1:18" x14ac:dyDescent="0.25">
      <c r="A37" s="17">
        <v>22</v>
      </c>
      <c r="B37" s="18">
        <f>B36+5</f>
        <v>85</v>
      </c>
      <c r="C37" s="18">
        <f t="shared" si="0"/>
        <v>87.5</v>
      </c>
      <c r="D37" s="19">
        <f>B37+5</f>
        <v>90</v>
      </c>
      <c r="E37" s="13">
        <v>8.0609999999999999</v>
      </c>
      <c r="F37" s="10">
        <v>9.4749999999999996</v>
      </c>
      <c r="G37" s="10">
        <v>8.9440000000000008</v>
      </c>
      <c r="H37" s="10">
        <v>8.8360000000000003</v>
      </c>
      <c r="I37" s="11">
        <f t="shared" si="8"/>
        <v>8.8407499999999999</v>
      </c>
      <c r="J37" s="67">
        <f t="shared" si="1"/>
        <v>1.4139999999999997</v>
      </c>
      <c r="K37" s="68">
        <f t="shared" si="2"/>
        <v>0.8830000000000009</v>
      </c>
      <c r="L37" s="69">
        <f t="shared" si="3"/>
        <v>0.77974999999999994</v>
      </c>
      <c r="M37" s="70">
        <f t="shared" si="4"/>
        <v>37.553041018387475</v>
      </c>
      <c r="N37" s="71">
        <f t="shared" si="5"/>
        <v>11.693091732729428</v>
      </c>
      <c r="O37" s="26"/>
      <c r="P37" s="26"/>
      <c r="Q37" s="26"/>
      <c r="R37" s="73">
        <f t="shared" si="6"/>
        <v>5.829485161575267</v>
      </c>
    </row>
    <row r="38" spans="1:18" x14ac:dyDescent="0.25">
      <c r="A38" s="17">
        <v>23</v>
      </c>
      <c r="B38" s="18">
        <f>B37+5</f>
        <v>90</v>
      </c>
      <c r="C38" s="18">
        <f t="shared" si="0"/>
        <v>92.5</v>
      </c>
      <c r="D38" s="19">
        <f>B38+5</f>
        <v>95</v>
      </c>
      <c r="E38" s="14">
        <v>9.2100000000000009</v>
      </c>
      <c r="F38" s="10">
        <v>10.146000000000001</v>
      </c>
      <c r="G38" s="10">
        <v>9.8610000000000007</v>
      </c>
      <c r="H38" s="10">
        <v>9.8040000000000003</v>
      </c>
      <c r="I38" s="11">
        <f t="shared" si="8"/>
        <v>9.8087499999999999</v>
      </c>
      <c r="J38" s="67">
        <f t="shared" si="1"/>
        <v>0.93599999999999994</v>
      </c>
      <c r="K38" s="68">
        <f t="shared" si="2"/>
        <v>0.6509999999999998</v>
      </c>
      <c r="L38" s="69">
        <f t="shared" si="3"/>
        <v>0.59874999999999901</v>
      </c>
      <c r="M38" s="70">
        <f t="shared" si="4"/>
        <v>30.448717948717967</v>
      </c>
      <c r="N38" s="71">
        <f t="shared" si="5"/>
        <v>8.0261136712750876</v>
      </c>
      <c r="O38" s="26"/>
      <c r="P38" s="26"/>
      <c r="Q38" s="26"/>
      <c r="R38" s="73">
        <f t="shared" si="6"/>
        <v>4.0260810395171625</v>
      </c>
    </row>
    <row r="39" spans="1:18" x14ac:dyDescent="0.25">
      <c r="A39" s="17">
        <v>24</v>
      </c>
      <c r="B39" s="18">
        <f>B38+5</f>
        <v>95</v>
      </c>
      <c r="C39" s="18">
        <f t="shared" si="0"/>
        <v>97.5</v>
      </c>
      <c r="D39" s="19">
        <f>B39+5</f>
        <v>100</v>
      </c>
      <c r="E39" s="14">
        <v>9.1140000000000008</v>
      </c>
      <c r="F39" s="10">
        <v>10.285</v>
      </c>
      <c r="G39" s="10">
        <v>9.907</v>
      </c>
      <c r="H39" s="10">
        <v>9.8450000000000006</v>
      </c>
      <c r="I39" s="11">
        <f t="shared" si="8"/>
        <v>9.8497500000000002</v>
      </c>
      <c r="J39" s="67">
        <f t="shared" si="1"/>
        <v>1.1709999999999994</v>
      </c>
      <c r="K39" s="68">
        <f t="shared" si="2"/>
        <v>0.79299999999999926</v>
      </c>
      <c r="L39" s="69">
        <f t="shared" si="3"/>
        <v>0.73574999999999946</v>
      </c>
      <c r="M39" s="70">
        <f t="shared" si="4"/>
        <v>32.280102476515829</v>
      </c>
      <c r="N39" s="71">
        <f t="shared" si="5"/>
        <v>7.2194199243379389</v>
      </c>
      <c r="O39" s="26"/>
      <c r="P39" s="26"/>
      <c r="Q39" s="26"/>
      <c r="R39" s="73">
        <f t="shared" si="6"/>
        <v>4.4291539769179513</v>
      </c>
    </row>
    <row r="40" spans="1:18" x14ac:dyDescent="0.25">
      <c r="A40" s="17">
        <v>25</v>
      </c>
      <c r="B40" s="18">
        <f>B39+5</f>
        <v>100</v>
      </c>
      <c r="C40" s="18">
        <f t="shared" si="0"/>
        <v>105</v>
      </c>
      <c r="D40" s="19">
        <v>110</v>
      </c>
      <c r="E40" s="14">
        <v>8.1080000000000005</v>
      </c>
      <c r="F40" s="10">
        <v>9.0399999999999991</v>
      </c>
      <c r="G40" s="10">
        <v>8.7390000000000008</v>
      </c>
      <c r="H40" s="10">
        <v>8.6890000000000001</v>
      </c>
      <c r="I40" s="11">
        <f t="shared" si="8"/>
        <v>8.6937499999999996</v>
      </c>
      <c r="J40" s="67">
        <f t="shared" si="1"/>
        <v>0.93199999999999861</v>
      </c>
      <c r="K40" s="68">
        <f t="shared" si="2"/>
        <v>0.63100000000000023</v>
      </c>
      <c r="L40" s="69">
        <f t="shared" si="3"/>
        <v>0.5857499999999991</v>
      </c>
      <c r="M40" s="70">
        <f t="shared" si="4"/>
        <v>32.296137339055669</v>
      </c>
      <c r="N40" s="71">
        <f t="shared" si="5"/>
        <v>7.1711568938195098</v>
      </c>
      <c r="O40" s="26"/>
      <c r="P40" s="26"/>
      <c r="Q40" s="26"/>
      <c r="R40" s="73">
        <f t="shared" si="6"/>
        <v>4.4328557105443105</v>
      </c>
    </row>
    <row r="41" spans="1:18" ht="13.8" thickBot="1" x14ac:dyDescent="0.3">
      <c r="A41" s="20">
        <v>26</v>
      </c>
      <c r="B41" s="21">
        <v>110</v>
      </c>
      <c r="C41" s="26">
        <f t="shared" si="0"/>
        <v>115</v>
      </c>
      <c r="D41" s="24">
        <v>120</v>
      </c>
      <c r="E41" s="25">
        <v>8.8260000000000005</v>
      </c>
      <c r="F41" s="23">
        <v>10.157</v>
      </c>
      <c r="G41" s="23">
        <v>9.7289999999999992</v>
      </c>
      <c r="H41" s="23">
        <v>9.6590000000000007</v>
      </c>
      <c r="I41" s="50">
        <f t="shared" si="8"/>
        <v>9.6637500000000003</v>
      </c>
      <c r="J41" s="50">
        <f t="shared" si="1"/>
        <v>1.3309999999999995</v>
      </c>
      <c r="K41" s="61">
        <f t="shared" si="2"/>
        <v>0.90299999999999869</v>
      </c>
      <c r="L41" s="62">
        <f t="shared" si="3"/>
        <v>0.83774999999999977</v>
      </c>
      <c r="M41" s="63">
        <f t="shared" si="4"/>
        <v>32.1562734785876</v>
      </c>
      <c r="N41" s="64">
        <f t="shared" si="5"/>
        <v>7.2259136212623494</v>
      </c>
      <c r="O41" s="21"/>
      <c r="P41" s="21"/>
      <c r="Q41" s="21"/>
      <c r="R41" s="66">
        <f t="shared" si="6"/>
        <v>4.4006713074505841</v>
      </c>
    </row>
    <row r="42" spans="1:18" x14ac:dyDescent="0.25">
      <c r="A42" s="8">
        <v>27</v>
      </c>
      <c r="B42" s="18">
        <v>40</v>
      </c>
      <c r="C42" s="96">
        <f>((B42+D42)/2)-20</f>
        <v>22.5</v>
      </c>
      <c r="D42" s="71">
        <f>B42+5</f>
        <v>45</v>
      </c>
      <c r="E42" s="14">
        <v>8.2629999999999999</v>
      </c>
      <c r="F42" s="10">
        <v>9.4589999999999996</v>
      </c>
      <c r="G42" s="10">
        <v>9.1839999999999993</v>
      </c>
      <c r="H42" s="10">
        <v>9.1329999999999991</v>
      </c>
      <c r="I42" s="11">
        <f t="shared" si="8"/>
        <v>9.1377499999999987</v>
      </c>
      <c r="J42" s="67">
        <f t="shared" si="1"/>
        <v>1.1959999999999997</v>
      </c>
      <c r="K42" s="68">
        <f t="shared" si="2"/>
        <v>0.92099999999999937</v>
      </c>
      <c r="L42" s="69">
        <f t="shared" si="3"/>
        <v>0.87474999999999881</v>
      </c>
      <c r="M42" s="70">
        <f t="shared" si="4"/>
        <v>22.993311036789333</v>
      </c>
      <c r="N42" s="71">
        <f t="shared" si="5"/>
        <v>5.0217155266015858</v>
      </c>
      <c r="O42" s="26"/>
      <c r="P42" s="26"/>
      <c r="Q42" s="72" t="s">
        <v>34</v>
      </c>
      <c r="R42" s="73">
        <f t="shared" si="6"/>
        <v>2.7301778564131505</v>
      </c>
    </row>
    <row r="43" spans="1:18" x14ac:dyDescent="0.25">
      <c r="A43" s="8">
        <v>28</v>
      </c>
      <c r="B43" s="18">
        <f>B42+5</f>
        <v>45</v>
      </c>
      <c r="C43" s="97">
        <f t="shared" ref="C43:C44" si="10">((B43+D43)/2)-20</f>
        <v>27.5</v>
      </c>
      <c r="D43" s="71">
        <f t="shared" ref="D43:D51" si="11">B43+5</f>
        <v>50</v>
      </c>
      <c r="E43" s="14">
        <v>9.0299999999999994</v>
      </c>
      <c r="F43" s="10">
        <v>10.036</v>
      </c>
      <c r="G43" s="10">
        <v>9.7349999999999994</v>
      </c>
      <c r="H43" s="10">
        <v>9.6739999999999995</v>
      </c>
      <c r="I43" s="11">
        <f t="shared" si="8"/>
        <v>9.6787499999999991</v>
      </c>
      <c r="J43" s="67">
        <f t="shared" si="1"/>
        <v>1.0060000000000002</v>
      </c>
      <c r="K43" s="68">
        <f t="shared" si="2"/>
        <v>0.70500000000000007</v>
      </c>
      <c r="L43" s="69">
        <f t="shared" si="3"/>
        <v>0.64874999999999972</v>
      </c>
      <c r="M43" s="70">
        <f t="shared" si="4"/>
        <v>29.920477137176949</v>
      </c>
      <c r="N43" s="71">
        <f t="shared" si="5"/>
        <v>7.9787234042553683</v>
      </c>
      <c r="O43" s="26"/>
      <c r="P43" s="26"/>
      <c r="Q43" s="26"/>
      <c r="R43" s="73">
        <f t="shared" si="6"/>
        <v>3.9167887034889586</v>
      </c>
    </row>
    <row r="44" spans="1:18" x14ac:dyDescent="0.25">
      <c r="A44" s="8">
        <v>29</v>
      </c>
      <c r="B44" s="18">
        <f t="shared" ref="B44:B52" si="12">B43+5</f>
        <v>50</v>
      </c>
      <c r="C44" s="97">
        <f t="shared" si="10"/>
        <v>32.5</v>
      </c>
      <c r="D44" s="71">
        <f t="shared" si="11"/>
        <v>55</v>
      </c>
      <c r="E44" s="14">
        <v>8.23</v>
      </c>
      <c r="F44" s="10">
        <v>9.9749999999999996</v>
      </c>
      <c r="G44" s="10">
        <v>9.3789999999999996</v>
      </c>
      <c r="H44" s="10">
        <v>9.2739999999999991</v>
      </c>
      <c r="I44" s="11">
        <f t="shared" si="8"/>
        <v>9.2787499999999987</v>
      </c>
      <c r="J44" s="67">
        <f t="shared" si="1"/>
        <v>1.7449999999999992</v>
      </c>
      <c r="K44" s="68">
        <f t="shared" si="2"/>
        <v>1.1489999999999991</v>
      </c>
      <c r="L44" s="69">
        <f t="shared" si="3"/>
        <v>1.0487499999999983</v>
      </c>
      <c r="M44" s="70">
        <f t="shared" si="4"/>
        <v>34.154727793696296</v>
      </c>
      <c r="N44" s="71">
        <f t="shared" si="5"/>
        <v>8.7249782419496</v>
      </c>
      <c r="O44" s="26"/>
      <c r="P44" s="26"/>
      <c r="Q44" s="26"/>
      <c r="R44" s="73">
        <f t="shared" si="6"/>
        <v>4.8835702890803567</v>
      </c>
    </row>
    <row r="45" spans="1:18" x14ac:dyDescent="0.25">
      <c r="A45" s="8">
        <v>30</v>
      </c>
      <c r="B45" s="18">
        <f t="shared" si="12"/>
        <v>55</v>
      </c>
      <c r="C45" s="97">
        <f>((B45+D45)/2)-20</f>
        <v>37.5</v>
      </c>
      <c r="D45" s="71">
        <f t="shared" si="11"/>
        <v>60</v>
      </c>
      <c r="E45" s="14">
        <v>9.15</v>
      </c>
      <c r="F45" s="10">
        <v>10.409000000000001</v>
      </c>
      <c r="G45" s="10">
        <v>9.9610000000000003</v>
      </c>
      <c r="H45" s="10">
        <v>9.8849999999999998</v>
      </c>
      <c r="I45" s="11">
        <f t="shared" si="8"/>
        <v>9.8897499999999994</v>
      </c>
      <c r="J45" s="67">
        <f t="shared" si="1"/>
        <v>1.2590000000000003</v>
      </c>
      <c r="K45" s="68">
        <f t="shared" si="2"/>
        <v>0.81099999999999994</v>
      </c>
      <c r="L45" s="69">
        <f t="shared" si="3"/>
        <v>0.73974999999999902</v>
      </c>
      <c r="M45" s="70">
        <f t="shared" si="4"/>
        <v>35.583796664019083</v>
      </c>
      <c r="N45" s="71">
        <f t="shared" si="5"/>
        <v>8.7854500616523961</v>
      </c>
      <c r="O45" s="26"/>
      <c r="P45" s="26"/>
      <c r="Q45" s="26"/>
      <c r="R45" s="73">
        <f t="shared" si="6"/>
        <v>5.2610522650015321</v>
      </c>
    </row>
    <row r="46" spans="1:18" x14ac:dyDescent="0.25">
      <c r="A46" s="8">
        <v>31</v>
      </c>
      <c r="B46" s="18">
        <f t="shared" si="12"/>
        <v>60</v>
      </c>
      <c r="C46" s="97">
        <f>((B46+D46)/2)-20</f>
        <v>42.5</v>
      </c>
      <c r="D46" s="71">
        <f t="shared" si="11"/>
        <v>65</v>
      </c>
      <c r="E46" s="14">
        <v>8.9629999999999992</v>
      </c>
      <c r="F46" s="10">
        <v>10.445</v>
      </c>
      <c r="G46" s="10">
        <v>9.9</v>
      </c>
      <c r="H46" s="10">
        <v>9.8190000000000008</v>
      </c>
      <c r="I46" s="11">
        <f t="shared" si="8"/>
        <v>9.8237500000000004</v>
      </c>
      <c r="J46" s="67">
        <f t="shared" si="1"/>
        <v>1.4820000000000011</v>
      </c>
      <c r="K46" s="68">
        <f t="shared" si="2"/>
        <v>0.93700000000000117</v>
      </c>
      <c r="L46" s="69">
        <f t="shared" si="3"/>
        <v>0.86075000000000124</v>
      </c>
      <c r="M46" s="70">
        <f t="shared" si="4"/>
        <v>36.774628879892006</v>
      </c>
      <c r="N46" s="71">
        <f t="shared" si="5"/>
        <v>8.1376734258270904</v>
      </c>
      <c r="O46" s="26"/>
      <c r="P46" s="26"/>
      <c r="Q46" s="26"/>
      <c r="R46" s="73">
        <f t="shared" si="6"/>
        <v>5.5977986126416761</v>
      </c>
    </row>
    <row r="47" spans="1:18" x14ac:dyDescent="0.25">
      <c r="A47" s="8">
        <v>32</v>
      </c>
      <c r="B47" s="18">
        <f t="shared" si="12"/>
        <v>65</v>
      </c>
      <c r="C47" s="97">
        <f t="shared" ref="C47:C55" si="13">((B47+D47)/2)-15</f>
        <v>52.5</v>
      </c>
      <c r="D47" s="71">
        <f t="shared" si="11"/>
        <v>70</v>
      </c>
      <c r="E47" s="14">
        <v>6.83</v>
      </c>
      <c r="F47" s="10">
        <v>7.702</v>
      </c>
      <c r="G47" s="10">
        <v>7.3460000000000001</v>
      </c>
      <c r="H47" s="10">
        <v>7.2960000000000003</v>
      </c>
      <c r="I47" s="11">
        <f t="shared" si="8"/>
        <v>7.3007499999999999</v>
      </c>
      <c r="J47" s="67">
        <f t="shared" si="1"/>
        <v>0.87199999999999989</v>
      </c>
      <c r="K47" s="68">
        <f t="shared" si="2"/>
        <v>0.51600000000000001</v>
      </c>
      <c r="L47" s="69">
        <f t="shared" si="3"/>
        <v>0.47074999999999978</v>
      </c>
      <c r="M47" s="70">
        <f t="shared" si="4"/>
        <v>40.825688073394481</v>
      </c>
      <c r="N47" s="71">
        <f t="shared" si="5"/>
        <v>8.7693798449612856</v>
      </c>
      <c r="O47" s="26"/>
      <c r="P47" s="26"/>
      <c r="Q47" s="26"/>
      <c r="R47" s="73">
        <f t="shared" si="6"/>
        <v>6.9132067196819644</v>
      </c>
    </row>
    <row r="48" spans="1:18" x14ac:dyDescent="0.25">
      <c r="A48" s="8">
        <v>33</v>
      </c>
      <c r="B48" s="18">
        <f t="shared" si="12"/>
        <v>70</v>
      </c>
      <c r="C48" s="97">
        <f t="shared" si="13"/>
        <v>57.5</v>
      </c>
      <c r="D48" s="71">
        <f t="shared" si="11"/>
        <v>75</v>
      </c>
      <c r="E48" s="14">
        <v>8.8580000000000005</v>
      </c>
      <c r="F48" s="10">
        <v>9.7189999999999994</v>
      </c>
      <c r="G48" s="10">
        <v>9.3659999999999997</v>
      </c>
      <c r="H48" s="10">
        <v>9.3209999999999997</v>
      </c>
      <c r="I48" s="11">
        <f t="shared" si="8"/>
        <v>9.3257499999999993</v>
      </c>
      <c r="J48" s="67">
        <f t="shared" si="1"/>
        <v>0.86099999999999888</v>
      </c>
      <c r="K48" s="68">
        <f t="shared" si="2"/>
        <v>0.50799999999999912</v>
      </c>
      <c r="L48" s="69">
        <f t="shared" si="3"/>
        <v>0.46774999999999878</v>
      </c>
      <c r="M48" s="70">
        <f t="shared" si="4"/>
        <v>40.998838559814196</v>
      </c>
      <c r="N48" s="71">
        <f t="shared" si="5"/>
        <v>7.9232283464567734</v>
      </c>
      <c r="O48" s="26"/>
      <c r="P48" s="26"/>
      <c r="Q48" s="26"/>
      <c r="R48" s="73">
        <f t="shared" si="6"/>
        <v>6.9758538772603442</v>
      </c>
    </row>
    <row r="49" spans="1:18" x14ac:dyDescent="0.25">
      <c r="A49" s="8">
        <v>34</v>
      </c>
      <c r="B49" s="18">
        <f t="shared" si="12"/>
        <v>75</v>
      </c>
      <c r="C49" s="97">
        <f t="shared" si="13"/>
        <v>62.5</v>
      </c>
      <c r="D49" s="71">
        <f t="shared" si="11"/>
        <v>80</v>
      </c>
      <c r="E49" s="14">
        <v>9.1929999999999996</v>
      </c>
      <c r="F49" s="10">
        <v>10.288</v>
      </c>
      <c r="G49" s="10">
        <v>9.8239999999999998</v>
      </c>
      <c r="H49" s="10">
        <v>9.7720000000000002</v>
      </c>
      <c r="I49" s="11">
        <f t="shared" si="8"/>
        <v>9.7767499999999998</v>
      </c>
      <c r="J49" s="67">
        <f t="shared" si="1"/>
        <v>1.0950000000000006</v>
      </c>
      <c r="K49" s="68">
        <f t="shared" si="2"/>
        <v>0.63100000000000023</v>
      </c>
      <c r="L49" s="69">
        <f t="shared" si="3"/>
        <v>0.58375000000000021</v>
      </c>
      <c r="M49" s="70">
        <f t="shared" si="4"/>
        <v>42.374429223744301</v>
      </c>
      <c r="N49" s="71">
        <f t="shared" si="5"/>
        <v>7.488114104595879</v>
      </c>
      <c r="O49" s="26"/>
      <c r="P49" s="26"/>
      <c r="Q49" s="26"/>
      <c r="R49" s="73">
        <f t="shared" si="6"/>
        <v>7.4941522280143067</v>
      </c>
    </row>
    <row r="50" spans="1:18" x14ac:dyDescent="0.25">
      <c r="A50" s="8">
        <v>35</v>
      </c>
      <c r="B50" s="18">
        <f t="shared" si="12"/>
        <v>80</v>
      </c>
      <c r="C50" s="97">
        <f t="shared" si="13"/>
        <v>67.5</v>
      </c>
      <c r="D50" s="71">
        <f t="shared" si="11"/>
        <v>85</v>
      </c>
      <c r="E50" s="14">
        <v>8.1609999999999996</v>
      </c>
      <c r="F50" s="10">
        <v>9.6959999999999997</v>
      </c>
      <c r="G50" s="10">
        <v>9.0869999999999997</v>
      </c>
      <c r="H50" s="13">
        <v>9.0060000000000002</v>
      </c>
      <c r="I50" s="11">
        <f t="shared" si="8"/>
        <v>9.0107499999999998</v>
      </c>
      <c r="J50" s="67">
        <f t="shared" si="1"/>
        <v>1.5350000000000001</v>
      </c>
      <c r="K50" s="68">
        <f t="shared" si="2"/>
        <v>0.92600000000000016</v>
      </c>
      <c r="L50" s="69">
        <f t="shared" si="3"/>
        <v>0.84975000000000023</v>
      </c>
      <c r="M50" s="70">
        <f t="shared" si="4"/>
        <v>39.674267100977197</v>
      </c>
      <c r="N50" s="71">
        <f t="shared" si="5"/>
        <v>8.2343412526997763</v>
      </c>
      <c r="O50" s="26"/>
      <c r="P50" s="26"/>
      <c r="Q50" s="26"/>
      <c r="R50" s="73">
        <f t="shared" si="6"/>
        <v>6.5106843064104956</v>
      </c>
    </row>
    <row r="51" spans="1:18" x14ac:dyDescent="0.25">
      <c r="A51" s="8">
        <v>36</v>
      </c>
      <c r="B51" s="18">
        <f t="shared" si="12"/>
        <v>85</v>
      </c>
      <c r="C51" s="97">
        <f t="shared" si="13"/>
        <v>72.5</v>
      </c>
      <c r="D51" s="71">
        <f t="shared" si="11"/>
        <v>90</v>
      </c>
      <c r="E51" s="14">
        <v>8.9160000000000004</v>
      </c>
      <c r="F51" s="10">
        <v>10.06</v>
      </c>
      <c r="G51" s="10">
        <v>9.5969999999999995</v>
      </c>
      <c r="H51" s="10">
        <v>9.5359999999999996</v>
      </c>
      <c r="I51" s="11">
        <f t="shared" si="8"/>
        <v>9.5407499999999992</v>
      </c>
      <c r="J51" s="67">
        <f t="shared" si="1"/>
        <v>1.1440000000000001</v>
      </c>
      <c r="K51" s="68">
        <f t="shared" si="2"/>
        <v>0.68099999999999916</v>
      </c>
      <c r="L51" s="69">
        <f t="shared" si="3"/>
        <v>0.62474999999999881</v>
      </c>
      <c r="M51" s="70">
        <f t="shared" si="4"/>
        <v>40.472027972028052</v>
      </c>
      <c r="N51" s="71">
        <f t="shared" si="5"/>
        <v>8.2599118942731913</v>
      </c>
      <c r="O51" s="26"/>
      <c r="P51" s="26"/>
      <c r="Q51" s="26"/>
      <c r="R51" s="73">
        <f t="shared" si="6"/>
        <v>6.7869924701559965</v>
      </c>
    </row>
    <row r="52" spans="1:18" x14ac:dyDescent="0.25">
      <c r="A52" s="31">
        <v>37</v>
      </c>
      <c r="B52" s="28">
        <f t="shared" si="12"/>
        <v>90</v>
      </c>
      <c r="C52" s="98">
        <f t="shared" si="13"/>
        <v>76.5</v>
      </c>
      <c r="D52" s="78">
        <v>93</v>
      </c>
      <c r="E52" s="32">
        <v>8.8480000000000008</v>
      </c>
      <c r="F52" s="30">
        <v>9.9619999999999997</v>
      </c>
      <c r="G52" s="30">
        <v>9.5120000000000005</v>
      </c>
      <c r="H52" s="30">
        <v>9.4600000000000009</v>
      </c>
      <c r="I52" s="51">
        <f t="shared" si="8"/>
        <v>9.4647500000000004</v>
      </c>
      <c r="J52" s="74">
        <f t="shared" si="1"/>
        <v>1.113999999999999</v>
      </c>
      <c r="K52" s="75">
        <f t="shared" si="2"/>
        <v>0.6639999999999997</v>
      </c>
      <c r="L52" s="76">
        <f t="shared" si="3"/>
        <v>0.61674999999999969</v>
      </c>
      <c r="M52" s="77">
        <f t="shared" si="4"/>
        <v>40.394973070017926</v>
      </c>
      <c r="N52" s="78">
        <f t="shared" si="5"/>
        <v>7.1159638554216915</v>
      </c>
      <c r="O52" s="79"/>
      <c r="P52" s="79"/>
      <c r="Q52" s="79" t="s">
        <v>31</v>
      </c>
      <c r="R52" s="80">
        <f t="shared" si="6"/>
        <v>6.7598002978157075</v>
      </c>
    </row>
    <row r="53" spans="1:18" x14ac:dyDescent="0.25">
      <c r="A53" s="31">
        <v>38</v>
      </c>
      <c r="B53" s="28">
        <v>93</v>
      </c>
      <c r="C53" s="98">
        <f t="shared" si="13"/>
        <v>80</v>
      </c>
      <c r="D53" s="78">
        <v>97</v>
      </c>
      <c r="E53" s="32">
        <v>8.8450000000000006</v>
      </c>
      <c r="F53" s="30">
        <v>10.048</v>
      </c>
      <c r="G53" s="30">
        <v>9.67</v>
      </c>
      <c r="H53" s="30">
        <v>9.6199999999999992</v>
      </c>
      <c r="I53" s="51">
        <f t="shared" si="8"/>
        <v>9.6247499999999988</v>
      </c>
      <c r="J53" s="74">
        <f t="shared" si="1"/>
        <v>1.2029999999999994</v>
      </c>
      <c r="K53" s="75">
        <f t="shared" si="2"/>
        <v>0.82499999999999929</v>
      </c>
      <c r="L53" s="76">
        <f t="shared" si="3"/>
        <v>0.77974999999999817</v>
      </c>
      <c r="M53" s="77">
        <f t="shared" si="4"/>
        <v>31.421446384039925</v>
      </c>
      <c r="N53" s="78">
        <f t="shared" si="5"/>
        <v>5.4848484848486256</v>
      </c>
      <c r="O53" s="79"/>
      <c r="P53" s="79"/>
      <c r="Q53" s="79" t="s">
        <v>31</v>
      </c>
      <c r="R53" s="80">
        <f t="shared" si="6"/>
        <v>4.2353781152723666</v>
      </c>
    </row>
    <row r="54" spans="1:18" x14ac:dyDescent="0.25">
      <c r="A54" s="31">
        <v>39</v>
      </c>
      <c r="B54" s="28">
        <v>97</v>
      </c>
      <c r="C54" s="98">
        <f t="shared" si="13"/>
        <v>83.5</v>
      </c>
      <c r="D54" s="78">
        <v>100</v>
      </c>
      <c r="E54" s="32">
        <v>9.1859999999999999</v>
      </c>
      <c r="F54" s="30">
        <v>10.356</v>
      </c>
      <c r="G54" s="30">
        <v>9.875</v>
      </c>
      <c r="H54" s="30">
        <v>9.8170000000000002</v>
      </c>
      <c r="I54" s="51">
        <f t="shared" si="8"/>
        <v>9.8217499999999998</v>
      </c>
      <c r="J54" s="74">
        <f t="shared" si="1"/>
        <v>1.17</v>
      </c>
      <c r="K54" s="75">
        <f t="shared" si="2"/>
        <v>0.68900000000000006</v>
      </c>
      <c r="L54" s="76">
        <f t="shared" si="3"/>
        <v>0.63574999999999982</v>
      </c>
      <c r="M54" s="77">
        <f t="shared" si="4"/>
        <v>41.111111111111107</v>
      </c>
      <c r="N54" s="78">
        <f t="shared" si="5"/>
        <v>7.7285921625544614</v>
      </c>
      <c r="O54" s="79"/>
      <c r="P54" s="79"/>
      <c r="Q54" s="79" t="s">
        <v>31</v>
      </c>
      <c r="R54" s="80">
        <f t="shared" si="6"/>
        <v>7.0167780105142823</v>
      </c>
    </row>
    <row r="55" spans="1:18" x14ac:dyDescent="0.25">
      <c r="A55" s="31">
        <v>40</v>
      </c>
      <c r="B55" s="28">
        <v>100</v>
      </c>
      <c r="C55" s="98">
        <f t="shared" si="13"/>
        <v>86.5</v>
      </c>
      <c r="D55" s="78">
        <v>103</v>
      </c>
      <c r="E55" s="32">
        <v>9.0960000000000001</v>
      </c>
      <c r="F55" s="30">
        <v>10.478999999999999</v>
      </c>
      <c r="G55" s="30">
        <v>9.9060000000000006</v>
      </c>
      <c r="H55" s="30">
        <v>9.8390000000000004</v>
      </c>
      <c r="I55" s="51">
        <f t="shared" si="8"/>
        <v>9.84375</v>
      </c>
      <c r="J55" s="74">
        <f t="shared" si="1"/>
        <v>1.3829999999999991</v>
      </c>
      <c r="K55" s="75">
        <f t="shared" si="2"/>
        <v>0.8100000000000005</v>
      </c>
      <c r="L55" s="76">
        <f t="shared" si="3"/>
        <v>0.74774999999999991</v>
      </c>
      <c r="M55" s="77">
        <f t="shared" si="4"/>
        <v>41.431670281995586</v>
      </c>
      <c r="N55" s="78">
        <f t="shared" si="5"/>
        <v>7.6851851851852517</v>
      </c>
      <c r="O55" s="79"/>
      <c r="P55" s="79"/>
      <c r="Q55" s="79" t="s">
        <v>31</v>
      </c>
      <c r="R55" s="80">
        <f t="shared" si="6"/>
        <v>7.1349502099354796</v>
      </c>
    </row>
    <row r="56" spans="1:18" x14ac:dyDescent="0.25">
      <c r="A56" s="31">
        <v>41</v>
      </c>
      <c r="B56" s="28">
        <v>103</v>
      </c>
      <c r="C56" s="98">
        <f>((B56+D56)/2)-10</f>
        <v>95</v>
      </c>
      <c r="D56" s="78">
        <v>107</v>
      </c>
      <c r="E56" s="32">
        <v>7.9329999999999998</v>
      </c>
      <c r="F56" s="30">
        <v>9.2040000000000006</v>
      </c>
      <c r="G56" s="30">
        <v>8.7769999999999992</v>
      </c>
      <c r="H56" s="30">
        <v>8.734</v>
      </c>
      <c r="I56" s="51">
        <f t="shared" si="8"/>
        <v>8.7387499999999996</v>
      </c>
      <c r="J56" s="74">
        <f t="shared" si="1"/>
        <v>1.2710000000000008</v>
      </c>
      <c r="K56" s="75">
        <f t="shared" si="2"/>
        <v>0.84399999999999942</v>
      </c>
      <c r="L56" s="76">
        <f t="shared" si="3"/>
        <v>0.80574999999999974</v>
      </c>
      <c r="M56" s="77" t="s">
        <v>46</v>
      </c>
      <c r="N56" s="78">
        <f t="shared" si="5"/>
        <v>4.5319905213269784</v>
      </c>
      <c r="O56" s="79"/>
      <c r="P56" s="79"/>
      <c r="Q56" s="79" t="s">
        <v>31</v>
      </c>
      <c r="R56" s="80" t="e">
        <f t="shared" si="6"/>
        <v>#VALUE!</v>
      </c>
    </row>
    <row r="57" spans="1:18" ht="13.8" thickBot="1" x14ac:dyDescent="0.3">
      <c r="A57" s="33">
        <v>42</v>
      </c>
      <c r="B57" s="34">
        <v>107</v>
      </c>
      <c r="C57" s="99">
        <f>((B57+D57)/2)-10</f>
        <v>98.5</v>
      </c>
      <c r="D57" s="84">
        <v>110</v>
      </c>
      <c r="E57" s="35">
        <v>8.1980000000000004</v>
      </c>
      <c r="F57" s="36">
        <v>9.1</v>
      </c>
      <c r="G57" s="36">
        <v>8.9039999999999999</v>
      </c>
      <c r="H57" s="36">
        <v>8.8689999999999998</v>
      </c>
      <c r="I57" s="52">
        <f t="shared" si="8"/>
        <v>8.8737499999999994</v>
      </c>
      <c r="J57" s="52">
        <f t="shared" si="1"/>
        <v>0.90199999999999925</v>
      </c>
      <c r="K57" s="81">
        <f t="shared" si="2"/>
        <v>0.70599999999999952</v>
      </c>
      <c r="L57" s="82">
        <f t="shared" si="3"/>
        <v>0.67574999999999896</v>
      </c>
      <c r="M57" s="83">
        <f t="shared" si="4"/>
        <v>21.729490022172936</v>
      </c>
      <c r="N57" s="84">
        <f t="shared" si="5"/>
        <v>4.2847025495751518</v>
      </c>
      <c r="O57" s="34"/>
      <c r="P57" s="34"/>
      <c r="Q57" s="34" t="s">
        <v>31</v>
      </c>
      <c r="R57" s="85">
        <f t="shared" si="6"/>
        <v>2.556199745318311</v>
      </c>
    </row>
    <row r="58" spans="1:18" x14ac:dyDescent="0.25">
      <c r="A58" s="37">
        <v>43</v>
      </c>
      <c r="B58" s="38"/>
      <c r="C58" s="38"/>
      <c r="D58" s="39"/>
      <c r="E58" s="40">
        <v>8.2309999999999999</v>
      </c>
      <c r="F58" s="41">
        <v>8.23</v>
      </c>
      <c r="G58" s="41">
        <v>8.23</v>
      </c>
      <c r="H58" s="41">
        <v>8.2219999999999995</v>
      </c>
      <c r="I58" s="41"/>
      <c r="J58" s="86">
        <f t="shared" si="1"/>
        <v>-9.9999999999944578E-4</v>
      </c>
      <c r="K58" s="86">
        <f t="shared" si="2"/>
        <v>-9.9999999999944578E-4</v>
      </c>
      <c r="L58" s="87">
        <f t="shared" ref="L58:L82" si="14">H58-E58</f>
        <v>-9.0000000000003411E-3</v>
      </c>
      <c r="M58" s="88">
        <f t="shared" si="4"/>
        <v>0</v>
      </c>
      <c r="N58" s="89">
        <f t="shared" si="5"/>
        <v>-800.00000000053296</v>
      </c>
      <c r="O58" s="90"/>
      <c r="P58" s="90"/>
      <c r="Q58" s="90" t="s">
        <v>30</v>
      </c>
      <c r="R58" s="91">
        <f t="shared" si="6"/>
        <v>0.82399999999999995</v>
      </c>
    </row>
    <row r="59" spans="1:18" x14ac:dyDescent="0.25">
      <c r="A59" s="37">
        <v>44</v>
      </c>
      <c r="B59" s="38"/>
      <c r="C59" s="38"/>
      <c r="D59" s="39"/>
      <c r="E59" s="40">
        <v>9.0470000000000006</v>
      </c>
      <c r="F59" s="41">
        <v>9.0459999999999994</v>
      </c>
      <c r="G59" s="41">
        <v>9.0459999999999994</v>
      </c>
      <c r="H59" s="41">
        <v>9.0429999999999993</v>
      </c>
      <c r="I59" s="41"/>
      <c r="J59" s="86">
        <f t="shared" si="1"/>
        <v>-1.0000000000012221E-3</v>
      </c>
      <c r="K59" s="86">
        <f t="shared" si="2"/>
        <v>-1.0000000000012221E-3</v>
      </c>
      <c r="L59" s="87">
        <f t="shared" si="14"/>
        <v>-4.0000000000013358E-3</v>
      </c>
      <c r="M59" s="88">
        <f t="shared" si="4"/>
        <v>0</v>
      </c>
      <c r="N59" s="89">
        <f t="shared" si="5"/>
        <v>-299.99999999964473</v>
      </c>
      <c r="O59" s="90"/>
      <c r="P59" s="90"/>
      <c r="Q59" s="90" t="s">
        <v>30</v>
      </c>
      <c r="R59" s="91">
        <f t="shared" si="6"/>
        <v>0.82399999999999995</v>
      </c>
    </row>
    <row r="60" spans="1:18" x14ac:dyDescent="0.25">
      <c r="A60" s="37">
        <v>45</v>
      </c>
      <c r="B60" s="38"/>
      <c r="C60" s="38"/>
      <c r="D60" s="39"/>
      <c r="E60" s="40">
        <v>9.0980000000000008</v>
      </c>
      <c r="F60" s="41">
        <v>9.0980000000000008</v>
      </c>
      <c r="G60" s="41">
        <v>9.0969999999999995</v>
      </c>
      <c r="H60" s="41">
        <v>9.0939999999999994</v>
      </c>
      <c r="I60" s="41"/>
      <c r="J60" s="86">
        <f t="shared" si="1"/>
        <v>0</v>
      </c>
      <c r="K60" s="86">
        <f t="shared" si="2"/>
        <v>-1.0000000000012221E-3</v>
      </c>
      <c r="L60" s="87">
        <f t="shared" si="14"/>
        <v>-4.0000000000013358E-3</v>
      </c>
      <c r="M60" s="88" t="e">
        <f t="shared" si="4"/>
        <v>#DIV/0!</v>
      </c>
      <c r="N60" s="89">
        <f t="shared" si="5"/>
        <v>-299.99999999964473</v>
      </c>
      <c r="O60" s="90"/>
      <c r="P60" s="90"/>
      <c r="Q60" s="90" t="s">
        <v>30</v>
      </c>
      <c r="R60" s="91" t="e">
        <f t="shared" si="6"/>
        <v>#DIV/0!</v>
      </c>
    </row>
    <row r="61" spans="1:18" x14ac:dyDescent="0.25">
      <c r="A61" s="37">
        <v>46</v>
      </c>
      <c r="B61" s="38"/>
      <c r="C61" s="38"/>
      <c r="D61" s="39"/>
      <c r="E61" s="40">
        <v>7.8250000000000002</v>
      </c>
      <c r="F61" s="41">
        <v>7.8250000000000002</v>
      </c>
      <c r="G61" s="41">
        <v>7.8250000000000002</v>
      </c>
      <c r="H61" s="41">
        <v>7.8239999999999998</v>
      </c>
      <c r="I61" s="41"/>
      <c r="J61" s="86">
        <f t="shared" si="1"/>
        <v>0</v>
      </c>
      <c r="K61" s="86">
        <f t="shared" si="2"/>
        <v>0</v>
      </c>
      <c r="L61" s="87">
        <f t="shared" si="14"/>
        <v>-1.000000000000334E-3</v>
      </c>
      <c r="M61" s="88" t="e">
        <f t="shared" si="4"/>
        <v>#DIV/0!</v>
      </c>
      <c r="N61" s="89" t="e">
        <f t="shared" si="5"/>
        <v>#DIV/0!</v>
      </c>
      <c r="O61" s="90"/>
      <c r="P61" s="90"/>
      <c r="Q61" s="90" t="s">
        <v>30</v>
      </c>
      <c r="R61" s="91" t="e">
        <f t="shared" si="6"/>
        <v>#DIV/0!</v>
      </c>
    </row>
    <row r="62" spans="1:18" x14ac:dyDescent="0.25">
      <c r="A62" s="37">
        <v>47</v>
      </c>
      <c r="B62" s="38"/>
      <c r="C62" s="38"/>
      <c r="D62" s="39"/>
      <c r="E62" s="40">
        <v>8.4939999999999998</v>
      </c>
      <c r="F62" s="41">
        <v>8.4930000000000003</v>
      </c>
      <c r="G62" s="41">
        <v>8.4939999999999998</v>
      </c>
      <c r="H62" s="41">
        <v>8.4879999999999995</v>
      </c>
      <c r="I62" s="41"/>
      <c r="J62" s="86">
        <f t="shared" si="1"/>
        <v>-9.9999999999944578E-4</v>
      </c>
      <c r="K62" s="86">
        <f t="shared" si="2"/>
        <v>0</v>
      </c>
      <c r="L62" s="87">
        <f t="shared" si="14"/>
        <v>-6.0000000000002274E-3</v>
      </c>
      <c r="M62" s="88">
        <f t="shared" si="4"/>
        <v>100</v>
      </c>
      <c r="N62" s="89" t="e">
        <f t="shared" si="5"/>
        <v>#DIV/0!</v>
      </c>
      <c r="O62" s="90"/>
      <c r="P62" s="90"/>
      <c r="Q62" s="90" t="s">
        <v>30</v>
      </c>
      <c r="R62" s="91">
        <f t="shared" si="6"/>
        <v>150.86950395162376</v>
      </c>
    </row>
    <row r="63" spans="1:18" x14ac:dyDescent="0.25">
      <c r="A63" s="37">
        <v>48</v>
      </c>
      <c r="B63" s="38"/>
      <c r="C63" s="38"/>
      <c r="D63" s="39"/>
      <c r="E63" s="40">
        <v>9.1280000000000001</v>
      </c>
      <c r="F63" s="41">
        <v>9.1270000000000007</v>
      </c>
      <c r="G63" s="41">
        <v>9.1280000000000001</v>
      </c>
      <c r="H63" s="41">
        <v>9.1229999999999993</v>
      </c>
      <c r="I63" s="41"/>
      <c r="J63" s="86">
        <f t="shared" si="1"/>
        <v>-9.9999999999944578E-4</v>
      </c>
      <c r="K63" s="86">
        <f t="shared" si="2"/>
        <v>0</v>
      </c>
      <c r="L63" s="87">
        <f t="shared" si="14"/>
        <v>-5.0000000000007816E-3</v>
      </c>
      <c r="M63" s="88">
        <f t="shared" si="4"/>
        <v>100</v>
      </c>
      <c r="N63" s="89" t="e">
        <f t="shared" si="5"/>
        <v>#DIV/0!</v>
      </c>
      <c r="O63" s="90"/>
      <c r="P63" s="90"/>
      <c r="Q63" s="90" t="s">
        <v>30</v>
      </c>
      <c r="R63" s="91">
        <f t="shared" si="6"/>
        <v>150.86950395162376</v>
      </c>
    </row>
    <row r="64" spans="1:18" x14ac:dyDescent="0.25">
      <c r="A64" s="37">
        <v>49</v>
      </c>
      <c r="B64" s="38"/>
      <c r="C64" s="38"/>
      <c r="D64" s="39"/>
      <c r="E64" s="40">
        <v>7.8440000000000003</v>
      </c>
      <c r="F64" s="41">
        <v>7.843</v>
      </c>
      <c r="G64" s="41">
        <v>7.8449999999999998</v>
      </c>
      <c r="H64" s="41">
        <v>7.8380000000000001</v>
      </c>
      <c r="I64" s="41"/>
      <c r="J64" s="86">
        <f t="shared" si="1"/>
        <v>-1.000000000000334E-3</v>
      </c>
      <c r="K64" s="86">
        <f t="shared" si="2"/>
        <v>9.9999999999944578E-4</v>
      </c>
      <c r="L64" s="87">
        <f t="shared" si="14"/>
        <v>-6.0000000000002274E-3</v>
      </c>
      <c r="M64" s="88">
        <f t="shared" si="4"/>
        <v>199.99999999991118</v>
      </c>
      <c r="N64" s="89">
        <f t="shared" si="5"/>
        <v>700.00000000035527</v>
      </c>
      <c r="O64" s="90"/>
      <c r="P64" s="90"/>
      <c r="Q64" s="90" t="s">
        <v>30</v>
      </c>
      <c r="R64" s="91">
        <f t="shared" si="6"/>
        <v>27623.30973604817</v>
      </c>
    </row>
    <row r="65" spans="1:18" x14ac:dyDescent="0.25">
      <c r="A65" s="37">
        <v>50</v>
      </c>
      <c r="B65" s="38"/>
      <c r="C65" s="38"/>
      <c r="D65" s="39"/>
      <c r="E65" s="40">
        <v>9.1449999999999996</v>
      </c>
      <c r="F65" s="41">
        <v>9.1460000000000008</v>
      </c>
      <c r="G65" s="41">
        <v>9.1470000000000002</v>
      </c>
      <c r="H65" s="41">
        <v>9.1419999999999995</v>
      </c>
      <c r="I65" s="41"/>
      <c r="J65" s="86">
        <f t="shared" si="1"/>
        <v>1.0000000000012221E-3</v>
      </c>
      <c r="K65" s="86">
        <f t="shared" si="2"/>
        <v>2.0000000000006679E-3</v>
      </c>
      <c r="L65" s="87">
        <f t="shared" si="14"/>
        <v>-3.0000000000001137E-3</v>
      </c>
      <c r="M65" s="88">
        <f t="shared" si="4"/>
        <v>-99.999999999822364</v>
      </c>
      <c r="N65" s="89">
        <f t="shared" si="5"/>
        <v>249.99999999995561</v>
      </c>
      <c r="O65" s="90"/>
      <c r="P65" s="90"/>
      <c r="Q65" s="90" t="s">
        <v>30</v>
      </c>
      <c r="R65" s="91">
        <f t="shared" si="6"/>
        <v>4.5004191186576517E-3</v>
      </c>
    </row>
    <row r="66" spans="1:18" x14ac:dyDescent="0.25">
      <c r="A66" s="8"/>
      <c r="D66" s="9"/>
      <c r="E66" s="13"/>
      <c r="F66" s="10"/>
      <c r="G66" s="10"/>
      <c r="H66" s="10"/>
      <c r="I66" s="10"/>
      <c r="J66" s="67"/>
      <c r="K66" s="67"/>
      <c r="L66" s="69"/>
      <c r="M66" s="92"/>
      <c r="N66" s="71"/>
      <c r="O66" s="26"/>
      <c r="P66" s="26"/>
      <c r="Q66" s="26"/>
      <c r="R66" s="73"/>
    </row>
    <row r="67" spans="1:18" x14ac:dyDescent="0.25">
      <c r="A67" s="8">
        <v>51</v>
      </c>
      <c r="D67" s="9"/>
      <c r="E67" s="13">
        <v>8.3770000000000007</v>
      </c>
      <c r="F67" s="10"/>
      <c r="G67" s="10"/>
      <c r="H67" s="10"/>
      <c r="I67" s="10"/>
      <c r="J67" s="67">
        <f t="shared" ref="J67:J218" si="15">F67-E67</f>
        <v>-8.3770000000000007</v>
      </c>
      <c r="K67" s="67">
        <f t="shared" ref="K67:K218" si="16">G67-E67</f>
        <v>-8.3770000000000007</v>
      </c>
      <c r="L67" s="69">
        <f t="shared" si="14"/>
        <v>-8.3770000000000007</v>
      </c>
      <c r="M67" s="92">
        <f t="shared" ref="M67:M218" si="17">(J67-K67)/J67*100</f>
        <v>0</v>
      </c>
      <c r="N67" s="71">
        <f t="shared" ref="N67:N218" si="18">(K67-L67)/K67*100</f>
        <v>0</v>
      </c>
      <c r="O67" s="26"/>
      <c r="P67" s="26"/>
      <c r="Q67" s="26"/>
      <c r="R67" s="73">
        <f t="shared" ref="R67:R131" si="19">0.824*EXP(M67*0.0521)</f>
        <v>0.82399999999999995</v>
      </c>
    </row>
    <row r="68" spans="1:18" x14ac:dyDescent="0.25">
      <c r="A68" s="8">
        <v>52</v>
      </c>
      <c r="D68" s="9"/>
      <c r="E68" s="13">
        <v>7.8579999999999997</v>
      </c>
      <c r="F68" s="10"/>
      <c r="G68" s="10"/>
      <c r="H68" s="10"/>
      <c r="I68" s="10"/>
      <c r="J68" s="67">
        <f t="shared" si="15"/>
        <v>-7.8579999999999997</v>
      </c>
      <c r="K68" s="67">
        <f t="shared" si="16"/>
        <v>-7.8579999999999997</v>
      </c>
      <c r="L68" s="69">
        <f t="shared" si="14"/>
        <v>-7.8579999999999997</v>
      </c>
      <c r="M68" s="92">
        <f t="shared" si="17"/>
        <v>0</v>
      </c>
      <c r="N68" s="19">
        <f t="shared" si="18"/>
        <v>0</v>
      </c>
      <c r="R68" s="73">
        <f t="shared" si="19"/>
        <v>0.82399999999999995</v>
      </c>
    </row>
    <row r="69" spans="1:18" x14ac:dyDescent="0.25">
      <c r="A69" s="8">
        <v>53</v>
      </c>
      <c r="D69" s="9"/>
      <c r="E69" s="13">
        <v>9.2089999999999996</v>
      </c>
      <c r="F69" s="10"/>
      <c r="G69" s="10"/>
      <c r="H69" s="10"/>
      <c r="I69" s="10"/>
      <c r="J69" s="67">
        <f t="shared" si="15"/>
        <v>-9.2089999999999996</v>
      </c>
      <c r="K69" s="67">
        <f t="shared" si="16"/>
        <v>-9.2089999999999996</v>
      </c>
      <c r="L69" s="69">
        <f t="shared" si="14"/>
        <v>-9.2089999999999996</v>
      </c>
      <c r="M69" s="92">
        <f t="shared" si="17"/>
        <v>0</v>
      </c>
      <c r="N69" s="19">
        <f t="shared" si="18"/>
        <v>0</v>
      </c>
      <c r="R69" s="73">
        <f t="shared" si="19"/>
        <v>0.82399999999999995</v>
      </c>
    </row>
    <row r="70" spans="1:18" x14ac:dyDescent="0.25">
      <c r="A70" s="8">
        <v>54</v>
      </c>
      <c r="D70" s="9"/>
      <c r="E70" s="13">
        <v>8.8840000000000003</v>
      </c>
      <c r="F70" s="10"/>
      <c r="G70" s="10"/>
      <c r="H70" s="10"/>
      <c r="I70" s="10"/>
      <c r="J70" s="67">
        <f t="shared" si="15"/>
        <v>-8.8840000000000003</v>
      </c>
      <c r="K70" s="67">
        <f t="shared" si="16"/>
        <v>-8.8840000000000003</v>
      </c>
      <c r="L70" s="69">
        <f t="shared" si="14"/>
        <v>-8.8840000000000003</v>
      </c>
      <c r="M70" s="92">
        <f t="shared" si="17"/>
        <v>0</v>
      </c>
      <c r="N70" s="19">
        <f t="shared" si="18"/>
        <v>0</v>
      </c>
      <c r="R70" s="73">
        <f t="shared" si="19"/>
        <v>0.82399999999999995</v>
      </c>
    </row>
    <row r="71" spans="1:18" x14ac:dyDescent="0.25">
      <c r="A71" s="8">
        <v>55</v>
      </c>
      <c r="D71" s="9"/>
      <c r="E71" s="13">
        <v>9.0269999999999992</v>
      </c>
      <c r="F71" s="10"/>
      <c r="G71" s="10"/>
      <c r="H71" s="10"/>
      <c r="I71" s="10"/>
      <c r="J71" s="67">
        <f t="shared" si="15"/>
        <v>-9.0269999999999992</v>
      </c>
      <c r="K71" s="67">
        <f t="shared" si="16"/>
        <v>-9.0269999999999992</v>
      </c>
      <c r="L71" s="69">
        <f t="shared" si="14"/>
        <v>-9.0269999999999992</v>
      </c>
      <c r="M71" s="92">
        <f t="shared" si="17"/>
        <v>0</v>
      </c>
      <c r="N71" s="19">
        <f t="shared" si="18"/>
        <v>0</v>
      </c>
      <c r="R71" s="73">
        <f t="shared" si="19"/>
        <v>0.82399999999999995</v>
      </c>
    </row>
    <row r="72" spans="1:18" x14ac:dyDescent="0.25">
      <c r="A72" s="8">
        <v>56</v>
      </c>
      <c r="D72" s="9"/>
      <c r="E72" s="13">
        <v>7.085</v>
      </c>
      <c r="F72" s="10"/>
      <c r="G72" s="10"/>
      <c r="H72" s="10"/>
      <c r="I72" s="10"/>
      <c r="J72" s="67">
        <f t="shared" si="15"/>
        <v>-7.085</v>
      </c>
      <c r="K72" s="67">
        <f t="shared" si="16"/>
        <v>-7.085</v>
      </c>
      <c r="L72" s="69">
        <f t="shared" si="14"/>
        <v>-7.085</v>
      </c>
      <c r="M72" s="92">
        <f t="shared" si="17"/>
        <v>0</v>
      </c>
      <c r="N72" s="19">
        <f t="shared" si="18"/>
        <v>0</v>
      </c>
      <c r="R72" s="73">
        <f t="shared" si="19"/>
        <v>0.82399999999999995</v>
      </c>
    </row>
    <row r="73" spans="1:18" x14ac:dyDescent="0.25">
      <c r="A73" s="8">
        <v>57</v>
      </c>
      <c r="D73" s="9"/>
      <c r="E73" s="13">
        <v>8.1310000000000002</v>
      </c>
      <c r="F73" s="10"/>
      <c r="G73" s="10"/>
      <c r="H73" s="10"/>
      <c r="I73" s="10"/>
      <c r="J73" s="67">
        <f t="shared" si="15"/>
        <v>-8.1310000000000002</v>
      </c>
      <c r="K73" s="67">
        <f t="shared" si="16"/>
        <v>-8.1310000000000002</v>
      </c>
      <c r="L73" s="69">
        <f t="shared" si="14"/>
        <v>-8.1310000000000002</v>
      </c>
      <c r="M73" s="92">
        <f t="shared" si="17"/>
        <v>0</v>
      </c>
      <c r="N73" s="19">
        <f t="shared" si="18"/>
        <v>0</v>
      </c>
      <c r="R73" s="73">
        <f t="shared" si="19"/>
        <v>0.82399999999999995</v>
      </c>
    </row>
    <row r="74" spans="1:18" x14ac:dyDescent="0.25">
      <c r="A74" s="8">
        <v>58</v>
      </c>
      <c r="D74" s="9"/>
      <c r="E74" s="13">
        <v>9.0470000000000006</v>
      </c>
      <c r="F74" s="10"/>
      <c r="G74" s="10"/>
      <c r="H74" s="10"/>
      <c r="I74" s="10"/>
      <c r="J74" s="67">
        <f t="shared" si="15"/>
        <v>-9.0470000000000006</v>
      </c>
      <c r="K74" s="67">
        <f t="shared" si="16"/>
        <v>-9.0470000000000006</v>
      </c>
      <c r="L74" s="69">
        <f t="shared" si="14"/>
        <v>-9.0470000000000006</v>
      </c>
      <c r="M74" s="92">
        <f t="shared" si="17"/>
        <v>0</v>
      </c>
      <c r="N74" s="19">
        <f t="shared" si="18"/>
        <v>0</v>
      </c>
      <c r="R74" s="73">
        <f t="shared" si="19"/>
        <v>0.82399999999999995</v>
      </c>
    </row>
    <row r="75" spans="1:18" x14ac:dyDescent="0.25">
      <c r="A75" s="8">
        <v>59</v>
      </c>
      <c r="D75" s="9"/>
      <c r="E75" s="13">
        <v>7.444</v>
      </c>
      <c r="F75" s="10"/>
      <c r="G75" s="10"/>
      <c r="H75" s="10"/>
      <c r="I75" s="10"/>
      <c r="J75" s="67">
        <f t="shared" si="15"/>
        <v>-7.444</v>
      </c>
      <c r="K75" s="67">
        <f t="shared" si="16"/>
        <v>-7.444</v>
      </c>
      <c r="L75" s="69">
        <f t="shared" si="14"/>
        <v>-7.444</v>
      </c>
      <c r="M75" s="92">
        <f t="shared" si="17"/>
        <v>0</v>
      </c>
      <c r="N75" s="19">
        <f t="shared" si="18"/>
        <v>0</v>
      </c>
      <c r="R75" s="73">
        <f t="shared" si="19"/>
        <v>0.82399999999999995</v>
      </c>
    </row>
    <row r="76" spans="1:18" x14ac:dyDescent="0.25">
      <c r="A76" s="8">
        <v>60</v>
      </c>
      <c r="D76" s="9"/>
      <c r="E76" s="13">
        <v>9.1839999999999993</v>
      </c>
      <c r="F76" s="10"/>
      <c r="G76" s="10"/>
      <c r="H76" s="10"/>
      <c r="I76" s="10"/>
      <c r="J76" s="67">
        <f t="shared" si="15"/>
        <v>-9.1839999999999993</v>
      </c>
      <c r="K76" s="67">
        <f t="shared" si="16"/>
        <v>-9.1839999999999993</v>
      </c>
      <c r="L76" s="69">
        <f t="shared" si="14"/>
        <v>-9.1839999999999993</v>
      </c>
      <c r="M76" s="92">
        <f t="shared" si="17"/>
        <v>0</v>
      </c>
      <c r="N76" s="19">
        <f t="shared" si="18"/>
        <v>0</v>
      </c>
      <c r="R76" s="73">
        <f t="shared" si="19"/>
        <v>0.82399999999999995</v>
      </c>
    </row>
    <row r="77" spans="1:18" x14ac:dyDescent="0.25">
      <c r="A77" s="8">
        <v>61</v>
      </c>
      <c r="D77" s="9"/>
      <c r="E77" s="13">
        <v>7.8239999999999998</v>
      </c>
      <c r="F77" s="10"/>
      <c r="G77" s="10"/>
      <c r="H77" s="10"/>
      <c r="I77" s="10"/>
      <c r="J77" s="67">
        <f t="shared" si="15"/>
        <v>-7.8239999999999998</v>
      </c>
      <c r="K77" s="67">
        <f t="shared" si="16"/>
        <v>-7.8239999999999998</v>
      </c>
      <c r="L77" s="69">
        <f t="shared" si="14"/>
        <v>-7.8239999999999998</v>
      </c>
      <c r="M77" s="92">
        <f t="shared" si="17"/>
        <v>0</v>
      </c>
      <c r="N77" s="19">
        <f t="shared" si="18"/>
        <v>0</v>
      </c>
      <c r="R77" s="73">
        <f t="shared" si="19"/>
        <v>0.82399999999999995</v>
      </c>
    </row>
    <row r="78" spans="1:18" x14ac:dyDescent="0.25">
      <c r="A78" s="8">
        <v>62</v>
      </c>
      <c r="D78" s="9"/>
      <c r="E78" s="13">
        <v>8.7650000000000006</v>
      </c>
      <c r="F78" s="10"/>
      <c r="G78" s="10"/>
      <c r="H78" s="10"/>
      <c r="I78" s="10"/>
      <c r="J78" s="67">
        <f t="shared" si="15"/>
        <v>-8.7650000000000006</v>
      </c>
      <c r="K78" s="67">
        <f t="shared" si="16"/>
        <v>-8.7650000000000006</v>
      </c>
      <c r="L78" s="69">
        <f t="shared" si="14"/>
        <v>-8.7650000000000006</v>
      </c>
      <c r="M78" s="92">
        <f t="shared" si="17"/>
        <v>0</v>
      </c>
      <c r="N78" s="19">
        <f t="shared" si="18"/>
        <v>0</v>
      </c>
      <c r="R78" s="73">
        <f t="shared" si="19"/>
        <v>0.82399999999999995</v>
      </c>
    </row>
    <row r="79" spans="1:18" x14ac:dyDescent="0.25">
      <c r="A79" s="8">
        <v>63</v>
      </c>
      <c r="D79" s="9"/>
      <c r="E79" s="13">
        <v>8.2070000000000007</v>
      </c>
      <c r="F79" s="10"/>
      <c r="G79" s="10"/>
      <c r="H79" s="10"/>
      <c r="I79" s="10"/>
      <c r="J79" s="67">
        <f t="shared" si="15"/>
        <v>-8.2070000000000007</v>
      </c>
      <c r="K79" s="67">
        <f t="shared" si="16"/>
        <v>-8.2070000000000007</v>
      </c>
      <c r="L79" s="69">
        <f t="shared" si="14"/>
        <v>-8.2070000000000007</v>
      </c>
      <c r="M79" s="92">
        <f t="shared" si="17"/>
        <v>0</v>
      </c>
      <c r="N79" s="19">
        <f t="shared" si="18"/>
        <v>0</v>
      </c>
      <c r="R79" s="73">
        <f t="shared" si="19"/>
        <v>0.82399999999999995</v>
      </c>
    </row>
    <row r="80" spans="1:18" x14ac:dyDescent="0.25">
      <c r="A80" s="8">
        <v>64</v>
      </c>
      <c r="D80" s="9"/>
      <c r="E80" s="13">
        <v>8.8759999999999994</v>
      </c>
      <c r="F80" s="10"/>
      <c r="G80" s="10"/>
      <c r="H80" s="10"/>
      <c r="I80" s="10"/>
      <c r="J80" s="67">
        <f t="shared" si="15"/>
        <v>-8.8759999999999994</v>
      </c>
      <c r="K80" s="67">
        <f t="shared" si="16"/>
        <v>-8.8759999999999994</v>
      </c>
      <c r="L80" s="69">
        <f t="shared" si="14"/>
        <v>-8.8759999999999994</v>
      </c>
      <c r="M80" s="92">
        <f t="shared" si="17"/>
        <v>0</v>
      </c>
      <c r="N80" s="19">
        <f t="shared" si="18"/>
        <v>0</v>
      </c>
      <c r="R80" s="73">
        <f t="shared" si="19"/>
        <v>0.82399999999999995</v>
      </c>
    </row>
    <row r="81" spans="1:18" x14ac:dyDescent="0.25">
      <c r="A81" s="8">
        <v>65</v>
      </c>
      <c r="D81" s="9"/>
      <c r="E81" s="13">
        <v>9.109</v>
      </c>
      <c r="F81" s="10"/>
      <c r="G81" s="10"/>
      <c r="H81" s="10"/>
      <c r="I81" s="10"/>
      <c r="J81" s="67">
        <f t="shared" si="15"/>
        <v>-9.109</v>
      </c>
      <c r="K81" s="67">
        <f t="shared" si="16"/>
        <v>-9.109</v>
      </c>
      <c r="L81" s="69">
        <f t="shared" si="14"/>
        <v>-9.109</v>
      </c>
      <c r="M81" s="92">
        <f t="shared" si="17"/>
        <v>0</v>
      </c>
      <c r="N81" s="19">
        <f t="shared" si="18"/>
        <v>0</v>
      </c>
      <c r="R81" s="73">
        <f t="shared" si="19"/>
        <v>0.82399999999999995</v>
      </c>
    </row>
    <row r="82" spans="1:18" x14ac:dyDescent="0.25">
      <c r="A82" s="8">
        <v>66</v>
      </c>
      <c r="D82" s="9"/>
      <c r="E82" s="13">
        <v>9.2219999999999995</v>
      </c>
      <c r="F82" s="10"/>
      <c r="G82" s="10"/>
      <c r="H82" s="10"/>
      <c r="I82" s="10"/>
      <c r="J82" s="67">
        <f t="shared" si="15"/>
        <v>-9.2219999999999995</v>
      </c>
      <c r="K82" s="67">
        <f t="shared" si="16"/>
        <v>-9.2219999999999995</v>
      </c>
      <c r="L82" s="69">
        <f t="shared" si="14"/>
        <v>-9.2219999999999995</v>
      </c>
      <c r="M82" s="92">
        <f t="shared" si="17"/>
        <v>0</v>
      </c>
      <c r="N82" s="19">
        <f t="shared" si="18"/>
        <v>0</v>
      </c>
      <c r="R82" s="73">
        <f t="shared" si="19"/>
        <v>0.82399999999999995</v>
      </c>
    </row>
    <row r="83" spans="1:18" x14ac:dyDescent="0.25">
      <c r="A83" s="8">
        <v>67</v>
      </c>
      <c r="D83" s="9"/>
      <c r="E83" s="13">
        <v>9.3130000000000006</v>
      </c>
      <c r="F83" s="10"/>
      <c r="G83" s="10"/>
      <c r="H83" s="10"/>
      <c r="I83" s="10"/>
      <c r="J83" s="67">
        <f t="shared" si="15"/>
        <v>-9.3130000000000006</v>
      </c>
      <c r="K83" s="67">
        <f t="shared" si="16"/>
        <v>-9.3130000000000006</v>
      </c>
      <c r="L83" s="69">
        <f t="shared" ref="L83:L218" si="20">H83-E83</f>
        <v>-9.3130000000000006</v>
      </c>
      <c r="M83" s="92">
        <f t="shared" si="17"/>
        <v>0</v>
      </c>
      <c r="N83" s="19">
        <f t="shared" si="18"/>
        <v>0</v>
      </c>
      <c r="R83" s="73">
        <f t="shared" si="19"/>
        <v>0.82399999999999995</v>
      </c>
    </row>
    <row r="84" spans="1:18" x14ac:dyDescent="0.25">
      <c r="A84" s="8">
        <v>68</v>
      </c>
      <c r="D84" s="9"/>
      <c r="E84" s="13">
        <v>8.9789999999999992</v>
      </c>
      <c r="F84" s="10"/>
      <c r="G84" s="10"/>
      <c r="H84" s="10"/>
      <c r="I84" s="10"/>
      <c r="J84" s="67">
        <f t="shared" si="15"/>
        <v>-8.9789999999999992</v>
      </c>
      <c r="K84" s="67">
        <f t="shared" si="16"/>
        <v>-8.9789999999999992</v>
      </c>
      <c r="L84" s="69">
        <f t="shared" si="20"/>
        <v>-8.9789999999999992</v>
      </c>
      <c r="M84" s="92">
        <f t="shared" si="17"/>
        <v>0</v>
      </c>
      <c r="N84" s="19">
        <f t="shared" si="18"/>
        <v>0</v>
      </c>
      <c r="R84" s="73">
        <f t="shared" si="19"/>
        <v>0.82399999999999995</v>
      </c>
    </row>
    <row r="85" spans="1:18" x14ac:dyDescent="0.25">
      <c r="A85" s="8">
        <v>69</v>
      </c>
      <c r="D85" s="9"/>
      <c r="E85" s="13">
        <v>8.6180000000000003</v>
      </c>
      <c r="F85" s="10"/>
      <c r="G85" s="10"/>
      <c r="H85" s="10"/>
      <c r="I85" s="10"/>
      <c r="J85" s="67">
        <f t="shared" si="15"/>
        <v>-8.6180000000000003</v>
      </c>
      <c r="K85" s="67">
        <f t="shared" si="16"/>
        <v>-8.6180000000000003</v>
      </c>
      <c r="L85" s="69">
        <f t="shared" si="20"/>
        <v>-8.6180000000000003</v>
      </c>
      <c r="M85" s="92">
        <f t="shared" si="17"/>
        <v>0</v>
      </c>
      <c r="N85" s="19">
        <f t="shared" si="18"/>
        <v>0</v>
      </c>
      <c r="R85" s="73">
        <f t="shared" si="19"/>
        <v>0.82399999999999995</v>
      </c>
    </row>
    <row r="86" spans="1:18" x14ac:dyDescent="0.25">
      <c r="A86" s="8">
        <v>70</v>
      </c>
      <c r="D86" s="9"/>
      <c r="E86" s="13">
        <v>7.9960000000000004</v>
      </c>
      <c r="F86" s="10"/>
      <c r="G86" s="10"/>
      <c r="H86" s="10"/>
      <c r="I86" s="10"/>
      <c r="J86" s="67">
        <f t="shared" si="15"/>
        <v>-7.9960000000000004</v>
      </c>
      <c r="K86" s="67">
        <f t="shared" si="16"/>
        <v>-7.9960000000000004</v>
      </c>
      <c r="L86" s="69">
        <f t="shared" si="20"/>
        <v>-7.9960000000000004</v>
      </c>
      <c r="M86" s="92">
        <f t="shared" si="17"/>
        <v>0</v>
      </c>
      <c r="N86" s="19">
        <f t="shared" si="18"/>
        <v>0</v>
      </c>
      <c r="R86" s="73">
        <f t="shared" si="19"/>
        <v>0.82399999999999995</v>
      </c>
    </row>
    <row r="87" spans="1:18" x14ac:dyDescent="0.25">
      <c r="A87" s="8">
        <v>71</v>
      </c>
      <c r="D87" s="9"/>
      <c r="E87" s="13">
        <v>8.1310000000000002</v>
      </c>
      <c r="F87" s="10"/>
      <c r="G87" s="10"/>
      <c r="H87" s="10"/>
      <c r="I87" s="10"/>
      <c r="J87" s="67">
        <f t="shared" si="15"/>
        <v>-8.1310000000000002</v>
      </c>
      <c r="K87" s="67">
        <f t="shared" si="16"/>
        <v>-8.1310000000000002</v>
      </c>
      <c r="L87" s="69">
        <f t="shared" si="20"/>
        <v>-8.1310000000000002</v>
      </c>
      <c r="M87" s="92">
        <f t="shared" si="17"/>
        <v>0</v>
      </c>
      <c r="N87" s="19">
        <f t="shared" si="18"/>
        <v>0</v>
      </c>
      <c r="R87" s="73">
        <f t="shared" si="19"/>
        <v>0.82399999999999995</v>
      </c>
    </row>
    <row r="88" spans="1:18" x14ac:dyDescent="0.25">
      <c r="A88" s="8">
        <v>72</v>
      </c>
      <c r="D88" s="9"/>
      <c r="E88" s="13">
        <v>8.9250000000000007</v>
      </c>
      <c r="F88" s="10"/>
      <c r="G88" s="10"/>
      <c r="H88" s="10"/>
      <c r="I88" s="10"/>
      <c r="J88" s="67">
        <f t="shared" si="15"/>
        <v>-8.9250000000000007</v>
      </c>
      <c r="K88" s="67">
        <f t="shared" si="16"/>
        <v>-8.9250000000000007</v>
      </c>
      <c r="L88" s="69">
        <f t="shared" si="20"/>
        <v>-8.9250000000000007</v>
      </c>
      <c r="M88" s="92">
        <f t="shared" si="17"/>
        <v>0</v>
      </c>
      <c r="N88" s="19">
        <f t="shared" si="18"/>
        <v>0</v>
      </c>
      <c r="R88" s="73">
        <f t="shared" si="19"/>
        <v>0.82399999999999995</v>
      </c>
    </row>
    <row r="89" spans="1:18" x14ac:dyDescent="0.25">
      <c r="A89" s="8">
        <v>73</v>
      </c>
      <c r="D89" s="9"/>
      <c r="E89" s="13">
        <v>8.6240000000000006</v>
      </c>
      <c r="F89" s="10"/>
      <c r="G89" s="10"/>
      <c r="H89" s="10"/>
      <c r="I89" s="10"/>
      <c r="J89" s="67">
        <f t="shared" si="15"/>
        <v>-8.6240000000000006</v>
      </c>
      <c r="K89" s="67">
        <f t="shared" si="16"/>
        <v>-8.6240000000000006</v>
      </c>
      <c r="L89" s="69">
        <f t="shared" si="20"/>
        <v>-8.6240000000000006</v>
      </c>
      <c r="M89" s="92">
        <f t="shared" si="17"/>
        <v>0</v>
      </c>
      <c r="N89" s="19">
        <f t="shared" si="18"/>
        <v>0</v>
      </c>
      <c r="R89" s="73">
        <f t="shared" si="19"/>
        <v>0.82399999999999995</v>
      </c>
    </row>
    <row r="90" spans="1:18" x14ac:dyDescent="0.25">
      <c r="A90" s="8">
        <v>74</v>
      </c>
      <c r="D90" s="9"/>
      <c r="E90" s="13">
        <v>9.2949999999999999</v>
      </c>
      <c r="F90" s="10"/>
      <c r="G90" s="10"/>
      <c r="H90" s="10"/>
      <c r="I90" s="10"/>
      <c r="J90" s="67">
        <f t="shared" si="15"/>
        <v>-9.2949999999999999</v>
      </c>
      <c r="K90" s="67">
        <f t="shared" si="16"/>
        <v>-9.2949999999999999</v>
      </c>
      <c r="L90" s="69">
        <f t="shared" si="20"/>
        <v>-9.2949999999999999</v>
      </c>
      <c r="M90" s="92">
        <f t="shared" si="17"/>
        <v>0</v>
      </c>
      <c r="N90" s="19">
        <f t="shared" si="18"/>
        <v>0</v>
      </c>
      <c r="R90" s="73">
        <f t="shared" si="19"/>
        <v>0.82399999999999995</v>
      </c>
    </row>
    <row r="91" spans="1:18" x14ac:dyDescent="0.25">
      <c r="A91" s="8">
        <v>75</v>
      </c>
      <c r="D91" s="9"/>
      <c r="E91" s="13">
        <v>8.9939999999999998</v>
      </c>
      <c r="F91" s="10"/>
      <c r="G91" s="10"/>
      <c r="H91" s="10"/>
      <c r="I91" s="10"/>
      <c r="J91" s="67">
        <f t="shared" si="15"/>
        <v>-8.9939999999999998</v>
      </c>
      <c r="K91" s="67">
        <f t="shared" si="16"/>
        <v>-8.9939999999999998</v>
      </c>
      <c r="L91" s="69">
        <f t="shared" si="20"/>
        <v>-8.9939999999999998</v>
      </c>
      <c r="M91" s="92">
        <f t="shared" si="17"/>
        <v>0</v>
      </c>
      <c r="N91" s="19">
        <f t="shared" si="18"/>
        <v>0</v>
      </c>
      <c r="R91" s="73">
        <f t="shared" si="19"/>
        <v>0.82399999999999995</v>
      </c>
    </row>
    <row r="92" spans="1:18" x14ac:dyDescent="0.25">
      <c r="A92" s="8">
        <v>76</v>
      </c>
      <c r="D92" s="9"/>
      <c r="E92" s="13">
        <v>8.452</v>
      </c>
      <c r="F92" s="10"/>
      <c r="G92" s="10"/>
      <c r="H92" s="10"/>
      <c r="I92" s="10"/>
      <c r="J92" s="67">
        <f t="shared" si="15"/>
        <v>-8.452</v>
      </c>
      <c r="K92" s="67">
        <f t="shared" si="16"/>
        <v>-8.452</v>
      </c>
      <c r="L92" s="69">
        <f t="shared" si="20"/>
        <v>-8.452</v>
      </c>
      <c r="M92" s="92">
        <f t="shared" si="17"/>
        <v>0</v>
      </c>
      <c r="N92" s="19">
        <f t="shared" si="18"/>
        <v>0</v>
      </c>
      <c r="R92" s="73">
        <f t="shared" si="19"/>
        <v>0.82399999999999995</v>
      </c>
    </row>
    <row r="93" spans="1:18" x14ac:dyDescent="0.25">
      <c r="A93" s="8">
        <v>77</v>
      </c>
      <c r="D93" s="9"/>
      <c r="E93" s="13">
        <v>9.2029999999999994</v>
      </c>
      <c r="F93" s="10"/>
      <c r="G93" s="10"/>
      <c r="H93" s="10"/>
      <c r="I93" s="10"/>
      <c r="J93" s="67">
        <f t="shared" si="15"/>
        <v>-9.2029999999999994</v>
      </c>
      <c r="K93" s="67">
        <f t="shared" si="16"/>
        <v>-9.2029999999999994</v>
      </c>
      <c r="L93" s="69">
        <f t="shared" si="20"/>
        <v>-9.2029999999999994</v>
      </c>
      <c r="M93" s="92">
        <f t="shared" si="17"/>
        <v>0</v>
      </c>
      <c r="N93" s="19">
        <f t="shared" si="18"/>
        <v>0</v>
      </c>
      <c r="R93" s="73">
        <f t="shared" si="19"/>
        <v>0.82399999999999995</v>
      </c>
    </row>
    <row r="94" spans="1:18" x14ac:dyDescent="0.25">
      <c r="A94" s="8">
        <v>78</v>
      </c>
      <c r="D94" s="9"/>
      <c r="E94" s="13">
        <v>8.1440000000000001</v>
      </c>
      <c r="F94" s="10"/>
      <c r="G94" s="10"/>
      <c r="H94" s="10"/>
      <c r="I94" s="10"/>
      <c r="J94" s="67">
        <f t="shared" si="15"/>
        <v>-8.1440000000000001</v>
      </c>
      <c r="K94" s="67">
        <f t="shared" si="16"/>
        <v>-8.1440000000000001</v>
      </c>
      <c r="L94" s="69">
        <f t="shared" si="20"/>
        <v>-8.1440000000000001</v>
      </c>
      <c r="M94" s="92">
        <f t="shared" si="17"/>
        <v>0</v>
      </c>
      <c r="N94" s="19">
        <f t="shared" si="18"/>
        <v>0</v>
      </c>
      <c r="R94" s="73">
        <f t="shared" si="19"/>
        <v>0.82399999999999995</v>
      </c>
    </row>
    <row r="95" spans="1:18" x14ac:dyDescent="0.25">
      <c r="A95" s="8">
        <v>79</v>
      </c>
      <c r="D95" s="9"/>
      <c r="E95" s="13">
        <v>8.1630000000000003</v>
      </c>
      <c r="F95" s="10"/>
      <c r="G95" s="10"/>
      <c r="H95" s="10"/>
      <c r="I95" s="10"/>
      <c r="J95" s="67">
        <f t="shared" si="15"/>
        <v>-8.1630000000000003</v>
      </c>
      <c r="K95" s="67">
        <f t="shared" si="16"/>
        <v>-8.1630000000000003</v>
      </c>
      <c r="L95" s="69">
        <f t="shared" si="20"/>
        <v>-8.1630000000000003</v>
      </c>
      <c r="M95" s="92">
        <f t="shared" si="17"/>
        <v>0</v>
      </c>
      <c r="N95" s="19">
        <f t="shared" si="18"/>
        <v>0</v>
      </c>
      <c r="R95" s="73">
        <f t="shared" si="19"/>
        <v>0.82399999999999995</v>
      </c>
    </row>
    <row r="96" spans="1:18" x14ac:dyDescent="0.25">
      <c r="A96" s="8">
        <v>80</v>
      </c>
      <c r="D96" s="9"/>
      <c r="E96" s="13">
        <v>8.1579999999999995</v>
      </c>
      <c r="F96" s="10"/>
      <c r="G96" s="10"/>
      <c r="H96" s="10"/>
      <c r="I96" s="10"/>
      <c r="J96" s="67">
        <f t="shared" si="15"/>
        <v>-8.1579999999999995</v>
      </c>
      <c r="K96" s="67">
        <f t="shared" si="16"/>
        <v>-8.1579999999999995</v>
      </c>
      <c r="L96" s="69">
        <f t="shared" si="20"/>
        <v>-8.1579999999999995</v>
      </c>
      <c r="M96" s="92">
        <f t="shared" si="17"/>
        <v>0</v>
      </c>
      <c r="N96" s="19">
        <f t="shared" si="18"/>
        <v>0</v>
      </c>
      <c r="R96" s="73">
        <f t="shared" si="19"/>
        <v>0.82399999999999995</v>
      </c>
    </row>
    <row r="97" spans="1:18" x14ac:dyDescent="0.25">
      <c r="A97" s="8">
        <v>81</v>
      </c>
      <c r="D97" s="9"/>
      <c r="E97" s="13">
        <v>8.01</v>
      </c>
      <c r="F97" s="10"/>
      <c r="G97" s="10"/>
      <c r="H97" s="10"/>
      <c r="I97" s="10"/>
      <c r="J97" s="67">
        <f t="shared" si="15"/>
        <v>-8.01</v>
      </c>
      <c r="K97" s="67">
        <f t="shared" si="16"/>
        <v>-8.01</v>
      </c>
      <c r="L97" s="69">
        <f t="shared" si="20"/>
        <v>-8.01</v>
      </c>
      <c r="M97" s="92">
        <f t="shared" si="17"/>
        <v>0</v>
      </c>
      <c r="N97" s="19">
        <f t="shared" si="18"/>
        <v>0</v>
      </c>
      <c r="R97" s="73">
        <f t="shared" si="19"/>
        <v>0.82399999999999995</v>
      </c>
    </row>
    <row r="98" spans="1:18" x14ac:dyDescent="0.25">
      <c r="A98" s="8">
        <v>82</v>
      </c>
      <c r="D98" s="9"/>
      <c r="E98" s="13">
        <v>9.0730000000000004</v>
      </c>
      <c r="F98" s="10"/>
      <c r="G98" s="10"/>
      <c r="H98" s="10"/>
      <c r="I98" s="10"/>
      <c r="J98" s="67">
        <f t="shared" si="15"/>
        <v>-9.0730000000000004</v>
      </c>
      <c r="K98" s="67">
        <f t="shared" si="16"/>
        <v>-9.0730000000000004</v>
      </c>
      <c r="L98" s="69">
        <f t="shared" si="20"/>
        <v>-9.0730000000000004</v>
      </c>
      <c r="M98" s="92">
        <f t="shared" si="17"/>
        <v>0</v>
      </c>
      <c r="N98" s="19">
        <f t="shared" si="18"/>
        <v>0</v>
      </c>
      <c r="R98" s="73">
        <f t="shared" si="19"/>
        <v>0.82399999999999995</v>
      </c>
    </row>
    <row r="99" spans="1:18" x14ac:dyDescent="0.25">
      <c r="A99" s="8">
        <v>83</v>
      </c>
      <c r="D99" s="9"/>
      <c r="E99" s="13">
        <v>9.11</v>
      </c>
      <c r="F99" s="10"/>
      <c r="G99" s="10"/>
      <c r="H99" s="10"/>
      <c r="I99" s="10"/>
      <c r="J99" s="67">
        <f t="shared" si="15"/>
        <v>-9.11</v>
      </c>
      <c r="K99" s="67">
        <f t="shared" si="16"/>
        <v>-9.11</v>
      </c>
      <c r="L99" s="69">
        <f t="shared" si="20"/>
        <v>-9.11</v>
      </c>
      <c r="M99" s="92">
        <f t="shared" si="17"/>
        <v>0</v>
      </c>
      <c r="N99" s="19">
        <f t="shared" si="18"/>
        <v>0</v>
      </c>
      <c r="R99" s="73">
        <f t="shared" si="19"/>
        <v>0.82399999999999995</v>
      </c>
    </row>
    <row r="100" spans="1:18" x14ac:dyDescent="0.25">
      <c r="A100" s="8">
        <v>84</v>
      </c>
      <c r="D100" s="9"/>
      <c r="E100" s="13">
        <v>9.1579999999999995</v>
      </c>
      <c r="F100" s="10"/>
      <c r="G100" s="10"/>
      <c r="H100" s="10"/>
      <c r="I100" s="10"/>
      <c r="J100" s="67">
        <f t="shared" si="15"/>
        <v>-9.1579999999999995</v>
      </c>
      <c r="K100" s="67">
        <f t="shared" si="16"/>
        <v>-9.1579999999999995</v>
      </c>
      <c r="L100" s="69">
        <f t="shared" si="20"/>
        <v>-9.1579999999999995</v>
      </c>
      <c r="M100" s="92">
        <f t="shared" si="17"/>
        <v>0</v>
      </c>
      <c r="N100" s="19">
        <f t="shared" si="18"/>
        <v>0</v>
      </c>
      <c r="R100" s="73">
        <f t="shared" si="19"/>
        <v>0.82399999999999995</v>
      </c>
    </row>
    <row r="101" spans="1:18" x14ac:dyDescent="0.25">
      <c r="A101" s="8">
        <v>85</v>
      </c>
      <c r="D101" s="9"/>
      <c r="E101" s="13">
        <v>7.89</v>
      </c>
      <c r="F101" s="10"/>
      <c r="G101" s="10"/>
      <c r="H101" s="10"/>
      <c r="I101" s="10"/>
      <c r="J101" s="67">
        <f t="shared" si="15"/>
        <v>-7.89</v>
      </c>
      <c r="K101" s="67">
        <f t="shared" si="16"/>
        <v>-7.89</v>
      </c>
      <c r="L101" s="69">
        <f t="shared" si="20"/>
        <v>-7.89</v>
      </c>
      <c r="M101" s="92">
        <f t="shared" si="17"/>
        <v>0</v>
      </c>
      <c r="N101" s="19">
        <f t="shared" si="18"/>
        <v>0</v>
      </c>
      <c r="R101" s="73">
        <f t="shared" si="19"/>
        <v>0.82399999999999995</v>
      </c>
    </row>
    <row r="102" spans="1:18" x14ac:dyDescent="0.25">
      <c r="A102" s="8">
        <v>86</v>
      </c>
      <c r="D102" s="9"/>
      <c r="E102" s="13">
        <v>8.8040000000000003</v>
      </c>
      <c r="F102" s="10"/>
      <c r="G102" s="10"/>
      <c r="H102" s="10"/>
      <c r="I102" s="10"/>
      <c r="J102" s="67">
        <f t="shared" si="15"/>
        <v>-8.8040000000000003</v>
      </c>
      <c r="K102" s="67">
        <f t="shared" si="16"/>
        <v>-8.8040000000000003</v>
      </c>
      <c r="L102" s="69">
        <f t="shared" si="20"/>
        <v>-8.8040000000000003</v>
      </c>
      <c r="M102" s="92">
        <f t="shared" si="17"/>
        <v>0</v>
      </c>
      <c r="N102" s="19">
        <f t="shared" si="18"/>
        <v>0</v>
      </c>
      <c r="R102" s="73">
        <f t="shared" si="19"/>
        <v>0.82399999999999995</v>
      </c>
    </row>
    <row r="103" spans="1:18" x14ac:dyDescent="0.25">
      <c r="A103" s="8">
        <v>87</v>
      </c>
      <c r="D103" s="9"/>
      <c r="E103" s="13">
        <v>9.1199999999999992</v>
      </c>
      <c r="F103" s="10"/>
      <c r="G103" s="10"/>
      <c r="H103" s="10"/>
      <c r="I103" s="10"/>
      <c r="J103" s="67">
        <f t="shared" si="15"/>
        <v>-9.1199999999999992</v>
      </c>
      <c r="K103" s="67">
        <f t="shared" si="16"/>
        <v>-9.1199999999999992</v>
      </c>
      <c r="L103" s="69">
        <f t="shared" si="20"/>
        <v>-9.1199999999999992</v>
      </c>
      <c r="M103" s="92">
        <f t="shared" si="17"/>
        <v>0</v>
      </c>
      <c r="N103" s="19">
        <f t="shared" si="18"/>
        <v>0</v>
      </c>
      <c r="R103" s="73">
        <f t="shared" si="19"/>
        <v>0.82399999999999995</v>
      </c>
    </row>
    <row r="104" spans="1:18" x14ac:dyDescent="0.25">
      <c r="A104" s="8">
        <v>88</v>
      </c>
      <c r="D104" s="9"/>
      <c r="E104" s="13">
        <v>9.3510000000000009</v>
      </c>
      <c r="F104" s="10"/>
      <c r="G104" s="10"/>
      <c r="H104" s="10"/>
      <c r="I104" s="10"/>
      <c r="J104" s="67">
        <f t="shared" si="15"/>
        <v>-9.3510000000000009</v>
      </c>
      <c r="K104" s="67">
        <f t="shared" si="16"/>
        <v>-9.3510000000000009</v>
      </c>
      <c r="L104" s="69">
        <f t="shared" si="20"/>
        <v>-9.3510000000000009</v>
      </c>
      <c r="M104" s="92">
        <f t="shared" si="17"/>
        <v>0</v>
      </c>
      <c r="N104" s="19">
        <f t="shared" si="18"/>
        <v>0</v>
      </c>
      <c r="R104" s="73">
        <f t="shared" si="19"/>
        <v>0.82399999999999995</v>
      </c>
    </row>
    <row r="105" spans="1:18" x14ac:dyDescent="0.25">
      <c r="A105" s="8">
        <v>89</v>
      </c>
      <c r="D105" s="9"/>
      <c r="E105" s="13">
        <v>7.9770000000000003</v>
      </c>
      <c r="F105" s="10"/>
      <c r="G105" s="10"/>
      <c r="H105" s="10"/>
      <c r="I105" s="10"/>
      <c r="J105" s="67">
        <f t="shared" si="15"/>
        <v>-7.9770000000000003</v>
      </c>
      <c r="K105" s="67">
        <f t="shared" si="16"/>
        <v>-7.9770000000000003</v>
      </c>
      <c r="L105" s="69">
        <f t="shared" si="20"/>
        <v>-7.9770000000000003</v>
      </c>
      <c r="M105" s="92">
        <f t="shared" si="17"/>
        <v>0</v>
      </c>
      <c r="N105" s="19">
        <f t="shared" si="18"/>
        <v>0</v>
      </c>
      <c r="R105" s="73">
        <f t="shared" si="19"/>
        <v>0.82399999999999995</v>
      </c>
    </row>
    <row r="106" spans="1:18" x14ac:dyDescent="0.25">
      <c r="A106" s="8">
        <v>90</v>
      </c>
      <c r="D106" s="9"/>
      <c r="E106" s="13">
        <v>9.1519999999999992</v>
      </c>
      <c r="F106" s="10"/>
      <c r="G106" s="10"/>
      <c r="H106" s="10"/>
      <c r="I106" s="10"/>
      <c r="J106" s="67">
        <f t="shared" si="15"/>
        <v>-9.1519999999999992</v>
      </c>
      <c r="K106" s="67">
        <f t="shared" si="16"/>
        <v>-9.1519999999999992</v>
      </c>
      <c r="L106" s="69">
        <f t="shared" si="20"/>
        <v>-9.1519999999999992</v>
      </c>
      <c r="M106" s="92">
        <f t="shared" si="17"/>
        <v>0</v>
      </c>
      <c r="N106" s="19">
        <f t="shared" si="18"/>
        <v>0</v>
      </c>
      <c r="R106" s="73">
        <f t="shared" si="19"/>
        <v>0.82399999999999995</v>
      </c>
    </row>
    <row r="107" spans="1:18" x14ac:dyDescent="0.25">
      <c r="A107" s="8">
        <v>91</v>
      </c>
      <c r="D107" s="9"/>
      <c r="E107" s="13">
        <v>7.7089999999999996</v>
      </c>
      <c r="F107" s="10"/>
      <c r="G107" s="10"/>
      <c r="H107" s="10"/>
      <c r="I107" s="10"/>
      <c r="J107" s="67">
        <f t="shared" si="15"/>
        <v>-7.7089999999999996</v>
      </c>
      <c r="K107" s="67">
        <f t="shared" si="16"/>
        <v>-7.7089999999999996</v>
      </c>
      <c r="L107" s="69">
        <f t="shared" si="20"/>
        <v>-7.7089999999999996</v>
      </c>
      <c r="M107" s="92">
        <f t="shared" si="17"/>
        <v>0</v>
      </c>
      <c r="N107" s="19">
        <f t="shared" si="18"/>
        <v>0</v>
      </c>
      <c r="R107" s="73">
        <f t="shared" si="19"/>
        <v>0.82399999999999995</v>
      </c>
    </row>
    <row r="108" spans="1:18" x14ac:dyDescent="0.25">
      <c r="A108" s="8">
        <v>92</v>
      </c>
      <c r="D108" s="9"/>
      <c r="E108" s="13">
        <v>9.1120000000000001</v>
      </c>
      <c r="F108" s="10"/>
      <c r="G108" s="10"/>
      <c r="H108" s="10"/>
      <c r="I108" s="10"/>
      <c r="J108" s="67">
        <f t="shared" si="15"/>
        <v>-9.1120000000000001</v>
      </c>
      <c r="K108" s="67">
        <f t="shared" si="16"/>
        <v>-9.1120000000000001</v>
      </c>
      <c r="L108" s="69">
        <f t="shared" si="20"/>
        <v>-9.1120000000000001</v>
      </c>
      <c r="M108" s="92">
        <f t="shared" si="17"/>
        <v>0</v>
      </c>
      <c r="N108" s="19">
        <f t="shared" si="18"/>
        <v>0</v>
      </c>
      <c r="R108" s="73">
        <f t="shared" si="19"/>
        <v>0.82399999999999995</v>
      </c>
    </row>
    <row r="109" spans="1:18" x14ac:dyDescent="0.25">
      <c r="A109" s="8">
        <v>93</v>
      </c>
      <c r="D109" s="9"/>
      <c r="E109" s="13">
        <v>8.9990000000000006</v>
      </c>
      <c r="F109" s="10"/>
      <c r="G109" s="10"/>
      <c r="H109" s="10"/>
      <c r="I109" s="10"/>
      <c r="J109" s="67">
        <f t="shared" si="15"/>
        <v>-8.9990000000000006</v>
      </c>
      <c r="K109" s="67">
        <f t="shared" si="16"/>
        <v>-8.9990000000000006</v>
      </c>
      <c r="L109" s="69">
        <f t="shared" si="20"/>
        <v>-8.9990000000000006</v>
      </c>
      <c r="M109" s="92">
        <f t="shared" si="17"/>
        <v>0</v>
      </c>
      <c r="N109" s="19">
        <f t="shared" si="18"/>
        <v>0</v>
      </c>
      <c r="R109" s="73">
        <f t="shared" si="19"/>
        <v>0.82399999999999995</v>
      </c>
    </row>
    <row r="110" spans="1:18" x14ac:dyDescent="0.25">
      <c r="A110" s="8">
        <v>94</v>
      </c>
      <c r="D110" s="9"/>
      <c r="E110" s="13">
        <v>9.1039999999999992</v>
      </c>
      <c r="F110" s="10"/>
      <c r="G110" s="10"/>
      <c r="H110" s="10"/>
      <c r="I110" s="10"/>
      <c r="J110" s="67">
        <f t="shared" si="15"/>
        <v>-9.1039999999999992</v>
      </c>
      <c r="K110" s="67">
        <f t="shared" si="16"/>
        <v>-9.1039999999999992</v>
      </c>
      <c r="L110" s="69">
        <f t="shared" si="20"/>
        <v>-9.1039999999999992</v>
      </c>
      <c r="M110" s="92">
        <f t="shared" si="17"/>
        <v>0</v>
      </c>
      <c r="N110" s="19">
        <f t="shared" si="18"/>
        <v>0</v>
      </c>
      <c r="R110" s="73">
        <f t="shared" si="19"/>
        <v>0.82399999999999995</v>
      </c>
    </row>
    <row r="111" spans="1:18" x14ac:dyDescent="0.25">
      <c r="A111" s="8">
        <v>95</v>
      </c>
      <c r="D111" s="9"/>
      <c r="E111" s="13">
        <v>9.093</v>
      </c>
      <c r="F111" s="10"/>
      <c r="G111" s="10"/>
      <c r="H111" s="10"/>
      <c r="I111" s="10"/>
      <c r="J111" s="67">
        <f t="shared" si="15"/>
        <v>-9.093</v>
      </c>
      <c r="K111" s="67">
        <f t="shared" si="16"/>
        <v>-9.093</v>
      </c>
      <c r="L111" s="69">
        <f t="shared" si="20"/>
        <v>-9.093</v>
      </c>
      <c r="M111" s="92">
        <f t="shared" si="17"/>
        <v>0</v>
      </c>
      <c r="N111" s="19">
        <f t="shared" si="18"/>
        <v>0</v>
      </c>
      <c r="R111" s="73">
        <f t="shared" si="19"/>
        <v>0.82399999999999995</v>
      </c>
    </row>
    <row r="112" spans="1:18" x14ac:dyDescent="0.25">
      <c r="A112" s="8">
        <v>96</v>
      </c>
      <c r="D112" s="9"/>
      <c r="E112" s="13">
        <v>9.0150000000000006</v>
      </c>
      <c r="F112" s="10"/>
      <c r="G112" s="10"/>
      <c r="H112" s="10"/>
      <c r="I112" s="10"/>
      <c r="J112" s="67">
        <f t="shared" si="15"/>
        <v>-9.0150000000000006</v>
      </c>
      <c r="K112" s="67">
        <f t="shared" si="16"/>
        <v>-9.0150000000000006</v>
      </c>
      <c r="L112" s="69">
        <f t="shared" si="20"/>
        <v>-9.0150000000000006</v>
      </c>
      <c r="M112" s="92">
        <f t="shared" si="17"/>
        <v>0</v>
      </c>
      <c r="N112" s="19">
        <f t="shared" si="18"/>
        <v>0</v>
      </c>
      <c r="R112" s="73">
        <f t="shared" si="19"/>
        <v>0.82399999999999995</v>
      </c>
    </row>
    <row r="113" spans="1:18" x14ac:dyDescent="0.25">
      <c r="A113" s="8">
        <v>97</v>
      </c>
      <c r="D113" s="9"/>
      <c r="E113" s="13">
        <v>8.0530000000000008</v>
      </c>
      <c r="F113" s="10"/>
      <c r="G113" s="10"/>
      <c r="H113" s="10"/>
      <c r="I113" s="10"/>
      <c r="J113" s="67">
        <f t="shared" si="15"/>
        <v>-8.0530000000000008</v>
      </c>
      <c r="K113" s="67">
        <f t="shared" si="16"/>
        <v>-8.0530000000000008</v>
      </c>
      <c r="L113" s="69">
        <f t="shared" si="20"/>
        <v>-8.0530000000000008</v>
      </c>
      <c r="M113" s="92">
        <f t="shared" si="17"/>
        <v>0</v>
      </c>
      <c r="N113" s="19">
        <f t="shared" si="18"/>
        <v>0</v>
      </c>
      <c r="R113" s="73">
        <f t="shared" si="19"/>
        <v>0.82399999999999995</v>
      </c>
    </row>
    <row r="114" spans="1:18" x14ac:dyDescent="0.25">
      <c r="A114" s="8">
        <v>98</v>
      </c>
      <c r="D114" s="9"/>
      <c r="E114" s="13">
        <v>8.3529999999999998</v>
      </c>
      <c r="F114" s="10"/>
      <c r="G114" s="10"/>
      <c r="H114" s="10"/>
      <c r="I114" s="10"/>
      <c r="J114" s="67">
        <f t="shared" si="15"/>
        <v>-8.3529999999999998</v>
      </c>
      <c r="K114" s="67">
        <f t="shared" si="16"/>
        <v>-8.3529999999999998</v>
      </c>
      <c r="L114" s="69">
        <f t="shared" si="20"/>
        <v>-8.3529999999999998</v>
      </c>
      <c r="M114" s="92">
        <f t="shared" si="17"/>
        <v>0</v>
      </c>
      <c r="N114" s="19">
        <f t="shared" si="18"/>
        <v>0</v>
      </c>
      <c r="R114" s="73">
        <f t="shared" si="19"/>
        <v>0.82399999999999995</v>
      </c>
    </row>
    <row r="115" spans="1:18" x14ac:dyDescent="0.25">
      <c r="A115" s="8">
        <v>99</v>
      </c>
      <c r="D115" s="9"/>
      <c r="E115" s="13">
        <v>8.8800000000000008</v>
      </c>
      <c r="F115" s="13"/>
      <c r="G115" s="10"/>
      <c r="H115" s="10"/>
      <c r="I115" s="10"/>
      <c r="J115" s="67">
        <f t="shared" si="15"/>
        <v>-8.8800000000000008</v>
      </c>
      <c r="K115" s="67">
        <f t="shared" si="16"/>
        <v>-8.8800000000000008</v>
      </c>
      <c r="L115" s="69">
        <f t="shared" si="20"/>
        <v>-8.8800000000000008</v>
      </c>
      <c r="M115" s="92">
        <f t="shared" si="17"/>
        <v>0</v>
      </c>
      <c r="N115" s="19">
        <f t="shared" si="18"/>
        <v>0</v>
      </c>
      <c r="R115" s="73">
        <f t="shared" si="19"/>
        <v>0.82399999999999995</v>
      </c>
    </row>
    <row r="116" spans="1:18" x14ac:dyDescent="0.25">
      <c r="A116" s="8">
        <v>100</v>
      </c>
      <c r="D116" s="9"/>
      <c r="E116" s="13">
        <v>8.9629999999999992</v>
      </c>
      <c r="F116" s="13"/>
      <c r="G116" s="10"/>
      <c r="H116" s="10"/>
      <c r="I116" s="10"/>
      <c r="J116" s="67">
        <f t="shared" si="15"/>
        <v>-8.9629999999999992</v>
      </c>
      <c r="K116" s="67">
        <f t="shared" si="16"/>
        <v>-8.9629999999999992</v>
      </c>
      <c r="L116" s="69">
        <f t="shared" si="20"/>
        <v>-8.9629999999999992</v>
      </c>
      <c r="M116" s="92">
        <f t="shared" si="17"/>
        <v>0</v>
      </c>
      <c r="N116" s="19">
        <f t="shared" si="18"/>
        <v>0</v>
      </c>
      <c r="R116" s="73">
        <f t="shared" si="19"/>
        <v>0.82399999999999995</v>
      </c>
    </row>
    <row r="117" spans="1:18" x14ac:dyDescent="0.25">
      <c r="A117" s="8"/>
      <c r="D117" s="9"/>
      <c r="E117" s="14"/>
      <c r="F117" s="13"/>
      <c r="G117" s="10"/>
      <c r="H117" s="10"/>
      <c r="I117" s="10"/>
      <c r="J117" s="67"/>
      <c r="K117" s="67"/>
      <c r="L117" s="93"/>
      <c r="M117" s="92"/>
      <c r="N117" s="19"/>
      <c r="R117" s="73"/>
    </row>
    <row r="118" spans="1:18" x14ac:dyDescent="0.25">
      <c r="A118" s="8">
        <v>101</v>
      </c>
      <c r="D118" s="9"/>
      <c r="E118" s="14">
        <v>7.8049999999999997</v>
      </c>
      <c r="F118" s="10"/>
      <c r="G118" s="10"/>
      <c r="H118" s="10"/>
      <c r="I118" s="10"/>
      <c r="J118" s="67">
        <f t="shared" si="15"/>
        <v>-7.8049999999999997</v>
      </c>
      <c r="K118" s="67">
        <f t="shared" si="16"/>
        <v>-7.8049999999999997</v>
      </c>
      <c r="L118" s="94">
        <f t="shared" si="20"/>
        <v>-7.8049999999999997</v>
      </c>
      <c r="M118" s="92">
        <f t="shared" si="17"/>
        <v>0</v>
      </c>
      <c r="N118" s="19">
        <f t="shared" si="18"/>
        <v>0</v>
      </c>
      <c r="R118" s="56">
        <f t="shared" si="19"/>
        <v>0.82399999999999995</v>
      </c>
    </row>
    <row r="119" spans="1:18" x14ac:dyDescent="0.25">
      <c r="A119" s="8">
        <v>102</v>
      </c>
      <c r="D119" s="9"/>
      <c r="E119" s="14">
        <v>7.6589999999999998</v>
      </c>
      <c r="F119" s="10"/>
      <c r="G119" s="10"/>
      <c r="H119" s="10"/>
      <c r="I119" s="10"/>
      <c r="J119" s="67">
        <f t="shared" si="15"/>
        <v>-7.6589999999999998</v>
      </c>
      <c r="K119" s="67">
        <f t="shared" si="16"/>
        <v>-7.6589999999999998</v>
      </c>
      <c r="L119" s="94">
        <f t="shared" si="20"/>
        <v>-7.6589999999999998</v>
      </c>
      <c r="M119" s="92">
        <f t="shared" si="17"/>
        <v>0</v>
      </c>
      <c r="N119" s="19">
        <f t="shared" si="18"/>
        <v>0</v>
      </c>
      <c r="R119" s="56">
        <f t="shared" si="19"/>
        <v>0.82399999999999995</v>
      </c>
    </row>
    <row r="120" spans="1:18" x14ac:dyDescent="0.25">
      <c r="A120" s="8">
        <v>103</v>
      </c>
      <c r="D120" s="9"/>
      <c r="E120" s="14">
        <v>9.125</v>
      </c>
      <c r="F120" s="10"/>
      <c r="G120" s="10"/>
      <c r="H120" s="10"/>
      <c r="I120" s="10"/>
      <c r="J120" s="67">
        <f t="shared" si="15"/>
        <v>-9.125</v>
      </c>
      <c r="K120" s="67">
        <f t="shared" si="16"/>
        <v>-9.125</v>
      </c>
      <c r="L120" s="94">
        <f t="shared" si="20"/>
        <v>-9.125</v>
      </c>
      <c r="M120" s="92">
        <f t="shared" si="17"/>
        <v>0</v>
      </c>
      <c r="N120" s="19">
        <f t="shared" si="18"/>
        <v>0</v>
      </c>
      <c r="R120" s="56">
        <f t="shared" si="19"/>
        <v>0.82399999999999995</v>
      </c>
    </row>
    <row r="121" spans="1:18" x14ac:dyDescent="0.25">
      <c r="A121" s="8">
        <v>104</v>
      </c>
      <c r="D121" s="9"/>
      <c r="E121" s="14">
        <v>9.2789999999999999</v>
      </c>
      <c r="F121" s="10"/>
      <c r="G121" s="10"/>
      <c r="H121" s="10"/>
      <c r="I121" s="10"/>
      <c r="J121" s="67">
        <f t="shared" si="15"/>
        <v>-9.2789999999999999</v>
      </c>
      <c r="K121" s="67">
        <f t="shared" si="16"/>
        <v>-9.2789999999999999</v>
      </c>
      <c r="L121" s="94">
        <f t="shared" si="20"/>
        <v>-9.2789999999999999</v>
      </c>
      <c r="M121" s="92">
        <f t="shared" si="17"/>
        <v>0</v>
      </c>
      <c r="N121" s="19">
        <f t="shared" si="18"/>
        <v>0</v>
      </c>
      <c r="R121" s="56">
        <f t="shared" si="19"/>
        <v>0.82399999999999995</v>
      </c>
    </row>
    <row r="122" spans="1:18" x14ac:dyDescent="0.25">
      <c r="A122" s="8">
        <v>105</v>
      </c>
      <c r="D122" s="9"/>
      <c r="E122" s="14">
        <v>9.31</v>
      </c>
      <c r="F122" s="10"/>
      <c r="G122" s="10"/>
      <c r="H122" s="10"/>
      <c r="I122" s="10"/>
      <c r="J122" s="67">
        <f t="shared" si="15"/>
        <v>-9.31</v>
      </c>
      <c r="K122" s="67">
        <f t="shared" si="16"/>
        <v>-9.31</v>
      </c>
      <c r="L122" s="94">
        <f t="shared" si="20"/>
        <v>-9.31</v>
      </c>
      <c r="M122" s="92">
        <f t="shared" si="17"/>
        <v>0</v>
      </c>
      <c r="N122" s="19">
        <f t="shared" si="18"/>
        <v>0</v>
      </c>
      <c r="R122" s="56">
        <f t="shared" si="19"/>
        <v>0.82399999999999995</v>
      </c>
    </row>
    <row r="123" spans="1:18" x14ac:dyDescent="0.25">
      <c r="A123" s="8">
        <v>106</v>
      </c>
      <c r="D123" s="9"/>
      <c r="E123" s="14">
        <v>7.867</v>
      </c>
      <c r="F123" s="10"/>
      <c r="G123" s="10"/>
      <c r="H123" s="10"/>
      <c r="I123" s="10"/>
      <c r="J123" s="67">
        <f t="shared" si="15"/>
        <v>-7.867</v>
      </c>
      <c r="K123" s="67">
        <f t="shared" si="16"/>
        <v>-7.867</v>
      </c>
      <c r="L123" s="94">
        <f t="shared" si="20"/>
        <v>-7.867</v>
      </c>
      <c r="M123" s="92">
        <f t="shared" si="17"/>
        <v>0</v>
      </c>
      <c r="N123" s="19">
        <f t="shared" si="18"/>
        <v>0</v>
      </c>
      <c r="R123" s="56">
        <f t="shared" si="19"/>
        <v>0.82399999999999995</v>
      </c>
    </row>
    <row r="124" spans="1:18" x14ac:dyDescent="0.25">
      <c r="A124" s="8">
        <v>107</v>
      </c>
      <c r="D124" s="9"/>
      <c r="E124" s="14">
        <v>8.1150000000000002</v>
      </c>
      <c r="F124" s="10"/>
      <c r="G124" s="10"/>
      <c r="H124" s="10"/>
      <c r="I124" s="10"/>
      <c r="J124" s="67">
        <f t="shared" si="15"/>
        <v>-8.1150000000000002</v>
      </c>
      <c r="K124" s="67">
        <f t="shared" si="16"/>
        <v>-8.1150000000000002</v>
      </c>
      <c r="L124" s="94">
        <f t="shared" si="20"/>
        <v>-8.1150000000000002</v>
      </c>
      <c r="M124" s="92">
        <f t="shared" si="17"/>
        <v>0</v>
      </c>
      <c r="N124" s="19">
        <f t="shared" si="18"/>
        <v>0</v>
      </c>
      <c r="R124" s="56">
        <f t="shared" si="19"/>
        <v>0.82399999999999995</v>
      </c>
    </row>
    <row r="125" spans="1:18" x14ac:dyDescent="0.25">
      <c r="A125" s="8">
        <v>108</v>
      </c>
      <c r="D125" s="9"/>
      <c r="E125" s="14">
        <v>9.1620000000000008</v>
      </c>
      <c r="F125" s="10"/>
      <c r="G125" s="10"/>
      <c r="H125" s="10"/>
      <c r="I125" s="10"/>
      <c r="J125" s="67">
        <f t="shared" si="15"/>
        <v>-9.1620000000000008</v>
      </c>
      <c r="K125" s="67">
        <f t="shared" si="16"/>
        <v>-9.1620000000000008</v>
      </c>
      <c r="L125" s="94">
        <f t="shared" si="20"/>
        <v>-9.1620000000000008</v>
      </c>
      <c r="M125" s="92">
        <f t="shared" si="17"/>
        <v>0</v>
      </c>
      <c r="N125" s="19">
        <f t="shared" si="18"/>
        <v>0</v>
      </c>
      <c r="R125" s="56">
        <f t="shared" si="19"/>
        <v>0.82399999999999995</v>
      </c>
    </row>
    <row r="126" spans="1:18" x14ac:dyDescent="0.25">
      <c r="A126" s="8">
        <v>109</v>
      </c>
      <c r="D126" s="9"/>
      <c r="E126" s="14">
        <v>8.3849999999999998</v>
      </c>
      <c r="F126" s="10"/>
      <c r="G126" s="10"/>
      <c r="H126" s="10"/>
      <c r="I126" s="10"/>
      <c r="J126" s="67">
        <f t="shared" si="15"/>
        <v>-8.3849999999999998</v>
      </c>
      <c r="K126" s="67">
        <f t="shared" si="16"/>
        <v>-8.3849999999999998</v>
      </c>
      <c r="L126" s="94">
        <f t="shared" si="20"/>
        <v>-8.3849999999999998</v>
      </c>
      <c r="M126" s="92">
        <f t="shared" si="17"/>
        <v>0</v>
      </c>
      <c r="N126" s="19">
        <f t="shared" si="18"/>
        <v>0</v>
      </c>
      <c r="R126" s="56">
        <f t="shared" si="19"/>
        <v>0.82399999999999995</v>
      </c>
    </row>
    <row r="127" spans="1:18" x14ac:dyDescent="0.25">
      <c r="A127" s="8">
        <v>110</v>
      </c>
      <c r="D127" s="9"/>
      <c r="E127" s="14">
        <v>8.1539999999999999</v>
      </c>
      <c r="F127" s="10"/>
      <c r="G127" s="10"/>
      <c r="H127" s="10"/>
      <c r="I127" s="10"/>
      <c r="J127" s="67">
        <f t="shared" si="15"/>
        <v>-8.1539999999999999</v>
      </c>
      <c r="K127" s="67">
        <f t="shared" si="16"/>
        <v>-8.1539999999999999</v>
      </c>
      <c r="L127" s="94">
        <f t="shared" si="20"/>
        <v>-8.1539999999999999</v>
      </c>
      <c r="M127" s="92">
        <f t="shared" si="17"/>
        <v>0</v>
      </c>
      <c r="N127" s="19">
        <f t="shared" si="18"/>
        <v>0</v>
      </c>
      <c r="R127" s="56">
        <f t="shared" si="19"/>
        <v>0.82399999999999995</v>
      </c>
    </row>
    <row r="128" spans="1:18" x14ac:dyDescent="0.25">
      <c r="A128" s="8">
        <v>111</v>
      </c>
      <c r="D128" s="9"/>
      <c r="E128" s="14">
        <v>9.1310000000000002</v>
      </c>
      <c r="F128" s="10"/>
      <c r="G128" s="10"/>
      <c r="H128" s="10"/>
      <c r="I128" s="10"/>
      <c r="J128" s="67">
        <f t="shared" si="15"/>
        <v>-9.1310000000000002</v>
      </c>
      <c r="K128" s="67">
        <f t="shared" si="16"/>
        <v>-9.1310000000000002</v>
      </c>
      <c r="L128" s="94">
        <f t="shared" si="20"/>
        <v>-9.1310000000000002</v>
      </c>
      <c r="M128" s="92">
        <f t="shared" si="17"/>
        <v>0</v>
      </c>
      <c r="N128" s="19">
        <f t="shared" si="18"/>
        <v>0</v>
      </c>
      <c r="R128" s="56">
        <f t="shared" si="19"/>
        <v>0.82399999999999995</v>
      </c>
    </row>
    <row r="129" spans="1:18" x14ac:dyDescent="0.25">
      <c r="A129" s="8">
        <v>112</v>
      </c>
      <c r="D129" s="9"/>
      <c r="E129" s="14">
        <v>8.02</v>
      </c>
      <c r="F129" s="10"/>
      <c r="G129" s="10"/>
      <c r="H129" s="10"/>
      <c r="I129" s="10"/>
      <c r="J129" s="67">
        <f t="shared" si="15"/>
        <v>-8.02</v>
      </c>
      <c r="K129" s="67">
        <f t="shared" si="16"/>
        <v>-8.02</v>
      </c>
      <c r="L129" s="94">
        <f t="shared" si="20"/>
        <v>-8.02</v>
      </c>
      <c r="M129" s="92">
        <f t="shared" si="17"/>
        <v>0</v>
      </c>
      <c r="N129" s="19">
        <f t="shared" si="18"/>
        <v>0</v>
      </c>
      <c r="R129" s="56">
        <f t="shared" si="19"/>
        <v>0.82399999999999995</v>
      </c>
    </row>
    <row r="130" spans="1:18" x14ac:dyDescent="0.25">
      <c r="A130" s="8">
        <v>113</v>
      </c>
      <c r="D130" s="9"/>
      <c r="E130" s="14">
        <v>8.8689999999999998</v>
      </c>
      <c r="F130" s="10"/>
      <c r="G130" s="10"/>
      <c r="H130" s="10"/>
      <c r="I130" s="10"/>
      <c r="J130" s="67">
        <f t="shared" si="15"/>
        <v>-8.8689999999999998</v>
      </c>
      <c r="K130" s="67">
        <f t="shared" si="16"/>
        <v>-8.8689999999999998</v>
      </c>
      <c r="L130" s="94">
        <f t="shared" si="20"/>
        <v>-8.8689999999999998</v>
      </c>
      <c r="M130" s="92">
        <f t="shared" si="17"/>
        <v>0</v>
      </c>
      <c r="N130" s="19">
        <f t="shared" si="18"/>
        <v>0</v>
      </c>
      <c r="R130" s="56">
        <f t="shared" si="19"/>
        <v>0.82399999999999995</v>
      </c>
    </row>
    <row r="131" spans="1:18" x14ac:dyDescent="0.25">
      <c r="A131" s="8">
        <v>114</v>
      </c>
      <c r="D131" s="9"/>
      <c r="E131" s="14">
        <v>8.3710000000000004</v>
      </c>
      <c r="F131" s="10"/>
      <c r="G131" s="10"/>
      <c r="H131" s="10"/>
      <c r="I131" s="10"/>
      <c r="J131" s="67">
        <f t="shared" si="15"/>
        <v>-8.3710000000000004</v>
      </c>
      <c r="K131" s="67">
        <f t="shared" si="16"/>
        <v>-8.3710000000000004</v>
      </c>
      <c r="L131" s="94">
        <f t="shared" si="20"/>
        <v>-8.3710000000000004</v>
      </c>
      <c r="M131" s="92">
        <f t="shared" si="17"/>
        <v>0</v>
      </c>
      <c r="N131" s="19">
        <f t="shared" si="18"/>
        <v>0</v>
      </c>
      <c r="R131" s="56">
        <f t="shared" si="19"/>
        <v>0.82399999999999995</v>
      </c>
    </row>
    <row r="132" spans="1:18" x14ac:dyDescent="0.25">
      <c r="A132" s="8">
        <v>115</v>
      </c>
      <c r="D132" s="9"/>
      <c r="E132" s="14">
        <v>8.8770000000000007</v>
      </c>
      <c r="F132" s="10"/>
      <c r="G132" s="10"/>
      <c r="H132" s="10"/>
      <c r="I132" s="10"/>
      <c r="J132" s="67">
        <f t="shared" si="15"/>
        <v>-8.8770000000000007</v>
      </c>
      <c r="K132" s="67">
        <f t="shared" si="16"/>
        <v>-8.8770000000000007</v>
      </c>
      <c r="L132" s="94">
        <f t="shared" si="20"/>
        <v>-8.8770000000000007</v>
      </c>
      <c r="M132" s="92">
        <f t="shared" si="17"/>
        <v>0</v>
      </c>
      <c r="N132" s="19">
        <f t="shared" si="18"/>
        <v>0</v>
      </c>
      <c r="R132" s="56">
        <f t="shared" ref="R132:R196" si="21">0.824*EXP(M132*0.0521)</f>
        <v>0.82399999999999995</v>
      </c>
    </row>
    <row r="133" spans="1:18" x14ac:dyDescent="0.25">
      <c r="A133" s="8">
        <v>116</v>
      </c>
      <c r="D133" s="9"/>
      <c r="E133" s="14">
        <v>8.4809999999999999</v>
      </c>
      <c r="F133" s="10"/>
      <c r="G133" s="10"/>
      <c r="H133" s="10"/>
      <c r="I133" s="10"/>
      <c r="J133" s="67">
        <f t="shared" si="15"/>
        <v>-8.4809999999999999</v>
      </c>
      <c r="K133" s="67">
        <f t="shared" si="16"/>
        <v>-8.4809999999999999</v>
      </c>
      <c r="L133" s="94">
        <f t="shared" si="20"/>
        <v>-8.4809999999999999</v>
      </c>
      <c r="M133" s="92">
        <f t="shared" si="17"/>
        <v>0</v>
      </c>
      <c r="N133" s="19">
        <f t="shared" si="18"/>
        <v>0</v>
      </c>
      <c r="R133" s="56">
        <f t="shared" si="21"/>
        <v>0.82399999999999995</v>
      </c>
    </row>
    <row r="134" spans="1:18" x14ac:dyDescent="0.25">
      <c r="A134" s="8">
        <v>117</v>
      </c>
      <c r="D134" s="9"/>
      <c r="E134" s="14">
        <v>8.125</v>
      </c>
      <c r="F134" s="10"/>
      <c r="G134" s="10"/>
      <c r="H134" s="10"/>
      <c r="I134" s="10"/>
      <c r="J134" s="67">
        <f t="shared" si="15"/>
        <v>-8.125</v>
      </c>
      <c r="K134" s="67">
        <f t="shared" si="16"/>
        <v>-8.125</v>
      </c>
      <c r="L134" s="94">
        <f t="shared" si="20"/>
        <v>-8.125</v>
      </c>
      <c r="M134" s="92">
        <f t="shared" si="17"/>
        <v>0</v>
      </c>
      <c r="N134" s="19">
        <f t="shared" si="18"/>
        <v>0</v>
      </c>
      <c r="R134" s="56">
        <f t="shared" si="21"/>
        <v>0.82399999999999995</v>
      </c>
    </row>
    <row r="135" spans="1:18" x14ac:dyDescent="0.25">
      <c r="A135" s="8">
        <v>118</v>
      </c>
      <c r="D135" s="9"/>
      <c r="E135" s="14">
        <v>9.0139999999999993</v>
      </c>
      <c r="F135" s="10"/>
      <c r="G135" s="10"/>
      <c r="H135" s="10"/>
      <c r="I135" s="10"/>
      <c r="J135" s="67">
        <f t="shared" si="15"/>
        <v>-9.0139999999999993</v>
      </c>
      <c r="K135" s="67">
        <f t="shared" si="16"/>
        <v>-9.0139999999999993</v>
      </c>
      <c r="L135" s="94">
        <f t="shared" si="20"/>
        <v>-9.0139999999999993</v>
      </c>
      <c r="M135" s="92">
        <f t="shared" si="17"/>
        <v>0</v>
      </c>
      <c r="N135" s="19">
        <f t="shared" si="18"/>
        <v>0</v>
      </c>
      <c r="R135" s="56">
        <f t="shared" si="21"/>
        <v>0.82399999999999995</v>
      </c>
    </row>
    <row r="136" spans="1:18" x14ac:dyDescent="0.25">
      <c r="A136" s="8">
        <v>119</v>
      </c>
      <c r="D136" s="9"/>
      <c r="E136" s="14">
        <v>8.5470000000000006</v>
      </c>
      <c r="F136" s="10"/>
      <c r="G136" s="10"/>
      <c r="H136" s="10"/>
      <c r="I136" s="10"/>
      <c r="J136" s="67">
        <f t="shared" si="15"/>
        <v>-8.5470000000000006</v>
      </c>
      <c r="K136" s="67">
        <f t="shared" si="16"/>
        <v>-8.5470000000000006</v>
      </c>
      <c r="L136" s="94">
        <f t="shared" si="20"/>
        <v>-8.5470000000000006</v>
      </c>
      <c r="M136" s="92">
        <f t="shared" si="17"/>
        <v>0</v>
      </c>
      <c r="N136" s="19">
        <f t="shared" si="18"/>
        <v>0</v>
      </c>
      <c r="R136" s="56">
        <f t="shared" si="21"/>
        <v>0.82399999999999995</v>
      </c>
    </row>
    <row r="137" spans="1:18" x14ac:dyDescent="0.25">
      <c r="A137" s="8">
        <v>120</v>
      </c>
      <c r="D137" s="9"/>
      <c r="E137" s="14">
        <v>9.157</v>
      </c>
      <c r="F137" s="10"/>
      <c r="G137" s="10"/>
      <c r="H137" s="10"/>
      <c r="I137" s="10"/>
      <c r="J137" s="67">
        <f t="shared" si="15"/>
        <v>-9.157</v>
      </c>
      <c r="K137" s="67">
        <f t="shared" si="16"/>
        <v>-9.157</v>
      </c>
      <c r="L137" s="94">
        <f t="shared" si="20"/>
        <v>-9.157</v>
      </c>
      <c r="M137" s="92">
        <f t="shared" si="17"/>
        <v>0</v>
      </c>
      <c r="N137" s="19">
        <f t="shared" si="18"/>
        <v>0</v>
      </c>
      <c r="R137" s="56">
        <f t="shared" si="21"/>
        <v>0.82399999999999995</v>
      </c>
    </row>
    <row r="138" spans="1:18" x14ac:dyDescent="0.25">
      <c r="A138" s="8">
        <v>121</v>
      </c>
      <c r="D138" s="9"/>
      <c r="E138" s="14">
        <v>9.0500000000000007</v>
      </c>
      <c r="F138" s="10"/>
      <c r="G138" s="10"/>
      <c r="H138" s="10"/>
      <c r="I138" s="10"/>
      <c r="J138" s="67">
        <f t="shared" si="15"/>
        <v>-9.0500000000000007</v>
      </c>
      <c r="K138" s="67">
        <f t="shared" si="16"/>
        <v>-9.0500000000000007</v>
      </c>
      <c r="L138" s="94">
        <f t="shared" si="20"/>
        <v>-9.0500000000000007</v>
      </c>
      <c r="M138" s="92">
        <f t="shared" si="17"/>
        <v>0</v>
      </c>
      <c r="N138" s="19">
        <f t="shared" si="18"/>
        <v>0</v>
      </c>
      <c r="R138" s="56">
        <f t="shared" si="21"/>
        <v>0.82399999999999995</v>
      </c>
    </row>
    <row r="139" spans="1:18" x14ac:dyDescent="0.25">
      <c r="A139" s="8">
        <v>122</v>
      </c>
      <c r="D139" s="9"/>
      <c r="E139" s="14">
        <v>8.9659999999999993</v>
      </c>
      <c r="F139" s="10"/>
      <c r="G139" s="10"/>
      <c r="H139" s="10"/>
      <c r="I139" s="10"/>
      <c r="J139" s="67">
        <f t="shared" si="15"/>
        <v>-8.9659999999999993</v>
      </c>
      <c r="K139" s="67">
        <f t="shared" si="16"/>
        <v>-8.9659999999999993</v>
      </c>
      <c r="L139" s="94">
        <f t="shared" si="20"/>
        <v>-8.9659999999999993</v>
      </c>
      <c r="M139" s="92">
        <f t="shared" si="17"/>
        <v>0</v>
      </c>
      <c r="N139" s="19">
        <f t="shared" si="18"/>
        <v>0</v>
      </c>
      <c r="R139" s="56">
        <f t="shared" si="21"/>
        <v>0.82399999999999995</v>
      </c>
    </row>
    <row r="140" spans="1:18" x14ac:dyDescent="0.25">
      <c r="A140" s="8">
        <v>123</v>
      </c>
      <c r="D140" s="9"/>
      <c r="E140" s="14">
        <v>9.093</v>
      </c>
      <c r="F140" s="10"/>
      <c r="G140" s="10"/>
      <c r="H140" s="10"/>
      <c r="I140" s="10"/>
      <c r="J140" s="67">
        <f t="shared" si="15"/>
        <v>-9.093</v>
      </c>
      <c r="K140" s="67">
        <f t="shared" si="16"/>
        <v>-9.093</v>
      </c>
      <c r="L140" s="94">
        <f t="shared" si="20"/>
        <v>-9.093</v>
      </c>
      <c r="M140" s="92">
        <f t="shared" si="17"/>
        <v>0</v>
      </c>
      <c r="N140" s="19">
        <f t="shared" si="18"/>
        <v>0</v>
      </c>
      <c r="R140" s="56">
        <f t="shared" si="21"/>
        <v>0.82399999999999995</v>
      </c>
    </row>
    <row r="141" spans="1:18" x14ac:dyDescent="0.25">
      <c r="A141" s="8">
        <v>124</v>
      </c>
      <c r="D141" s="9"/>
      <c r="E141" s="14">
        <v>9.0679999999999996</v>
      </c>
      <c r="F141" s="10"/>
      <c r="G141" s="10"/>
      <c r="H141" s="10"/>
      <c r="I141" s="10"/>
      <c r="J141" s="67">
        <f t="shared" si="15"/>
        <v>-9.0679999999999996</v>
      </c>
      <c r="K141" s="67">
        <f t="shared" si="16"/>
        <v>-9.0679999999999996</v>
      </c>
      <c r="L141" s="94">
        <f t="shared" si="20"/>
        <v>-9.0679999999999996</v>
      </c>
      <c r="M141" s="92">
        <f t="shared" si="17"/>
        <v>0</v>
      </c>
      <c r="N141" s="19">
        <f t="shared" si="18"/>
        <v>0</v>
      </c>
      <c r="R141" s="56">
        <f t="shared" si="21"/>
        <v>0.82399999999999995</v>
      </c>
    </row>
    <row r="142" spans="1:18" x14ac:dyDescent="0.25">
      <c r="A142" s="8">
        <v>125</v>
      </c>
      <c r="D142" s="9"/>
      <c r="E142" s="14">
        <v>9.1839999999999993</v>
      </c>
      <c r="F142" s="10"/>
      <c r="G142" s="10"/>
      <c r="H142" s="10"/>
      <c r="I142" s="10"/>
      <c r="J142" s="67">
        <f t="shared" si="15"/>
        <v>-9.1839999999999993</v>
      </c>
      <c r="K142" s="67">
        <f t="shared" si="16"/>
        <v>-9.1839999999999993</v>
      </c>
      <c r="L142" s="94">
        <f t="shared" si="20"/>
        <v>-9.1839999999999993</v>
      </c>
      <c r="M142" s="92">
        <f t="shared" si="17"/>
        <v>0</v>
      </c>
      <c r="N142" s="19">
        <f t="shared" si="18"/>
        <v>0</v>
      </c>
      <c r="R142" s="56">
        <f t="shared" si="21"/>
        <v>0.82399999999999995</v>
      </c>
    </row>
    <row r="143" spans="1:18" x14ac:dyDescent="0.25">
      <c r="A143" s="8">
        <v>126</v>
      </c>
      <c r="D143" s="9"/>
      <c r="E143" s="14">
        <v>9.0839999999999996</v>
      </c>
      <c r="F143" s="10"/>
      <c r="G143" s="10"/>
      <c r="H143" s="10"/>
      <c r="I143" s="10"/>
      <c r="J143" s="67">
        <f t="shared" si="15"/>
        <v>-9.0839999999999996</v>
      </c>
      <c r="K143" s="67">
        <f t="shared" si="16"/>
        <v>-9.0839999999999996</v>
      </c>
      <c r="L143" s="94">
        <f t="shared" si="20"/>
        <v>-9.0839999999999996</v>
      </c>
      <c r="M143" s="92">
        <f t="shared" si="17"/>
        <v>0</v>
      </c>
      <c r="N143" s="19">
        <f t="shared" si="18"/>
        <v>0</v>
      </c>
      <c r="R143" s="56">
        <f t="shared" si="21"/>
        <v>0.82399999999999995</v>
      </c>
    </row>
    <row r="144" spans="1:18" x14ac:dyDescent="0.25">
      <c r="A144" s="8">
        <v>127</v>
      </c>
      <c r="D144" s="9"/>
      <c r="E144" s="14">
        <v>8.0519999999999996</v>
      </c>
      <c r="F144" s="10"/>
      <c r="G144" s="10"/>
      <c r="H144" s="10"/>
      <c r="I144" s="10"/>
      <c r="J144" s="67">
        <f t="shared" si="15"/>
        <v>-8.0519999999999996</v>
      </c>
      <c r="K144" s="67">
        <f t="shared" si="16"/>
        <v>-8.0519999999999996</v>
      </c>
      <c r="L144" s="94">
        <f t="shared" si="20"/>
        <v>-8.0519999999999996</v>
      </c>
      <c r="M144" s="92">
        <f t="shared" si="17"/>
        <v>0</v>
      </c>
      <c r="N144" s="19">
        <f t="shared" si="18"/>
        <v>0</v>
      </c>
      <c r="R144" s="56">
        <f t="shared" si="21"/>
        <v>0.82399999999999995</v>
      </c>
    </row>
    <row r="145" spans="1:18" x14ac:dyDescent="0.25">
      <c r="A145" s="8">
        <v>128</v>
      </c>
      <c r="D145" s="9"/>
      <c r="E145" s="14">
        <v>9.1460000000000008</v>
      </c>
      <c r="F145" s="10"/>
      <c r="G145" s="10"/>
      <c r="H145" s="10"/>
      <c r="I145" s="10"/>
      <c r="J145" s="67">
        <f t="shared" si="15"/>
        <v>-9.1460000000000008</v>
      </c>
      <c r="K145" s="67">
        <f t="shared" si="16"/>
        <v>-9.1460000000000008</v>
      </c>
      <c r="L145" s="94">
        <f t="shared" si="20"/>
        <v>-9.1460000000000008</v>
      </c>
      <c r="M145" s="92">
        <f t="shared" si="17"/>
        <v>0</v>
      </c>
      <c r="N145" s="19">
        <f t="shared" si="18"/>
        <v>0</v>
      </c>
      <c r="R145" s="56">
        <f t="shared" si="21"/>
        <v>0.82399999999999995</v>
      </c>
    </row>
    <row r="146" spans="1:18" x14ac:dyDescent="0.25">
      <c r="A146" s="8">
        <v>129</v>
      </c>
      <c r="D146" s="9"/>
      <c r="E146" s="14">
        <v>8.1489999999999991</v>
      </c>
      <c r="F146" s="10"/>
      <c r="G146" s="10"/>
      <c r="H146" s="10"/>
      <c r="I146" s="10"/>
      <c r="J146" s="67">
        <f t="shared" si="15"/>
        <v>-8.1489999999999991</v>
      </c>
      <c r="K146" s="67">
        <f t="shared" si="16"/>
        <v>-8.1489999999999991</v>
      </c>
      <c r="L146" s="94">
        <f t="shared" si="20"/>
        <v>-8.1489999999999991</v>
      </c>
      <c r="M146" s="92">
        <f t="shared" si="17"/>
        <v>0</v>
      </c>
      <c r="N146" s="19">
        <f t="shared" si="18"/>
        <v>0</v>
      </c>
      <c r="R146" s="56">
        <f t="shared" si="21"/>
        <v>0.82399999999999995</v>
      </c>
    </row>
    <row r="147" spans="1:18" x14ac:dyDescent="0.25">
      <c r="A147" s="8">
        <v>130</v>
      </c>
      <c r="D147" s="9"/>
      <c r="E147" s="14">
        <v>7.8339999999999996</v>
      </c>
      <c r="F147" s="10"/>
      <c r="G147" s="10"/>
      <c r="H147" s="10"/>
      <c r="I147" s="10"/>
      <c r="J147" s="67">
        <f t="shared" si="15"/>
        <v>-7.8339999999999996</v>
      </c>
      <c r="K147" s="67">
        <f t="shared" si="16"/>
        <v>-7.8339999999999996</v>
      </c>
      <c r="L147" s="94">
        <f t="shared" si="20"/>
        <v>-7.8339999999999996</v>
      </c>
      <c r="M147" s="92">
        <f t="shared" si="17"/>
        <v>0</v>
      </c>
      <c r="N147" s="19">
        <f t="shared" si="18"/>
        <v>0</v>
      </c>
      <c r="R147" s="56">
        <f t="shared" si="21"/>
        <v>0.82399999999999995</v>
      </c>
    </row>
    <row r="148" spans="1:18" x14ac:dyDescent="0.25">
      <c r="A148" s="8">
        <v>131</v>
      </c>
      <c r="D148" s="9"/>
      <c r="E148" s="14">
        <v>7.9489999999999998</v>
      </c>
      <c r="F148" s="10"/>
      <c r="G148" s="10"/>
      <c r="H148" s="10"/>
      <c r="I148" s="10"/>
      <c r="J148" s="67">
        <f t="shared" si="15"/>
        <v>-7.9489999999999998</v>
      </c>
      <c r="K148" s="67">
        <f t="shared" si="16"/>
        <v>-7.9489999999999998</v>
      </c>
      <c r="L148" s="94">
        <f t="shared" si="20"/>
        <v>-7.9489999999999998</v>
      </c>
      <c r="M148" s="92">
        <f t="shared" si="17"/>
        <v>0</v>
      </c>
      <c r="N148" s="19">
        <f t="shared" si="18"/>
        <v>0</v>
      </c>
      <c r="R148" s="56">
        <f t="shared" si="21"/>
        <v>0.82399999999999995</v>
      </c>
    </row>
    <row r="149" spans="1:18" x14ac:dyDescent="0.25">
      <c r="A149" s="8">
        <v>132</v>
      </c>
      <c r="D149" s="9"/>
      <c r="E149" s="14">
        <v>8.1950000000000003</v>
      </c>
      <c r="F149" s="10"/>
      <c r="G149" s="10"/>
      <c r="H149" s="10"/>
      <c r="I149" s="10"/>
      <c r="J149" s="67">
        <f t="shared" si="15"/>
        <v>-8.1950000000000003</v>
      </c>
      <c r="K149" s="67">
        <f t="shared" si="16"/>
        <v>-8.1950000000000003</v>
      </c>
      <c r="L149" s="94">
        <f t="shared" si="20"/>
        <v>-8.1950000000000003</v>
      </c>
      <c r="M149" s="92">
        <f t="shared" si="17"/>
        <v>0</v>
      </c>
      <c r="N149" s="19">
        <f t="shared" si="18"/>
        <v>0</v>
      </c>
      <c r="R149" s="56">
        <f t="shared" si="21"/>
        <v>0.82399999999999995</v>
      </c>
    </row>
    <row r="150" spans="1:18" x14ac:dyDescent="0.25">
      <c r="A150" s="8">
        <v>133</v>
      </c>
      <c r="D150" s="9"/>
      <c r="E150" s="14">
        <v>8.2420000000000009</v>
      </c>
      <c r="F150" s="10"/>
      <c r="G150" s="10"/>
      <c r="H150" s="10"/>
      <c r="I150" s="10"/>
      <c r="J150" s="67">
        <f t="shared" si="15"/>
        <v>-8.2420000000000009</v>
      </c>
      <c r="K150" s="67">
        <f t="shared" si="16"/>
        <v>-8.2420000000000009</v>
      </c>
      <c r="L150" s="94">
        <f t="shared" si="20"/>
        <v>-8.2420000000000009</v>
      </c>
      <c r="M150" s="92">
        <f t="shared" si="17"/>
        <v>0</v>
      </c>
      <c r="N150" s="19">
        <f t="shared" si="18"/>
        <v>0</v>
      </c>
      <c r="R150" s="56">
        <f t="shared" si="21"/>
        <v>0.82399999999999995</v>
      </c>
    </row>
    <row r="151" spans="1:18" x14ac:dyDescent="0.25">
      <c r="A151" s="8">
        <v>134</v>
      </c>
      <c r="D151" s="9"/>
      <c r="E151" s="14">
        <v>7.9829999999999997</v>
      </c>
      <c r="F151" s="10"/>
      <c r="G151" s="10"/>
      <c r="H151" s="10"/>
      <c r="I151" s="10"/>
      <c r="J151" s="67">
        <f t="shared" si="15"/>
        <v>-7.9829999999999997</v>
      </c>
      <c r="K151" s="67">
        <f t="shared" si="16"/>
        <v>-7.9829999999999997</v>
      </c>
      <c r="L151" s="94">
        <f t="shared" si="20"/>
        <v>-7.9829999999999997</v>
      </c>
      <c r="M151" s="92">
        <f t="shared" si="17"/>
        <v>0</v>
      </c>
      <c r="N151" s="19">
        <f t="shared" si="18"/>
        <v>0</v>
      </c>
      <c r="R151" s="56">
        <f t="shared" si="21"/>
        <v>0.82399999999999995</v>
      </c>
    </row>
    <row r="152" spans="1:18" x14ac:dyDescent="0.25">
      <c r="A152" s="8">
        <v>135</v>
      </c>
      <c r="D152" s="9"/>
      <c r="E152" s="14">
        <v>8.1929999999999996</v>
      </c>
      <c r="F152" s="10"/>
      <c r="G152" s="10"/>
      <c r="H152" s="10"/>
      <c r="I152" s="10"/>
      <c r="J152" s="67">
        <f t="shared" si="15"/>
        <v>-8.1929999999999996</v>
      </c>
      <c r="K152" s="67">
        <f t="shared" si="16"/>
        <v>-8.1929999999999996</v>
      </c>
      <c r="L152" s="94">
        <f t="shared" si="20"/>
        <v>-8.1929999999999996</v>
      </c>
      <c r="M152" s="92">
        <f t="shared" si="17"/>
        <v>0</v>
      </c>
      <c r="N152" s="19">
        <f t="shared" si="18"/>
        <v>0</v>
      </c>
      <c r="R152" s="56">
        <f t="shared" si="21"/>
        <v>0.82399999999999995</v>
      </c>
    </row>
    <row r="153" spans="1:18" x14ac:dyDescent="0.25">
      <c r="A153" s="8">
        <v>136</v>
      </c>
      <c r="D153" s="9"/>
      <c r="E153" s="14">
        <v>9.0500000000000007</v>
      </c>
      <c r="F153" s="10"/>
      <c r="G153" s="10"/>
      <c r="H153" s="10"/>
      <c r="I153" s="10"/>
      <c r="J153" s="67">
        <f t="shared" si="15"/>
        <v>-9.0500000000000007</v>
      </c>
      <c r="K153" s="67">
        <f t="shared" si="16"/>
        <v>-9.0500000000000007</v>
      </c>
      <c r="L153" s="94">
        <f t="shared" si="20"/>
        <v>-9.0500000000000007</v>
      </c>
      <c r="M153" s="92">
        <f t="shared" si="17"/>
        <v>0</v>
      </c>
      <c r="N153" s="19">
        <f t="shared" si="18"/>
        <v>0</v>
      </c>
      <c r="R153" s="56">
        <f t="shared" si="21"/>
        <v>0.82399999999999995</v>
      </c>
    </row>
    <row r="154" spans="1:18" x14ac:dyDescent="0.25">
      <c r="A154" s="8">
        <v>137</v>
      </c>
      <c r="D154" s="9"/>
      <c r="E154" s="14">
        <v>9.0150000000000006</v>
      </c>
      <c r="F154" s="10"/>
      <c r="G154" s="10"/>
      <c r="H154" s="10"/>
      <c r="I154" s="10"/>
      <c r="J154" s="67">
        <f t="shared" si="15"/>
        <v>-9.0150000000000006</v>
      </c>
      <c r="K154" s="67">
        <f t="shared" si="16"/>
        <v>-9.0150000000000006</v>
      </c>
      <c r="L154" s="94">
        <f t="shared" si="20"/>
        <v>-9.0150000000000006</v>
      </c>
      <c r="M154" s="92">
        <f t="shared" si="17"/>
        <v>0</v>
      </c>
      <c r="N154" s="19">
        <f t="shared" si="18"/>
        <v>0</v>
      </c>
      <c r="R154" s="56">
        <f t="shared" si="21"/>
        <v>0.82399999999999995</v>
      </c>
    </row>
    <row r="155" spans="1:18" x14ac:dyDescent="0.25">
      <c r="A155" s="8">
        <v>138</v>
      </c>
      <c r="D155" s="9"/>
      <c r="E155" s="14">
        <v>8.6820000000000004</v>
      </c>
      <c r="F155" s="10"/>
      <c r="G155" s="10"/>
      <c r="H155" s="10"/>
      <c r="I155" s="10"/>
      <c r="J155" s="67">
        <f t="shared" si="15"/>
        <v>-8.6820000000000004</v>
      </c>
      <c r="K155" s="67">
        <f t="shared" si="16"/>
        <v>-8.6820000000000004</v>
      </c>
      <c r="L155" s="94">
        <f t="shared" si="20"/>
        <v>-8.6820000000000004</v>
      </c>
      <c r="M155" s="92">
        <f t="shared" si="17"/>
        <v>0</v>
      </c>
      <c r="N155" s="19">
        <f t="shared" si="18"/>
        <v>0</v>
      </c>
      <c r="R155" s="56">
        <f t="shared" si="21"/>
        <v>0.82399999999999995</v>
      </c>
    </row>
    <row r="156" spans="1:18" x14ac:dyDescent="0.25">
      <c r="A156" s="8">
        <v>139</v>
      </c>
      <c r="D156" s="9"/>
      <c r="E156" s="14">
        <v>8.1310000000000002</v>
      </c>
      <c r="F156" s="10"/>
      <c r="G156" s="10"/>
      <c r="H156" s="10"/>
      <c r="I156" s="10"/>
      <c r="J156" s="67">
        <f t="shared" si="15"/>
        <v>-8.1310000000000002</v>
      </c>
      <c r="K156" s="67">
        <f t="shared" si="16"/>
        <v>-8.1310000000000002</v>
      </c>
      <c r="L156" s="94">
        <f t="shared" si="20"/>
        <v>-8.1310000000000002</v>
      </c>
      <c r="M156" s="92">
        <f t="shared" si="17"/>
        <v>0</v>
      </c>
      <c r="N156" s="19">
        <f t="shared" si="18"/>
        <v>0</v>
      </c>
      <c r="R156" s="56">
        <f t="shared" si="21"/>
        <v>0.82399999999999995</v>
      </c>
    </row>
    <row r="157" spans="1:18" x14ac:dyDescent="0.25">
      <c r="A157" s="8">
        <v>140</v>
      </c>
      <c r="D157" s="9"/>
      <c r="E157" s="14">
        <v>8.4459999999999997</v>
      </c>
      <c r="F157" s="10"/>
      <c r="G157" s="10"/>
      <c r="H157" s="10"/>
      <c r="I157" s="10"/>
      <c r="J157" s="67">
        <f t="shared" si="15"/>
        <v>-8.4459999999999997</v>
      </c>
      <c r="K157" s="67">
        <f t="shared" si="16"/>
        <v>-8.4459999999999997</v>
      </c>
      <c r="L157" s="94">
        <f t="shared" si="20"/>
        <v>-8.4459999999999997</v>
      </c>
      <c r="M157" s="92">
        <f t="shared" si="17"/>
        <v>0</v>
      </c>
      <c r="N157" s="19">
        <f t="shared" si="18"/>
        <v>0</v>
      </c>
      <c r="R157" s="56">
        <f t="shared" si="21"/>
        <v>0.82399999999999995</v>
      </c>
    </row>
    <row r="158" spans="1:18" x14ac:dyDescent="0.25">
      <c r="A158" s="8">
        <v>141</v>
      </c>
      <c r="D158" s="9"/>
      <c r="E158" s="14">
        <v>8.625</v>
      </c>
      <c r="F158" s="10"/>
      <c r="G158" s="10"/>
      <c r="H158" s="10"/>
      <c r="I158" s="10"/>
      <c r="J158" s="67">
        <f t="shared" si="15"/>
        <v>-8.625</v>
      </c>
      <c r="K158" s="67">
        <f t="shared" si="16"/>
        <v>-8.625</v>
      </c>
      <c r="L158" s="94">
        <f t="shared" si="20"/>
        <v>-8.625</v>
      </c>
      <c r="M158" s="92">
        <f t="shared" si="17"/>
        <v>0</v>
      </c>
      <c r="N158" s="19">
        <f t="shared" si="18"/>
        <v>0</v>
      </c>
      <c r="R158" s="56">
        <f t="shared" si="21"/>
        <v>0.82399999999999995</v>
      </c>
    </row>
    <row r="159" spans="1:18" x14ac:dyDescent="0.25">
      <c r="A159" s="8">
        <v>142</v>
      </c>
      <c r="D159" s="9"/>
      <c r="E159" s="14">
        <v>9.2769999999999992</v>
      </c>
      <c r="F159" s="10"/>
      <c r="G159" s="10"/>
      <c r="H159" s="10"/>
      <c r="I159" s="10"/>
      <c r="J159" s="67">
        <f t="shared" si="15"/>
        <v>-9.2769999999999992</v>
      </c>
      <c r="K159" s="67">
        <f t="shared" si="16"/>
        <v>-9.2769999999999992</v>
      </c>
      <c r="L159" s="94">
        <f t="shared" si="20"/>
        <v>-9.2769999999999992</v>
      </c>
      <c r="M159" s="92">
        <f t="shared" si="17"/>
        <v>0</v>
      </c>
      <c r="N159" s="19">
        <f t="shared" si="18"/>
        <v>0</v>
      </c>
      <c r="R159" s="56">
        <f t="shared" si="21"/>
        <v>0.82399999999999995</v>
      </c>
    </row>
    <row r="160" spans="1:18" x14ac:dyDescent="0.25">
      <c r="A160" s="8">
        <v>143</v>
      </c>
      <c r="D160" s="9"/>
      <c r="E160" s="14">
        <v>8.2349999999999994</v>
      </c>
      <c r="F160" s="10"/>
      <c r="G160" s="10"/>
      <c r="H160" s="10"/>
      <c r="I160" s="10"/>
      <c r="J160" s="67">
        <f t="shared" si="15"/>
        <v>-8.2349999999999994</v>
      </c>
      <c r="K160" s="67">
        <f t="shared" si="16"/>
        <v>-8.2349999999999994</v>
      </c>
      <c r="L160" s="94">
        <f t="shared" si="20"/>
        <v>-8.2349999999999994</v>
      </c>
      <c r="M160" s="92">
        <f t="shared" si="17"/>
        <v>0</v>
      </c>
      <c r="N160" s="19">
        <f t="shared" si="18"/>
        <v>0</v>
      </c>
      <c r="R160" s="56">
        <f t="shared" si="21"/>
        <v>0.82399999999999995</v>
      </c>
    </row>
    <row r="161" spans="1:18" x14ac:dyDescent="0.25">
      <c r="A161" s="8">
        <v>144</v>
      </c>
      <c r="D161" s="9"/>
      <c r="E161" s="14">
        <v>7.976</v>
      </c>
      <c r="F161" s="10"/>
      <c r="G161" s="10"/>
      <c r="H161" s="10"/>
      <c r="I161" s="10"/>
      <c r="J161" s="67">
        <f t="shared" si="15"/>
        <v>-7.976</v>
      </c>
      <c r="K161" s="67">
        <f t="shared" si="16"/>
        <v>-7.976</v>
      </c>
      <c r="L161" s="94">
        <f t="shared" si="20"/>
        <v>-7.976</v>
      </c>
      <c r="M161" s="92">
        <f t="shared" si="17"/>
        <v>0</v>
      </c>
      <c r="N161" s="19">
        <f t="shared" si="18"/>
        <v>0</v>
      </c>
      <c r="R161" s="56">
        <f t="shared" si="21"/>
        <v>0.82399999999999995</v>
      </c>
    </row>
    <row r="162" spans="1:18" x14ac:dyDescent="0.25">
      <c r="A162" s="8">
        <v>145</v>
      </c>
      <c r="D162" s="9"/>
      <c r="E162" s="14">
        <v>8.9190000000000005</v>
      </c>
      <c r="F162" s="10"/>
      <c r="G162" s="10"/>
      <c r="H162" s="10"/>
      <c r="I162" s="10"/>
      <c r="J162" s="67">
        <f t="shared" si="15"/>
        <v>-8.9190000000000005</v>
      </c>
      <c r="K162" s="67">
        <f t="shared" si="16"/>
        <v>-8.9190000000000005</v>
      </c>
      <c r="L162" s="94">
        <f t="shared" si="20"/>
        <v>-8.9190000000000005</v>
      </c>
      <c r="M162" s="92">
        <f t="shared" si="17"/>
        <v>0</v>
      </c>
      <c r="N162" s="19">
        <f t="shared" si="18"/>
        <v>0</v>
      </c>
      <c r="R162" s="56">
        <f t="shared" si="21"/>
        <v>0.82399999999999995</v>
      </c>
    </row>
    <row r="163" spans="1:18" x14ac:dyDescent="0.25">
      <c r="A163" s="8">
        <v>146</v>
      </c>
      <c r="D163" s="9"/>
      <c r="E163" s="14">
        <v>8.3330000000000002</v>
      </c>
      <c r="F163" s="10"/>
      <c r="G163" s="10"/>
      <c r="H163" s="10"/>
      <c r="I163" s="10"/>
      <c r="J163" s="67">
        <f t="shared" si="15"/>
        <v>-8.3330000000000002</v>
      </c>
      <c r="K163" s="67">
        <f t="shared" si="16"/>
        <v>-8.3330000000000002</v>
      </c>
      <c r="L163" s="94">
        <f t="shared" si="20"/>
        <v>-8.3330000000000002</v>
      </c>
      <c r="M163" s="92">
        <f t="shared" si="17"/>
        <v>0</v>
      </c>
      <c r="N163" s="19">
        <f t="shared" si="18"/>
        <v>0</v>
      </c>
      <c r="R163" s="56">
        <f t="shared" si="21"/>
        <v>0.82399999999999995</v>
      </c>
    </row>
    <row r="164" spans="1:18" x14ac:dyDescent="0.25">
      <c r="A164" s="8">
        <v>147</v>
      </c>
      <c r="D164" s="9"/>
      <c r="E164" s="14">
        <v>7.6829999999999998</v>
      </c>
      <c r="F164" s="10"/>
      <c r="G164" s="10"/>
      <c r="H164" s="10"/>
      <c r="I164" s="10"/>
      <c r="J164" s="67">
        <f t="shared" si="15"/>
        <v>-7.6829999999999998</v>
      </c>
      <c r="K164" s="67">
        <f t="shared" si="16"/>
        <v>-7.6829999999999998</v>
      </c>
      <c r="L164" s="94">
        <f t="shared" si="20"/>
        <v>-7.6829999999999998</v>
      </c>
      <c r="M164" s="92">
        <f t="shared" si="17"/>
        <v>0</v>
      </c>
      <c r="N164" s="19">
        <f t="shared" si="18"/>
        <v>0</v>
      </c>
      <c r="R164" s="56">
        <f t="shared" si="21"/>
        <v>0.82399999999999995</v>
      </c>
    </row>
    <row r="165" spans="1:18" x14ac:dyDescent="0.25">
      <c r="A165" s="8">
        <v>148</v>
      </c>
      <c r="D165" s="9"/>
      <c r="E165" s="14">
        <v>9.093</v>
      </c>
      <c r="F165" s="10"/>
      <c r="G165" s="10"/>
      <c r="H165" s="10"/>
      <c r="I165" s="10"/>
      <c r="J165" s="67">
        <f t="shared" si="15"/>
        <v>-9.093</v>
      </c>
      <c r="K165" s="67">
        <f t="shared" si="16"/>
        <v>-9.093</v>
      </c>
      <c r="L165" s="94">
        <f t="shared" si="20"/>
        <v>-9.093</v>
      </c>
      <c r="M165" s="92">
        <f t="shared" si="17"/>
        <v>0</v>
      </c>
      <c r="N165" s="19">
        <f t="shared" si="18"/>
        <v>0</v>
      </c>
      <c r="R165" s="56">
        <f t="shared" si="21"/>
        <v>0.82399999999999995</v>
      </c>
    </row>
    <row r="166" spans="1:18" x14ac:dyDescent="0.25">
      <c r="A166" s="8">
        <v>149</v>
      </c>
      <c r="D166" s="9"/>
      <c r="E166" s="14">
        <v>8.734</v>
      </c>
      <c r="F166" s="10"/>
      <c r="G166" s="10"/>
      <c r="H166" s="10"/>
      <c r="I166" s="10"/>
      <c r="J166" s="67">
        <f t="shared" si="15"/>
        <v>-8.734</v>
      </c>
      <c r="K166" s="67">
        <f t="shared" si="16"/>
        <v>-8.734</v>
      </c>
      <c r="L166" s="94">
        <f t="shared" si="20"/>
        <v>-8.734</v>
      </c>
      <c r="M166" s="92">
        <f t="shared" si="17"/>
        <v>0</v>
      </c>
      <c r="N166" s="19">
        <f t="shared" si="18"/>
        <v>0</v>
      </c>
      <c r="R166" s="56">
        <f t="shared" si="21"/>
        <v>0.82399999999999995</v>
      </c>
    </row>
    <row r="167" spans="1:18" x14ac:dyDescent="0.25">
      <c r="A167" s="8">
        <v>150</v>
      </c>
      <c r="D167" s="9"/>
      <c r="E167" s="14">
        <v>7.5540000000000003</v>
      </c>
      <c r="F167" s="10"/>
      <c r="G167" s="10"/>
      <c r="H167" s="10"/>
      <c r="I167" s="10"/>
      <c r="J167" s="67">
        <f t="shared" si="15"/>
        <v>-7.5540000000000003</v>
      </c>
      <c r="K167" s="67">
        <f t="shared" si="16"/>
        <v>-7.5540000000000003</v>
      </c>
      <c r="L167" s="94">
        <f t="shared" si="20"/>
        <v>-7.5540000000000003</v>
      </c>
      <c r="M167" s="92">
        <f t="shared" si="17"/>
        <v>0</v>
      </c>
      <c r="N167" s="19">
        <f t="shared" si="18"/>
        <v>0</v>
      </c>
      <c r="R167" s="56">
        <f t="shared" si="21"/>
        <v>0.82399999999999995</v>
      </c>
    </row>
    <row r="168" spans="1:18" x14ac:dyDescent="0.25">
      <c r="A168" s="8"/>
      <c r="D168" s="9"/>
      <c r="E168" s="14"/>
      <c r="F168" s="10"/>
      <c r="G168" s="10"/>
      <c r="H168" s="10"/>
      <c r="I168" s="10"/>
      <c r="J168" s="67"/>
      <c r="K168" s="67"/>
      <c r="L168" s="94"/>
      <c r="M168" s="92"/>
      <c r="N168" s="19"/>
    </row>
    <row r="169" spans="1:18" x14ac:dyDescent="0.25">
      <c r="A169" s="8">
        <v>151</v>
      </c>
      <c r="D169" s="9"/>
      <c r="E169" s="14">
        <v>7.7969999999999997</v>
      </c>
      <c r="F169" s="10"/>
      <c r="G169" s="10"/>
      <c r="H169" s="10"/>
      <c r="I169" s="10"/>
      <c r="J169" s="67">
        <f t="shared" si="15"/>
        <v>-7.7969999999999997</v>
      </c>
      <c r="K169" s="67">
        <f t="shared" si="16"/>
        <v>-7.7969999999999997</v>
      </c>
      <c r="L169" s="94">
        <f t="shared" si="20"/>
        <v>-7.7969999999999997</v>
      </c>
      <c r="M169" s="92">
        <f t="shared" si="17"/>
        <v>0</v>
      </c>
      <c r="N169" s="19">
        <f t="shared" si="18"/>
        <v>0</v>
      </c>
      <c r="R169" s="56">
        <f t="shared" si="21"/>
        <v>0.82399999999999995</v>
      </c>
    </row>
    <row r="170" spans="1:18" x14ac:dyDescent="0.25">
      <c r="A170" s="8">
        <v>152</v>
      </c>
      <c r="D170" s="9"/>
      <c r="E170" s="14">
        <v>9.0969999999999995</v>
      </c>
      <c r="F170" s="10"/>
      <c r="G170" s="10"/>
      <c r="H170" s="10"/>
      <c r="I170" s="10"/>
      <c r="J170" s="67">
        <f t="shared" si="15"/>
        <v>-9.0969999999999995</v>
      </c>
      <c r="K170" s="67">
        <f t="shared" si="16"/>
        <v>-9.0969999999999995</v>
      </c>
      <c r="L170" s="94">
        <f t="shared" si="20"/>
        <v>-9.0969999999999995</v>
      </c>
      <c r="M170" s="92">
        <f t="shared" si="17"/>
        <v>0</v>
      </c>
      <c r="N170" s="19">
        <f t="shared" si="18"/>
        <v>0</v>
      </c>
      <c r="R170" s="56">
        <f t="shared" si="21"/>
        <v>0.82399999999999995</v>
      </c>
    </row>
    <row r="171" spans="1:18" x14ac:dyDescent="0.25">
      <c r="A171" s="8">
        <v>153</v>
      </c>
      <c r="D171" s="9"/>
      <c r="E171" s="14">
        <v>8.3249999999999993</v>
      </c>
      <c r="F171" s="10"/>
      <c r="G171" s="10"/>
      <c r="H171" s="10"/>
      <c r="I171" s="10"/>
      <c r="J171" s="67">
        <f t="shared" si="15"/>
        <v>-8.3249999999999993</v>
      </c>
      <c r="K171" s="67">
        <f t="shared" si="16"/>
        <v>-8.3249999999999993</v>
      </c>
      <c r="L171" s="94">
        <f t="shared" si="20"/>
        <v>-8.3249999999999993</v>
      </c>
      <c r="M171" s="92">
        <f t="shared" si="17"/>
        <v>0</v>
      </c>
      <c r="N171" s="19">
        <f t="shared" si="18"/>
        <v>0</v>
      </c>
      <c r="R171" s="56">
        <f t="shared" si="21"/>
        <v>0.82399999999999995</v>
      </c>
    </row>
    <row r="172" spans="1:18" x14ac:dyDescent="0.25">
      <c r="A172" s="8">
        <v>154</v>
      </c>
      <c r="D172" s="9"/>
      <c r="E172" s="14">
        <v>9.2149999999999999</v>
      </c>
      <c r="F172" s="10"/>
      <c r="G172" s="10"/>
      <c r="H172" s="10"/>
      <c r="I172" s="10"/>
      <c r="J172" s="67">
        <f t="shared" si="15"/>
        <v>-9.2149999999999999</v>
      </c>
      <c r="K172" s="67">
        <f t="shared" si="16"/>
        <v>-9.2149999999999999</v>
      </c>
      <c r="L172" s="94">
        <f t="shared" si="20"/>
        <v>-9.2149999999999999</v>
      </c>
      <c r="M172" s="92">
        <f t="shared" si="17"/>
        <v>0</v>
      </c>
      <c r="N172" s="19">
        <f t="shared" si="18"/>
        <v>0</v>
      </c>
      <c r="R172" s="56">
        <f t="shared" si="21"/>
        <v>0.82399999999999995</v>
      </c>
    </row>
    <row r="173" spans="1:18" x14ac:dyDescent="0.25">
      <c r="A173" s="8">
        <v>155</v>
      </c>
      <c r="D173" s="9"/>
      <c r="E173" s="14">
        <v>7.7750000000000004</v>
      </c>
      <c r="F173" s="10"/>
      <c r="G173" s="10"/>
      <c r="H173" s="10"/>
      <c r="I173" s="10"/>
      <c r="J173" s="67">
        <f t="shared" si="15"/>
        <v>-7.7750000000000004</v>
      </c>
      <c r="K173" s="67">
        <f t="shared" si="16"/>
        <v>-7.7750000000000004</v>
      </c>
      <c r="L173" s="94">
        <f t="shared" si="20"/>
        <v>-7.7750000000000004</v>
      </c>
      <c r="M173" s="92">
        <f t="shared" si="17"/>
        <v>0</v>
      </c>
      <c r="N173" s="19">
        <f t="shared" si="18"/>
        <v>0</v>
      </c>
      <c r="R173" s="56">
        <f t="shared" si="21"/>
        <v>0.82399999999999995</v>
      </c>
    </row>
    <row r="174" spans="1:18" x14ac:dyDescent="0.25">
      <c r="A174" s="8">
        <v>156</v>
      </c>
      <c r="D174" s="9"/>
      <c r="E174" s="14">
        <v>7.8940000000000001</v>
      </c>
      <c r="F174" s="10"/>
      <c r="G174" s="10"/>
      <c r="H174" s="10"/>
      <c r="I174" s="10"/>
      <c r="J174" s="67">
        <f t="shared" si="15"/>
        <v>-7.8940000000000001</v>
      </c>
      <c r="K174" s="67">
        <f t="shared" si="16"/>
        <v>-7.8940000000000001</v>
      </c>
      <c r="L174" s="94">
        <f t="shared" si="20"/>
        <v>-7.8940000000000001</v>
      </c>
      <c r="M174" s="92">
        <f t="shared" si="17"/>
        <v>0</v>
      </c>
      <c r="N174" s="19">
        <f t="shared" si="18"/>
        <v>0</v>
      </c>
      <c r="R174" s="56">
        <f t="shared" si="21"/>
        <v>0.82399999999999995</v>
      </c>
    </row>
    <row r="175" spans="1:18" x14ac:dyDescent="0.25">
      <c r="A175" s="8">
        <v>157</v>
      </c>
      <c r="D175" s="9"/>
      <c r="E175" s="14">
        <v>8.5359999999999996</v>
      </c>
      <c r="F175" s="10"/>
      <c r="G175" s="10"/>
      <c r="H175" s="10"/>
      <c r="I175" s="10"/>
      <c r="J175" s="67">
        <f t="shared" si="15"/>
        <v>-8.5359999999999996</v>
      </c>
      <c r="K175" s="67">
        <f t="shared" si="16"/>
        <v>-8.5359999999999996</v>
      </c>
      <c r="L175" s="94">
        <f t="shared" si="20"/>
        <v>-8.5359999999999996</v>
      </c>
      <c r="M175" s="92">
        <f t="shared" si="17"/>
        <v>0</v>
      </c>
      <c r="N175" s="19">
        <f t="shared" si="18"/>
        <v>0</v>
      </c>
      <c r="R175" s="56">
        <f t="shared" si="21"/>
        <v>0.82399999999999995</v>
      </c>
    </row>
    <row r="176" spans="1:18" x14ac:dyDescent="0.25">
      <c r="A176" s="8">
        <v>158</v>
      </c>
      <c r="D176" s="9"/>
      <c r="E176" s="14">
        <v>7.7270000000000003</v>
      </c>
      <c r="F176" s="10"/>
      <c r="G176" s="10"/>
      <c r="H176" s="10"/>
      <c r="I176" s="10"/>
      <c r="J176" s="67">
        <f t="shared" si="15"/>
        <v>-7.7270000000000003</v>
      </c>
      <c r="K176" s="67">
        <f t="shared" si="16"/>
        <v>-7.7270000000000003</v>
      </c>
      <c r="L176" s="94">
        <f t="shared" si="20"/>
        <v>-7.7270000000000003</v>
      </c>
      <c r="M176" s="92">
        <f t="shared" si="17"/>
        <v>0</v>
      </c>
      <c r="N176" s="19">
        <f t="shared" si="18"/>
        <v>0</v>
      </c>
      <c r="R176" s="56">
        <f t="shared" si="21"/>
        <v>0.82399999999999995</v>
      </c>
    </row>
    <row r="177" spans="1:18" x14ac:dyDescent="0.25">
      <c r="A177" s="8">
        <v>159</v>
      </c>
      <c r="D177" s="9"/>
      <c r="E177" s="14">
        <v>8.8409999999999993</v>
      </c>
      <c r="F177" s="10"/>
      <c r="G177" s="10"/>
      <c r="H177" s="10"/>
      <c r="I177" s="10"/>
      <c r="J177" s="67">
        <f t="shared" si="15"/>
        <v>-8.8409999999999993</v>
      </c>
      <c r="K177" s="67">
        <f t="shared" si="16"/>
        <v>-8.8409999999999993</v>
      </c>
      <c r="L177" s="94">
        <f t="shared" si="20"/>
        <v>-8.8409999999999993</v>
      </c>
      <c r="M177" s="92">
        <f t="shared" si="17"/>
        <v>0</v>
      </c>
      <c r="N177" s="19">
        <f t="shared" si="18"/>
        <v>0</v>
      </c>
      <c r="R177" s="56">
        <f t="shared" si="21"/>
        <v>0.82399999999999995</v>
      </c>
    </row>
    <row r="178" spans="1:18" x14ac:dyDescent="0.25">
      <c r="A178" s="8">
        <v>160</v>
      </c>
      <c r="D178" s="9"/>
      <c r="E178" s="14">
        <v>7.266</v>
      </c>
      <c r="F178" s="10"/>
      <c r="G178" s="10"/>
      <c r="H178" s="10"/>
      <c r="I178" s="10"/>
      <c r="J178" s="67">
        <f t="shared" si="15"/>
        <v>-7.266</v>
      </c>
      <c r="K178" s="67">
        <f t="shared" si="16"/>
        <v>-7.266</v>
      </c>
      <c r="L178" s="94">
        <f t="shared" si="20"/>
        <v>-7.266</v>
      </c>
      <c r="M178" s="92">
        <f t="shared" si="17"/>
        <v>0</v>
      </c>
      <c r="N178" s="19">
        <f t="shared" si="18"/>
        <v>0</v>
      </c>
      <c r="R178" s="56">
        <f t="shared" si="21"/>
        <v>0.82399999999999995</v>
      </c>
    </row>
    <row r="179" spans="1:18" x14ac:dyDescent="0.25">
      <c r="A179" s="8">
        <v>161</v>
      </c>
      <c r="D179" s="9"/>
      <c r="E179" s="14">
        <v>9.1579999999999995</v>
      </c>
      <c r="F179" s="10"/>
      <c r="G179" s="10"/>
      <c r="H179" s="10"/>
      <c r="I179" s="10"/>
      <c r="J179" s="67">
        <f t="shared" si="15"/>
        <v>-9.1579999999999995</v>
      </c>
      <c r="K179" s="67">
        <f t="shared" si="16"/>
        <v>-9.1579999999999995</v>
      </c>
      <c r="L179" s="94">
        <f t="shared" si="20"/>
        <v>-9.1579999999999995</v>
      </c>
      <c r="M179" s="92">
        <f t="shared" si="17"/>
        <v>0</v>
      </c>
      <c r="N179" s="19">
        <f t="shared" si="18"/>
        <v>0</v>
      </c>
      <c r="R179" s="56">
        <f t="shared" si="21"/>
        <v>0.82399999999999995</v>
      </c>
    </row>
    <row r="180" spans="1:18" x14ac:dyDescent="0.25">
      <c r="A180" s="8">
        <v>162</v>
      </c>
      <c r="D180" s="9"/>
      <c r="E180" s="14">
        <v>7.67</v>
      </c>
      <c r="F180" s="10"/>
      <c r="G180" s="10"/>
      <c r="H180" s="10"/>
      <c r="I180" s="10"/>
      <c r="J180" s="67">
        <f t="shared" si="15"/>
        <v>-7.67</v>
      </c>
      <c r="K180" s="67">
        <f t="shared" si="16"/>
        <v>-7.67</v>
      </c>
      <c r="L180" s="94">
        <f t="shared" si="20"/>
        <v>-7.67</v>
      </c>
      <c r="M180" s="92">
        <f t="shared" si="17"/>
        <v>0</v>
      </c>
      <c r="N180" s="19">
        <f t="shared" si="18"/>
        <v>0</v>
      </c>
      <c r="R180" s="56">
        <f t="shared" si="21"/>
        <v>0.82399999999999995</v>
      </c>
    </row>
    <row r="181" spans="1:18" x14ac:dyDescent="0.25">
      <c r="A181" s="8">
        <v>163</v>
      </c>
      <c r="D181" s="9"/>
      <c r="E181" s="14">
        <v>8.1709999999999994</v>
      </c>
      <c r="F181" s="10"/>
      <c r="G181" s="10"/>
      <c r="H181" s="10"/>
      <c r="I181" s="10"/>
      <c r="J181" s="67">
        <f t="shared" si="15"/>
        <v>-8.1709999999999994</v>
      </c>
      <c r="K181" s="67">
        <f t="shared" si="16"/>
        <v>-8.1709999999999994</v>
      </c>
      <c r="L181" s="94">
        <f t="shared" si="20"/>
        <v>-8.1709999999999994</v>
      </c>
      <c r="M181" s="92">
        <f t="shared" si="17"/>
        <v>0</v>
      </c>
      <c r="N181" s="19">
        <f t="shared" si="18"/>
        <v>0</v>
      </c>
      <c r="R181" s="56">
        <f t="shared" si="21"/>
        <v>0.82399999999999995</v>
      </c>
    </row>
    <row r="182" spans="1:18" x14ac:dyDescent="0.25">
      <c r="A182" s="8">
        <v>164</v>
      </c>
      <c r="D182" s="9"/>
      <c r="E182" s="14">
        <v>8.0820000000000007</v>
      </c>
      <c r="F182" s="10"/>
      <c r="G182" s="10"/>
      <c r="H182" s="10"/>
      <c r="I182" s="10"/>
      <c r="J182" s="67">
        <f t="shared" si="15"/>
        <v>-8.0820000000000007</v>
      </c>
      <c r="K182" s="67">
        <f t="shared" si="16"/>
        <v>-8.0820000000000007</v>
      </c>
      <c r="L182" s="94">
        <f t="shared" si="20"/>
        <v>-8.0820000000000007</v>
      </c>
      <c r="M182" s="92">
        <f t="shared" si="17"/>
        <v>0</v>
      </c>
      <c r="N182" s="19">
        <f t="shared" si="18"/>
        <v>0</v>
      </c>
      <c r="R182" s="56">
        <f t="shared" si="21"/>
        <v>0.82399999999999995</v>
      </c>
    </row>
    <row r="183" spans="1:18" x14ac:dyDescent="0.25">
      <c r="A183" s="8">
        <v>165</v>
      </c>
      <c r="D183" s="9"/>
      <c r="E183" s="14">
        <v>8.0289999999999999</v>
      </c>
      <c r="F183" s="10"/>
      <c r="G183" s="10"/>
      <c r="H183" s="10"/>
      <c r="I183" s="10"/>
      <c r="J183" s="67">
        <f t="shared" si="15"/>
        <v>-8.0289999999999999</v>
      </c>
      <c r="K183" s="67">
        <f t="shared" si="16"/>
        <v>-8.0289999999999999</v>
      </c>
      <c r="L183" s="94">
        <f t="shared" si="20"/>
        <v>-8.0289999999999999</v>
      </c>
      <c r="M183" s="92">
        <f t="shared" si="17"/>
        <v>0</v>
      </c>
      <c r="N183" s="19">
        <f t="shared" si="18"/>
        <v>0</v>
      </c>
      <c r="R183" s="56">
        <f t="shared" si="21"/>
        <v>0.82399999999999995</v>
      </c>
    </row>
    <row r="184" spans="1:18" x14ac:dyDescent="0.25">
      <c r="A184" s="8">
        <v>166</v>
      </c>
      <c r="D184" s="9"/>
      <c r="E184" s="14">
        <v>8.1080000000000005</v>
      </c>
      <c r="F184" s="10"/>
      <c r="G184" s="10"/>
      <c r="H184" s="10"/>
      <c r="I184" s="10"/>
      <c r="J184" s="67">
        <f t="shared" si="15"/>
        <v>-8.1080000000000005</v>
      </c>
      <c r="K184" s="67">
        <f t="shared" si="16"/>
        <v>-8.1080000000000005</v>
      </c>
      <c r="L184" s="94">
        <f t="shared" si="20"/>
        <v>-8.1080000000000005</v>
      </c>
      <c r="M184" s="92">
        <f t="shared" si="17"/>
        <v>0</v>
      </c>
      <c r="N184" s="19">
        <f t="shared" si="18"/>
        <v>0</v>
      </c>
      <c r="R184" s="56">
        <f t="shared" si="21"/>
        <v>0.82399999999999995</v>
      </c>
    </row>
    <row r="185" spans="1:18" x14ac:dyDescent="0.25">
      <c r="A185" s="8">
        <v>167</v>
      </c>
      <c r="D185" s="9"/>
      <c r="E185" s="14">
        <v>8.8390000000000004</v>
      </c>
      <c r="F185" s="10"/>
      <c r="G185" s="10"/>
      <c r="H185" s="10"/>
      <c r="I185" s="10"/>
      <c r="J185" s="67">
        <f t="shared" si="15"/>
        <v>-8.8390000000000004</v>
      </c>
      <c r="K185" s="67">
        <f t="shared" si="16"/>
        <v>-8.8390000000000004</v>
      </c>
      <c r="L185" s="94">
        <f t="shared" si="20"/>
        <v>-8.8390000000000004</v>
      </c>
      <c r="M185" s="92">
        <f t="shared" si="17"/>
        <v>0</v>
      </c>
      <c r="N185" s="19">
        <f t="shared" si="18"/>
        <v>0</v>
      </c>
      <c r="R185" s="56">
        <f t="shared" si="21"/>
        <v>0.82399999999999995</v>
      </c>
    </row>
    <row r="186" spans="1:18" x14ac:dyDescent="0.25">
      <c r="A186" s="8">
        <v>168</v>
      </c>
      <c r="D186" s="9"/>
      <c r="E186" s="14">
        <v>7.6879999999999997</v>
      </c>
      <c r="F186" s="10"/>
      <c r="G186" s="10"/>
      <c r="H186" s="10"/>
      <c r="I186" s="10"/>
      <c r="J186" s="67">
        <f t="shared" si="15"/>
        <v>-7.6879999999999997</v>
      </c>
      <c r="K186" s="67">
        <f t="shared" si="16"/>
        <v>-7.6879999999999997</v>
      </c>
      <c r="L186" s="94">
        <f t="shared" si="20"/>
        <v>-7.6879999999999997</v>
      </c>
      <c r="M186" s="92">
        <f t="shared" si="17"/>
        <v>0</v>
      </c>
      <c r="N186" s="19">
        <f t="shared" si="18"/>
        <v>0</v>
      </c>
      <c r="R186" s="56">
        <f t="shared" si="21"/>
        <v>0.82399999999999995</v>
      </c>
    </row>
    <row r="187" spans="1:18" x14ac:dyDescent="0.25">
      <c r="A187" s="8">
        <v>169</v>
      </c>
      <c r="D187" s="9"/>
      <c r="E187" s="14">
        <v>9.1690000000000005</v>
      </c>
      <c r="F187" s="10"/>
      <c r="G187" s="10"/>
      <c r="H187" s="10"/>
      <c r="I187" s="10"/>
      <c r="J187" s="67">
        <f t="shared" si="15"/>
        <v>-9.1690000000000005</v>
      </c>
      <c r="K187" s="67">
        <f t="shared" si="16"/>
        <v>-9.1690000000000005</v>
      </c>
      <c r="L187" s="94">
        <f t="shared" si="20"/>
        <v>-9.1690000000000005</v>
      </c>
      <c r="M187" s="92">
        <f t="shared" si="17"/>
        <v>0</v>
      </c>
      <c r="N187" s="19">
        <f t="shared" si="18"/>
        <v>0</v>
      </c>
      <c r="R187" s="56">
        <f t="shared" si="21"/>
        <v>0.82399999999999995</v>
      </c>
    </row>
    <row r="188" spans="1:18" x14ac:dyDescent="0.25">
      <c r="A188" s="8">
        <v>170</v>
      </c>
      <c r="D188" s="9"/>
      <c r="E188" s="14">
        <v>9.0359999999999996</v>
      </c>
      <c r="F188" s="10"/>
      <c r="G188" s="10"/>
      <c r="H188" s="10"/>
      <c r="I188" s="10"/>
      <c r="J188" s="67">
        <f t="shared" si="15"/>
        <v>-9.0359999999999996</v>
      </c>
      <c r="K188" s="67">
        <f t="shared" si="16"/>
        <v>-9.0359999999999996</v>
      </c>
      <c r="L188" s="94">
        <f t="shared" si="20"/>
        <v>-9.0359999999999996</v>
      </c>
      <c r="M188" s="92">
        <f t="shared" si="17"/>
        <v>0</v>
      </c>
      <c r="N188" s="19">
        <f t="shared" si="18"/>
        <v>0</v>
      </c>
      <c r="R188" s="56">
        <f t="shared" si="21"/>
        <v>0.82399999999999995</v>
      </c>
    </row>
    <row r="189" spans="1:18" x14ac:dyDescent="0.25">
      <c r="A189" s="8">
        <v>171</v>
      </c>
      <c r="D189" s="9"/>
      <c r="E189" s="14">
        <v>9.077</v>
      </c>
      <c r="F189" s="10"/>
      <c r="G189" s="10"/>
      <c r="H189" s="10"/>
      <c r="I189" s="10"/>
      <c r="J189" s="67">
        <f t="shared" si="15"/>
        <v>-9.077</v>
      </c>
      <c r="K189" s="67">
        <f t="shared" si="16"/>
        <v>-9.077</v>
      </c>
      <c r="L189" s="94">
        <f t="shared" si="20"/>
        <v>-9.077</v>
      </c>
      <c r="M189" s="92">
        <f t="shared" si="17"/>
        <v>0</v>
      </c>
      <c r="N189" s="19">
        <f t="shared" si="18"/>
        <v>0</v>
      </c>
      <c r="R189" s="56">
        <f t="shared" si="21"/>
        <v>0.82399999999999995</v>
      </c>
    </row>
    <row r="190" spans="1:18" x14ac:dyDescent="0.25">
      <c r="A190" s="8">
        <v>172</v>
      </c>
      <c r="D190" s="9"/>
      <c r="E190" s="14">
        <v>7.9619999999999997</v>
      </c>
      <c r="F190" s="10"/>
      <c r="G190" s="10"/>
      <c r="H190" s="10"/>
      <c r="I190" s="10"/>
      <c r="J190" s="67">
        <f t="shared" si="15"/>
        <v>-7.9619999999999997</v>
      </c>
      <c r="K190" s="67">
        <f t="shared" si="16"/>
        <v>-7.9619999999999997</v>
      </c>
      <c r="L190" s="94">
        <f t="shared" si="20"/>
        <v>-7.9619999999999997</v>
      </c>
      <c r="M190" s="92">
        <f t="shared" si="17"/>
        <v>0</v>
      </c>
      <c r="N190" s="19">
        <f t="shared" si="18"/>
        <v>0</v>
      </c>
      <c r="R190" s="56">
        <f t="shared" si="21"/>
        <v>0.82399999999999995</v>
      </c>
    </row>
    <row r="191" spans="1:18" x14ac:dyDescent="0.25">
      <c r="A191" s="8">
        <v>173</v>
      </c>
      <c r="D191" s="9"/>
      <c r="E191" s="14">
        <v>8.2789999999999999</v>
      </c>
      <c r="F191" s="10"/>
      <c r="G191" s="10"/>
      <c r="H191" s="10"/>
      <c r="I191" s="10"/>
      <c r="J191" s="67">
        <f t="shared" si="15"/>
        <v>-8.2789999999999999</v>
      </c>
      <c r="K191" s="67">
        <f t="shared" si="16"/>
        <v>-8.2789999999999999</v>
      </c>
      <c r="L191" s="94">
        <f t="shared" si="20"/>
        <v>-8.2789999999999999</v>
      </c>
      <c r="M191" s="92">
        <f t="shared" si="17"/>
        <v>0</v>
      </c>
      <c r="N191" s="19">
        <f t="shared" si="18"/>
        <v>0</v>
      </c>
      <c r="R191" s="56">
        <f t="shared" si="21"/>
        <v>0.82399999999999995</v>
      </c>
    </row>
    <row r="192" spans="1:18" x14ac:dyDescent="0.25">
      <c r="A192" s="8">
        <v>174</v>
      </c>
      <c r="D192" s="9"/>
      <c r="E192" s="14">
        <v>8.0090000000000003</v>
      </c>
      <c r="F192" s="10"/>
      <c r="G192" s="10"/>
      <c r="H192" s="10"/>
      <c r="I192" s="10"/>
      <c r="J192" s="67">
        <f t="shared" si="15"/>
        <v>-8.0090000000000003</v>
      </c>
      <c r="K192" s="67">
        <f t="shared" si="16"/>
        <v>-8.0090000000000003</v>
      </c>
      <c r="L192" s="94">
        <f t="shared" si="20"/>
        <v>-8.0090000000000003</v>
      </c>
      <c r="M192" s="92">
        <f t="shared" si="17"/>
        <v>0</v>
      </c>
      <c r="N192" s="19">
        <f t="shared" si="18"/>
        <v>0</v>
      </c>
      <c r="R192" s="56">
        <f t="shared" si="21"/>
        <v>0.82399999999999995</v>
      </c>
    </row>
    <row r="193" spans="1:18" x14ac:dyDescent="0.25">
      <c r="A193" s="8">
        <v>175</v>
      </c>
      <c r="D193" s="9"/>
      <c r="E193" s="14">
        <v>7.8949999999999996</v>
      </c>
      <c r="F193" s="10"/>
      <c r="G193" s="10"/>
      <c r="H193" s="10"/>
      <c r="I193" s="10"/>
      <c r="J193" s="67">
        <f t="shared" si="15"/>
        <v>-7.8949999999999996</v>
      </c>
      <c r="K193" s="67">
        <f t="shared" si="16"/>
        <v>-7.8949999999999996</v>
      </c>
      <c r="L193" s="94">
        <f t="shared" si="20"/>
        <v>-7.8949999999999996</v>
      </c>
      <c r="M193" s="92">
        <f t="shared" si="17"/>
        <v>0</v>
      </c>
      <c r="N193" s="19">
        <f t="shared" si="18"/>
        <v>0</v>
      </c>
      <c r="R193" s="56">
        <f t="shared" si="21"/>
        <v>0.82399999999999995</v>
      </c>
    </row>
    <row r="194" spans="1:18" x14ac:dyDescent="0.25">
      <c r="A194" s="8">
        <v>176</v>
      </c>
      <c r="D194" s="9"/>
      <c r="E194" s="14">
        <v>8.8940000000000001</v>
      </c>
      <c r="F194" s="10"/>
      <c r="G194" s="10"/>
      <c r="H194" s="10"/>
      <c r="I194" s="10"/>
      <c r="J194" s="67">
        <f t="shared" si="15"/>
        <v>-8.8940000000000001</v>
      </c>
      <c r="K194" s="67">
        <f t="shared" si="16"/>
        <v>-8.8940000000000001</v>
      </c>
      <c r="L194" s="94">
        <f t="shared" si="20"/>
        <v>-8.8940000000000001</v>
      </c>
      <c r="M194" s="92">
        <f t="shared" si="17"/>
        <v>0</v>
      </c>
      <c r="N194" s="19">
        <f t="shared" si="18"/>
        <v>0</v>
      </c>
      <c r="R194" s="56">
        <f t="shared" si="21"/>
        <v>0.82399999999999995</v>
      </c>
    </row>
    <row r="195" spans="1:18" x14ac:dyDescent="0.25">
      <c r="A195" s="8">
        <v>177</v>
      </c>
      <c r="D195" s="9"/>
      <c r="E195" s="14">
        <v>7.766</v>
      </c>
      <c r="F195" s="10"/>
      <c r="G195" s="10"/>
      <c r="H195" s="10"/>
      <c r="I195" s="10"/>
      <c r="J195" s="67">
        <f t="shared" si="15"/>
        <v>-7.766</v>
      </c>
      <c r="K195" s="67">
        <f t="shared" si="16"/>
        <v>-7.766</v>
      </c>
      <c r="L195" s="94">
        <f t="shared" si="20"/>
        <v>-7.766</v>
      </c>
      <c r="M195" s="92">
        <f t="shared" si="17"/>
        <v>0</v>
      </c>
      <c r="N195" s="19">
        <f t="shared" si="18"/>
        <v>0</v>
      </c>
      <c r="R195" s="56">
        <f t="shared" si="21"/>
        <v>0.82399999999999995</v>
      </c>
    </row>
    <row r="196" spans="1:18" x14ac:dyDescent="0.25">
      <c r="A196" s="8">
        <v>178</v>
      </c>
      <c r="D196" s="9"/>
      <c r="E196" s="14">
        <v>7.7569999999999997</v>
      </c>
      <c r="F196" s="10"/>
      <c r="G196" s="10"/>
      <c r="H196" s="10"/>
      <c r="I196" s="10"/>
      <c r="J196" s="67">
        <f t="shared" si="15"/>
        <v>-7.7569999999999997</v>
      </c>
      <c r="K196" s="67">
        <f t="shared" si="16"/>
        <v>-7.7569999999999997</v>
      </c>
      <c r="L196" s="94">
        <f t="shared" si="20"/>
        <v>-7.7569999999999997</v>
      </c>
      <c r="M196" s="92">
        <f t="shared" si="17"/>
        <v>0</v>
      </c>
      <c r="N196" s="19">
        <f t="shared" si="18"/>
        <v>0</v>
      </c>
      <c r="R196" s="56">
        <f t="shared" si="21"/>
        <v>0.82399999999999995</v>
      </c>
    </row>
    <row r="197" spans="1:18" x14ac:dyDescent="0.25">
      <c r="A197" s="8">
        <v>179</v>
      </c>
      <c r="D197" s="9"/>
      <c r="E197" s="14">
        <v>8.8949999999999996</v>
      </c>
      <c r="F197" s="10"/>
      <c r="G197" s="10"/>
      <c r="H197" s="10"/>
      <c r="I197" s="10"/>
      <c r="J197" s="67">
        <f t="shared" si="15"/>
        <v>-8.8949999999999996</v>
      </c>
      <c r="K197" s="67">
        <f t="shared" si="16"/>
        <v>-8.8949999999999996</v>
      </c>
      <c r="L197" s="94">
        <f t="shared" si="20"/>
        <v>-8.8949999999999996</v>
      </c>
      <c r="M197" s="92">
        <f t="shared" si="17"/>
        <v>0</v>
      </c>
      <c r="N197" s="19">
        <f t="shared" si="18"/>
        <v>0</v>
      </c>
      <c r="R197" s="56">
        <f t="shared" ref="R197:R218" si="22">0.824*EXP(M197*0.0521)</f>
        <v>0.82399999999999995</v>
      </c>
    </row>
    <row r="198" spans="1:18" x14ac:dyDescent="0.25">
      <c r="A198" s="8">
        <v>180</v>
      </c>
      <c r="D198" s="9"/>
      <c r="E198" s="14">
        <v>8.7349999999999994</v>
      </c>
      <c r="F198" s="10"/>
      <c r="G198" s="10"/>
      <c r="H198" s="10"/>
      <c r="I198" s="10"/>
      <c r="J198" s="67">
        <f t="shared" si="15"/>
        <v>-8.7349999999999994</v>
      </c>
      <c r="K198" s="67">
        <f t="shared" si="16"/>
        <v>-8.7349999999999994</v>
      </c>
      <c r="L198" s="94">
        <f t="shared" si="20"/>
        <v>-8.7349999999999994</v>
      </c>
      <c r="M198" s="92">
        <f t="shared" si="17"/>
        <v>0</v>
      </c>
      <c r="N198" s="19">
        <f t="shared" si="18"/>
        <v>0</v>
      </c>
      <c r="R198" s="56">
        <f t="shared" si="22"/>
        <v>0.82399999999999995</v>
      </c>
    </row>
    <row r="199" spans="1:18" x14ac:dyDescent="0.25">
      <c r="A199" s="8">
        <v>181</v>
      </c>
      <c r="D199" s="9"/>
      <c r="E199" s="14">
        <v>8.3030000000000008</v>
      </c>
      <c r="F199" s="10"/>
      <c r="G199" s="10"/>
      <c r="H199" s="10"/>
      <c r="I199" s="10"/>
      <c r="J199" s="67">
        <f t="shared" si="15"/>
        <v>-8.3030000000000008</v>
      </c>
      <c r="K199" s="67">
        <f t="shared" si="16"/>
        <v>-8.3030000000000008</v>
      </c>
      <c r="L199" s="94">
        <f t="shared" si="20"/>
        <v>-8.3030000000000008</v>
      </c>
      <c r="M199" s="92">
        <f t="shared" si="17"/>
        <v>0</v>
      </c>
      <c r="N199" s="19">
        <f t="shared" si="18"/>
        <v>0</v>
      </c>
      <c r="R199" s="56">
        <f t="shared" si="22"/>
        <v>0.82399999999999995</v>
      </c>
    </row>
    <row r="200" spans="1:18" x14ac:dyDescent="0.25">
      <c r="A200" s="8">
        <v>182</v>
      </c>
      <c r="D200" s="9"/>
      <c r="E200" s="14">
        <v>7.8929999999999998</v>
      </c>
      <c r="F200" s="10"/>
      <c r="G200" s="10"/>
      <c r="H200" s="10"/>
      <c r="I200" s="10"/>
      <c r="J200" s="67">
        <f t="shared" si="15"/>
        <v>-7.8929999999999998</v>
      </c>
      <c r="K200" s="67">
        <f t="shared" si="16"/>
        <v>-7.8929999999999998</v>
      </c>
      <c r="L200" s="94">
        <f t="shared" si="20"/>
        <v>-7.8929999999999998</v>
      </c>
      <c r="M200" s="92">
        <f t="shared" si="17"/>
        <v>0</v>
      </c>
      <c r="N200" s="19">
        <f t="shared" si="18"/>
        <v>0</v>
      </c>
      <c r="R200" s="56">
        <f t="shared" si="22"/>
        <v>0.82399999999999995</v>
      </c>
    </row>
    <row r="201" spans="1:18" x14ac:dyDescent="0.25">
      <c r="A201" s="8">
        <v>183</v>
      </c>
      <c r="D201" s="9"/>
      <c r="E201" s="14">
        <v>8.1059999999999999</v>
      </c>
      <c r="F201" s="10"/>
      <c r="G201" s="10"/>
      <c r="H201" s="10"/>
      <c r="I201" s="10"/>
      <c r="J201" s="67">
        <f t="shared" si="15"/>
        <v>-8.1059999999999999</v>
      </c>
      <c r="K201" s="67">
        <f t="shared" si="16"/>
        <v>-8.1059999999999999</v>
      </c>
      <c r="L201" s="94">
        <f t="shared" si="20"/>
        <v>-8.1059999999999999</v>
      </c>
      <c r="M201" s="92">
        <f t="shared" si="17"/>
        <v>0</v>
      </c>
      <c r="N201" s="19">
        <f t="shared" si="18"/>
        <v>0</v>
      </c>
      <c r="R201" s="56">
        <f t="shared" si="22"/>
        <v>0.82399999999999995</v>
      </c>
    </row>
    <row r="202" spans="1:18" x14ac:dyDescent="0.25">
      <c r="A202" s="8">
        <v>184</v>
      </c>
      <c r="D202" s="9"/>
      <c r="E202" s="14">
        <v>8.1869999999999994</v>
      </c>
      <c r="F202" s="10"/>
      <c r="G202" s="10"/>
      <c r="H202" s="10"/>
      <c r="I202" s="10"/>
      <c r="J202" s="67">
        <f t="shared" si="15"/>
        <v>-8.1869999999999994</v>
      </c>
      <c r="K202" s="67">
        <f t="shared" si="16"/>
        <v>-8.1869999999999994</v>
      </c>
      <c r="L202" s="94">
        <f t="shared" si="20"/>
        <v>-8.1869999999999994</v>
      </c>
      <c r="M202" s="92">
        <f t="shared" si="17"/>
        <v>0</v>
      </c>
      <c r="N202" s="19">
        <f t="shared" si="18"/>
        <v>0</v>
      </c>
      <c r="R202" s="56">
        <f t="shared" si="22"/>
        <v>0.82399999999999995</v>
      </c>
    </row>
    <row r="203" spans="1:18" x14ac:dyDescent="0.25">
      <c r="A203" s="8">
        <v>185</v>
      </c>
      <c r="D203" s="9"/>
      <c r="E203" s="14">
        <v>8.1449999999999996</v>
      </c>
      <c r="F203" s="10"/>
      <c r="G203" s="10"/>
      <c r="H203" s="10"/>
      <c r="I203" s="10"/>
      <c r="J203" s="67">
        <f t="shared" si="15"/>
        <v>-8.1449999999999996</v>
      </c>
      <c r="K203" s="67">
        <f t="shared" si="16"/>
        <v>-8.1449999999999996</v>
      </c>
      <c r="L203" s="94">
        <f t="shared" si="20"/>
        <v>-8.1449999999999996</v>
      </c>
      <c r="M203" s="92">
        <f t="shared" si="17"/>
        <v>0</v>
      </c>
      <c r="N203" s="19">
        <f t="shared" si="18"/>
        <v>0</v>
      </c>
      <c r="R203" s="56">
        <f t="shared" si="22"/>
        <v>0.82399999999999995</v>
      </c>
    </row>
    <row r="204" spans="1:18" x14ac:dyDescent="0.25">
      <c r="A204" s="8">
        <v>186</v>
      </c>
      <c r="D204" s="9"/>
      <c r="E204" s="14">
        <v>8.2159999999999993</v>
      </c>
      <c r="F204" s="10"/>
      <c r="G204" s="10"/>
      <c r="H204" s="10"/>
      <c r="I204" s="10"/>
      <c r="J204" s="67">
        <f t="shared" si="15"/>
        <v>-8.2159999999999993</v>
      </c>
      <c r="K204" s="67">
        <f t="shared" si="16"/>
        <v>-8.2159999999999993</v>
      </c>
      <c r="L204" s="94">
        <f t="shared" si="20"/>
        <v>-8.2159999999999993</v>
      </c>
      <c r="M204" s="92">
        <f t="shared" si="17"/>
        <v>0</v>
      </c>
      <c r="N204" s="19">
        <f t="shared" si="18"/>
        <v>0</v>
      </c>
      <c r="R204" s="56">
        <f t="shared" si="22"/>
        <v>0.82399999999999995</v>
      </c>
    </row>
    <row r="205" spans="1:18" x14ac:dyDescent="0.25">
      <c r="A205" s="8">
        <v>187</v>
      </c>
      <c r="D205" s="9"/>
      <c r="E205" s="14">
        <v>8.0540000000000003</v>
      </c>
      <c r="F205" s="10"/>
      <c r="G205" s="10"/>
      <c r="H205" s="10"/>
      <c r="I205" s="10"/>
      <c r="J205" s="67">
        <f t="shared" si="15"/>
        <v>-8.0540000000000003</v>
      </c>
      <c r="K205" s="67">
        <f t="shared" si="16"/>
        <v>-8.0540000000000003</v>
      </c>
      <c r="L205" s="94">
        <f t="shared" si="20"/>
        <v>-8.0540000000000003</v>
      </c>
      <c r="M205" s="92">
        <f t="shared" si="17"/>
        <v>0</v>
      </c>
      <c r="N205" s="19">
        <f t="shared" si="18"/>
        <v>0</v>
      </c>
      <c r="R205" s="56">
        <f t="shared" si="22"/>
        <v>0.82399999999999995</v>
      </c>
    </row>
    <row r="206" spans="1:18" x14ac:dyDescent="0.25">
      <c r="A206" s="8">
        <v>188</v>
      </c>
      <c r="D206" s="9"/>
      <c r="E206" s="14">
        <v>8.1809999999999992</v>
      </c>
      <c r="F206" s="10"/>
      <c r="G206" s="10"/>
      <c r="H206" s="10"/>
      <c r="I206" s="10"/>
      <c r="J206" s="67">
        <f t="shared" si="15"/>
        <v>-8.1809999999999992</v>
      </c>
      <c r="K206" s="67">
        <f t="shared" si="16"/>
        <v>-8.1809999999999992</v>
      </c>
      <c r="L206" s="94">
        <f t="shared" si="20"/>
        <v>-8.1809999999999992</v>
      </c>
      <c r="M206" s="92">
        <f t="shared" si="17"/>
        <v>0</v>
      </c>
      <c r="N206" s="19">
        <f t="shared" si="18"/>
        <v>0</v>
      </c>
      <c r="R206" s="56">
        <f t="shared" si="22"/>
        <v>0.82399999999999995</v>
      </c>
    </row>
    <row r="207" spans="1:18" x14ac:dyDescent="0.25">
      <c r="A207" s="8">
        <v>189</v>
      </c>
      <c r="D207" s="9"/>
      <c r="E207" s="14">
        <v>8.1630000000000003</v>
      </c>
      <c r="F207" s="10"/>
      <c r="G207" s="10"/>
      <c r="H207" s="10"/>
      <c r="I207" s="10"/>
      <c r="J207" s="67">
        <f t="shared" si="15"/>
        <v>-8.1630000000000003</v>
      </c>
      <c r="K207" s="67">
        <f t="shared" si="16"/>
        <v>-8.1630000000000003</v>
      </c>
      <c r="L207" s="94">
        <f t="shared" si="20"/>
        <v>-8.1630000000000003</v>
      </c>
      <c r="M207" s="92">
        <f t="shared" si="17"/>
        <v>0</v>
      </c>
      <c r="N207" s="19">
        <f t="shared" si="18"/>
        <v>0</v>
      </c>
      <c r="R207" s="56">
        <f t="shared" si="22"/>
        <v>0.82399999999999995</v>
      </c>
    </row>
    <row r="208" spans="1:18" x14ac:dyDescent="0.25">
      <c r="A208" s="8">
        <v>190</v>
      </c>
      <c r="D208" s="9"/>
      <c r="E208" s="14">
        <v>8.1300000000000008</v>
      </c>
      <c r="F208" s="10"/>
      <c r="G208" s="10"/>
      <c r="H208" s="10"/>
      <c r="I208" s="10"/>
      <c r="J208" s="67">
        <f t="shared" si="15"/>
        <v>-8.1300000000000008</v>
      </c>
      <c r="K208" s="67">
        <f t="shared" si="16"/>
        <v>-8.1300000000000008</v>
      </c>
      <c r="L208" s="94">
        <f t="shared" si="20"/>
        <v>-8.1300000000000008</v>
      </c>
      <c r="M208" s="92">
        <f t="shared" si="17"/>
        <v>0</v>
      </c>
      <c r="N208" s="19">
        <f t="shared" si="18"/>
        <v>0</v>
      </c>
      <c r="R208" s="56">
        <f t="shared" si="22"/>
        <v>0.82399999999999995</v>
      </c>
    </row>
    <row r="209" spans="1:19" x14ac:dyDescent="0.25">
      <c r="A209" s="8">
        <v>191</v>
      </c>
      <c r="D209" s="9"/>
      <c r="E209" s="14">
        <v>8.0050000000000008</v>
      </c>
      <c r="F209" s="10"/>
      <c r="G209" s="10"/>
      <c r="H209" s="10"/>
      <c r="I209" s="10"/>
      <c r="J209" s="67">
        <f t="shared" si="15"/>
        <v>-8.0050000000000008</v>
      </c>
      <c r="K209" s="67">
        <f t="shared" si="16"/>
        <v>-8.0050000000000008</v>
      </c>
      <c r="L209" s="94">
        <f t="shared" si="20"/>
        <v>-8.0050000000000008</v>
      </c>
      <c r="M209" s="92">
        <f t="shared" si="17"/>
        <v>0</v>
      </c>
      <c r="N209" s="19">
        <f t="shared" si="18"/>
        <v>0</v>
      </c>
      <c r="R209" s="56">
        <f t="shared" si="22"/>
        <v>0.82399999999999995</v>
      </c>
    </row>
    <row r="210" spans="1:19" x14ac:dyDescent="0.25">
      <c r="A210" s="8">
        <v>192</v>
      </c>
      <c r="D210" s="9"/>
      <c r="E210" s="14">
        <v>7.891</v>
      </c>
      <c r="F210" s="10"/>
      <c r="G210" s="10"/>
      <c r="H210" s="10"/>
      <c r="I210" s="10"/>
      <c r="J210" s="67">
        <f t="shared" si="15"/>
        <v>-7.891</v>
      </c>
      <c r="K210" s="67">
        <f t="shared" si="16"/>
        <v>-7.891</v>
      </c>
      <c r="L210" s="94">
        <f t="shared" si="20"/>
        <v>-7.891</v>
      </c>
      <c r="M210" s="92">
        <f t="shared" si="17"/>
        <v>0</v>
      </c>
      <c r="N210" s="19">
        <f t="shared" si="18"/>
        <v>0</v>
      </c>
      <c r="R210" s="56">
        <f t="shared" si="22"/>
        <v>0.82399999999999995</v>
      </c>
    </row>
    <row r="211" spans="1:19" x14ac:dyDescent="0.25">
      <c r="A211" s="8">
        <v>193</v>
      </c>
      <c r="D211" s="9"/>
      <c r="E211" s="14">
        <v>8.11</v>
      </c>
      <c r="F211" s="10"/>
      <c r="G211" s="10"/>
      <c r="H211" s="10"/>
      <c r="I211" s="10"/>
      <c r="J211" s="67">
        <f t="shared" si="15"/>
        <v>-8.11</v>
      </c>
      <c r="K211" s="67">
        <f t="shared" si="16"/>
        <v>-8.11</v>
      </c>
      <c r="L211" s="94">
        <f t="shared" si="20"/>
        <v>-8.11</v>
      </c>
      <c r="M211" s="92">
        <f t="shared" si="17"/>
        <v>0</v>
      </c>
      <c r="N211" s="19">
        <f t="shared" si="18"/>
        <v>0</v>
      </c>
      <c r="R211" s="56">
        <f t="shared" si="22"/>
        <v>0.82399999999999995</v>
      </c>
    </row>
    <row r="212" spans="1:19" x14ac:dyDescent="0.25">
      <c r="A212" s="8">
        <v>194</v>
      </c>
      <c r="D212" s="9"/>
      <c r="E212" s="14">
        <v>8.0440000000000005</v>
      </c>
      <c r="F212" s="10"/>
      <c r="G212" s="10"/>
      <c r="H212" s="10"/>
      <c r="I212" s="10"/>
      <c r="J212" s="67">
        <f t="shared" si="15"/>
        <v>-8.0440000000000005</v>
      </c>
      <c r="K212" s="67">
        <f t="shared" si="16"/>
        <v>-8.0440000000000005</v>
      </c>
      <c r="L212" s="94">
        <f t="shared" si="20"/>
        <v>-8.0440000000000005</v>
      </c>
      <c r="M212" s="92">
        <f t="shared" si="17"/>
        <v>0</v>
      </c>
      <c r="N212" s="19">
        <f t="shared" si="18"/>
        <v>0</v>
      </c>
      <c r="R212" s="56">
        <f t="shared" si="22"/>
        <v>0.82399999999999995</v>
      </c>
    </row>
    <row r="213" spans="1:19" x14ac:dyDescent="0.25">
      <c r="A213" s="8">
        <v>195</v>
      </c>
      <c r="D213" s="9"/>
      <c r="E213" s="14">
        <v>8.0820000000000007</v>
      </c>
      <c r="F213" s="10"/>
      <c r="G213" s="10"/>
      <c r="H213" s="10"/>
      <c r="I213" s="10"/>
      <c r="J213" s="67">
        <f t="shared" si="15"/>
        <v>-8.0820000000000007</v>
      </c>
      <c r="K213" s="67">
        <f t="shared" si="16"/>
        <v>-8.0820000000000007</v>
      </c>
      <c r="L213" s="94">
        <f t="shared" si="20"/>
        <v>-8.0820000000000007</v>
      </c>
      <c r="M213" s="92">
        <f t="shared" si="17"/>
        <v>0</v>
      </c>
      <c r="N213" s="19">
        <f t="shared" si="18"/>
        <v>0</v>
      </c>
      <c r="R213" s="56">
        <f t="shared" si="22"/>
        <v>0.82399999999999995</v>
      </c>
    </row>
    <row r="214" spans="1:19" x14ac:dyDescent="0.25">
      <c r="A214" s="8">
        <v>196</v>
      </c>
      <c r="D214" s="9"/>
      <c r="E214" s="14">
        <v>8.09</v>
      </c>
      <c r="F214" s="10"/>
      <c r="G214" s="10"/>
      <c r="H214" s="10"/>
      <c r="I214" s="10"/>
      <c r="J214" s="67">
        <f t="shared" si="15"/>
        <v>-8.09</v>
      </c>
      <c r="K214" s="67">
        <f t="shared" si="16"/>
        <v>-8.09</v>
      </c>
      <c r="L214" s="94">
        <f t="shared" si="20"/>
        <v>-8.09</v>
      </c>
      <c r="M214" s="92">
        <f t="shared" si="17"/>
        <v>0</v>
      </c>
      <c r="N214" s="19">
        <f t="shared" si="18"/>
        <v>0</v>
      </c>
      <c r="R214" s="56">
        <f t="shared" si="22"/>
        <v>0.82399999999999995</v>
      </c>
    </row>
    <row r="215" spans="1:19" x14ac:dyDescent="0.25">
      <c r="A215" s="8">
        <v>197</v>
      </c>
      <c r="D215" s="9"/>
      <c r="E215" s="14">
        <v>8.0429999999999993</v>
      </c>
      <c r="F215" s="10"/>
      <c r="G215" s="10"/>
      <c r="H215" s="10"/>
      <c r="I215" s="10"/>
      <c r="J215" s="67">
        <f t="shared" si="15"/>
        <v>-8.0429999999999993</v>
      </c>
      <c r="K215" s="67">
        <f t="shared" si="16"/>
        <v>-8.0429999999999993</v>
      </c>
      <c r="L215" s="94">
        <f t="shared" si="20"/>
        <v>-8.0429999999999993</v>
      </c>
      <c r="M215" s="92">
        <f t="shared" si="17"/>
        <v>0</v>
      </c>
      <c r="N215" s="19">
        <f t="shared" si="18"/>
        <v>0</v>
      </c>
      <c r="R215" s="56">
        <f t="shared" si="22"/>
        <v>0.82399999999999995</v>
      </c>
    </row>
    <row r="216" spans="1:19" x14ac:dyDescent="0.25">
      <c r="A216" s="8">
        <v>198</v>
      </c>
      <c r="D216" s="9"/>
      <c r="E216" s="14">
        <v>8.0210000000000008</v>
      </c>
      <c r="F216" s="10"/>
      <c r="G216" s="10"/>
      <c r="H216" s="10"/>
      <c r="I216" s="10"/>
      <c r="J216" s="67">
        <f t="shared" si="15"/>
        <v>-8.0210000000000008</v>
      </c>
      <c r="K216" s="67">
        <f t="shared" si="16"/>
        <v>-8.0210000000000008</v>
      </c>
      <c r="L216" s="94">
        <f t="shared" si="20"/>
        <v>-8.0210000000000008</v>
      </c>
      <c r="M216" s="92">
        <f t="shared" si="17"/>
        <v>0</v>
      </c>
      <c r="N216" s="19">
        <f t="shared" si="18"/>
        <v>0</v>
      </c>
      <c r="R216" s="56">
        <f t="shared" si="22"/>
        <v>0.82399999999999995</v>
      </c>
    </row>
    <row r="217" spans="1:19" x14ac:dyDescent="0.25">
      <c r="A217" s="8">
        <v>199</v>
      </c>
      <c r="D217" s="9"/>
      <c r="E217" s="14">
        <v>8.1199999999999992</v>
      </c>
      <c r="F217" s="10"/>
      <c r="G217" s="10"/>
      <c r="H217" s="10"/>
      <c r="I217" s="10"/>
      <c r="J217" s="67">
        <f t="shared" si="15"/>
        <v>-8.1199999999999992</v>
      </c>
      <c r="K217" s="67">
        <f t="shared" si="16"/>
        <v>-8.1199999999999992</v>
      </c>
      <c r="L217" s="94">
        <f t="shared" si="20"/>
        <v>-8.1199999999999992</v>
      </c>
      <c r="M217" s="92">
        <f t="shared" si="17"/>
        <v>0</v>
      </c>
      <c r="N217" s="19">
        <f t="shared" si="18"/>
        <v>0</v>
      </c>
      <c r="R217" s="56">
        <f t="shared" si="22"/>
        <v>0.82399999999999995</v>
      </c>
    </row>
    <row r="218" spans="1:19" x14ac:dyDescent="0.25">
      <c r="A218" s="8">
        <v>200</v>
      </c>
      <c r="D218" s="9"/>
      <c r="E218" s="14">
        <v>8.0679999999999996</v>
      </c>
      <c r="F218" s="10"/>
      <c r="G218" s="10"/>
      <c r="H218" s="10"/>
      <c r="I218" s="10"/>
      <c r="J218" s="67">
        <f t="shared" si="15"/>
        <v>-8.0679999999999996</v>
      </c>
      <c r="K218" s="67">
        <f t="shared" si="16"/>
        <v>-8.0679999999999996</v>
      </c>
      <c r="L218" s="94">
        <f t="shared" si="20"/>
        <v>-8.0679999999999996</v>
      </c>
      <c r="M218" s="92">
        <f t="shared" si="17"/>
        <v>0</v>
      </c>
      <c r="N218" s="19">
        <f t="shared" si="18"/>
        <v>0</v>
      </c>
      <c r="R218" s="56">
        <f t="shared" si="22"/>
        <v>0.82399999999999995</v>
      </c>
    </row>
    <row r="219" spans="1:19" x14ac:dyDescent="0.25">
      <c r="A219" s="8"/>
      <c r="D219" s="9"/>
      <c r="F219" s="10"/>
      <c r="G219" s="10"/>
      <c r="H219" s="10"/>
      <c r="I219" s="10"/>
      <c r="J219" s="67"/>
      <c r="K219" s="67"/>
      <c r="L219" s="94"/>
      <c r="M219" s="92"/>
      <c r="N219" s="19"/>
    </row>
    <row r="220" spans="1:19" x14ac:dyDescent="0.25">
      <c r="A220" s="8"/>
      <c r="D220" s="9"/>
      <c r="E220" s="13"/>
      <c r="F220" s="10"/>
      <c r="G220" s="10"/>
      <c r="H220" s="10"/>
      <c r="I220" s="10"/>
      <c r="J220" s="67"/>
      <c r="K220" s="67"/>
      <c r="L220" s="94"/>
      <c r="M220" s="92"/>
      <c r="N220" s="19"/>
      <c r="S220" s="16"/>
    </row>
    <row r="221" spans="1:19" x14ac:dyDescent="0.25">
      <c r="A221" s="8"/>
      <c r="D221" s="9"/>
      <c r="E221" s="13"/>
      <c r="F221" s="10"/>
      <c r="G221" s="10"/>
      <c r="H221" s="10"/>
      <c r="I221" s="10"/>
      <c r="J221" s="67"/>
      <c r="K221" s="67"/>
      <c r="L221" s="94"/>
      <c r="M221" s="92"/>
      <c r="N221" s="19"/>
      <c r="S221" s="16"/>
    </row>
    <row r="222" spans="1:19" x14ac:dyDescent="0.25">
      <c r="A222" s="8"/>
      <c r="D222" s="9"/>
      <c r="E222" s="13"/>
      <c r="F222" s="10"/>
      <c r="G222" s="10"/>
      <c r="H222" s="10"/>
      <c r="I222" s="10"/>
      <c r="J222" s="67"/>
      <c r="K222" s="67"/>
      <c r="L222" s="94"/>
      <c r="M222" s="92"/>
      <c r="N222" s="19"/>
      <c r="S222" s="16"/>
    </row>
    <row r="223" spans="1:19" x14ac:dyDescent="0.25">
      <c r="A223" s="8"/>
      <c r="D223" s="9"/>
      <c r="E223" s="13"/>
      <c r="F223" s="10"/>
      <c r="G223" s="10"/>
      <c r="H223" s="10"/>
      <c r="I223" s="10"/>
      <c r="J223" s="67"/>
      <c r="K223" s="67"/>
      <c r="L223" s="94"/>
      <c r="M223" s="92"/>
      <c r="N223" s="19"/>
      <c r="S223" s="16"/>
    </row>
    <row r="224" spans="1:19" x14ac:dyDescent="0.25">
      <c r="A224" s="8"/>
      <c r="D224" s="9"/>
      <c r="E224" s="13"/>
      <c r="F224" s="10"/>
      <c r="G224" s="10"/>
      <c r="H224" s="10"/>
      <c r="I224" s="10"/>
      <c r="J224" s="67"/>
      <c r="K224" s="67"/>
      <c r="L224" s="94"/>
      <c r="M224" s="92"/>
      <c r="N224" s="19"/>
      <c r="S224" s="16"/>
    </row>
    <row r="225" spans="1:19" x14ac:dyDescent="0.25">
      <c r="A225" s="8"/>
      <c r="D225" s="9"/>
      <c r="E225" s="13"/>
      <c r="F225" s="10"/>
      <c r="G225" s="10"/>
      <c r="H225" s="10"/>
      <c r="I225" s="10"/>
      <c r="J225" s="67"/>
      <c r="K225" s="67"/>
      <c r="L225" s="94"/>
      <c r="M225" s="92"/>
      <c r="N225" s="19"/>
      <c r="S225" s="16"/>
    </row>
    <row r="226" spans="1:19" x14ac:dyDescent="0.25">
      <c r="A226" s="8"/>
      <c r="D226" s="9"/>
      <c r="E226" s="13"/>
      <c r="F226" s="10"/>
      <c r="G226" s="10"/>
      <c r="H226" s="10"/>
      <c r="I226" s="10"/>
      <c r="J226" s="67"/>
      <c r="K226" s="67"/>
      <c r="L226" s="94"/>
      <c r="M226" s="92"/>
      <c r="N226" s="19"/>
      <c r="S226" s="16"/>
    </row>
    <row r="227" spans="1:19" x14ac:dyDescent="0.25">
      <c r="A227" s="8"/>
      <c r="D227" s="9"/>
      <c r="E227" s="13"/>
      <c r="F227" s="10"/>
      <c r="G227" s="10"/>
      <c r="H227" s="10"/>
      <c r="I227" s="10"/>
      <c r="J227" s="67"/>
      <c r="K227" s="67"/>
      <c r="L227" s="94"/>
      <c r="M227" s="92"/>
      <c r="N227" s="19"/>
      <c r="S227" s="16"/>
    </row>
    <row r="228" spans="1:19" x14ac:dyDescent="0.25">
      <c r="A228" s="8"/>
      <c r="D228" s="9"/>
      <c r="E228" s="13"/>
      <c r="F228" s="10"/>
      <c r="G228" s="10"/>
      <c r="H228" s="10"/>
      <c r="I228" s="10"/>
      <c r="J228" s="67"/>
      <c r="K228" s="67"/>
      <c r="L228" s="94"/>
      <c r="M228" s="92"/>
      <c r="N228" s="19"/>
      <c r="S228" s="16"/>
    </row>
    <row r="229" spans="1:19" x14ac:dyDescent="0.25">
      <c r="A229" s="8"/>
      <c r="D229" s="9"/>
      <c r="E229" s="13"/>
      <c r="F229" s="10"/>
      <c r="G229" s="10"/>
      <c r="H229" s="10"/>
      <c r="I229" s="10"/>
      <c r="J229" s="67"/>
      <c r="K229" s="67"/>
      <c r="L229" s="94"/>
      <c r="M229" s="92"/>
      <c r="N229" s="19"/>
      <c r="S229" s="16"/>
    </row>
    <row r="230" spans="1:19" x14ac:dyDescent="0.25">
      <c r="A230" s="8"/>
      <c r="D230" s="9"/>
      <c r="E230" s="13"/>
      <c r="F230" s="10"/>
      <c r="G230" s="10"/>
      <c r="H230" s="10"/>
      <c r="I230" s="10"/>
      <c r="J230" s="67"/>
      <c r="K230" s="67"/>
      <c r="L230" s="94"/>
      <c r="M230" s="92"/>
      <c r="N230" s="19"/>
      <c r="S230" s="16"/>
    </row>
    <row r="231" spans="1:19" x14ac:dyDescent="0.25">
      <c r="A231" s="8"/>
      <c r="D231" s="9"/>
      <c r="E231" s="13"/>
      <c r="F231" s="10"/>
      <c r="G231" s="10"/>
      <c r="H231" s="10"/>
      <c r="I231" s="10"/>
      <c r="J231" s="67"/>
      <c r="K231" s="67"/>
      <c r="L231" s="94"/>
      <c r="M231" s="92"/>
      <c r="N231" s="19"/>
      <c r="S231" s="16"/>
    </row>
    <row r="232" spans="1:19" x14ac:dyDescent="0.25">
      <c r="A232" s="8"/>
      <c r="D232" s="9"/>
      <c r="E232" s="13"/>
      <c r="F232" s="10"/>
      <c r="G232" s="10"/>
      <c r="H232" s="10"/>
      <c r="I232" s="10"/>
      <c r="J232" s="67"/>
      <c r="K232" s="67"/>
      <c r="L232" s="94"/>
      <c r="M232" s="92"/>
      <c r="N232" s="19"/>
      <c r="S232" s="16"/>
    </row>
    <row r="233" spans="1:19" x14ac:dyDescent="0.25">
      <c r="A233" s="8"/>
      <c r="D233" s="9"/>
      <c r="E233" s="13"/>
      <c r="F233" s="10"/>
      <c r="G233" s="10"/>
      <c r="H233" s="10"/>
      <c r="I233" s="10"/>
      <c r="J233" s="67"/>
      <c r="K233" s="67"/>
      <c r="L233" s="94"/>
      <c r="M233" s="92"/>
      <c r="N233" s="19"/>
      <c r="S233" s="16"/>
    </row>
    <row r="234" spans="1:19" x14ac:dyDescent="0.25">
      <c r="A234" s="8"/>
      <c r="D234" s="9"/>
      <c r="E234" s="13"/>
      <c r="F234" s="10"/>
      <c r="G234" s="10"/>
      <c r="H234" s="10"/>
      <c r="I234" s="10"/>
      <c r="J234" s="67"/>
      <c r="K234" s="67"/>
      <c r="L234" s="94"/>
      <c r="M234" s="92"/>
      <c r="N234" s="19"/>
      <c r="S234" s="16"/>
    </row>
    <row r="235" spans="1:19" x14ac:dyDescent="0.25">
      <c r="A235" s="8"/>
      <c r="D235" s="9"/>
      <c r="E235" s="13"/>
      <c r="F235" s="10"/>
      <c r="G235" s="10"/>
      <c r="H235" s="10"/>
      <c r="I235" s="10"/>
      <c r="J235" s="67"/>
      <c r="K235" s="67"/>
      <c r="L235" s="94"/>
      <c r="M235" s="92"/>
      <c r="N235" s="19"/>
      <c r="S235" s="16"/>
    </row>
    <row r="236" spans="1:19" x14ac:dyDescent="0.25">
      <c r="A236" s="8"/>
      <c r="D236" s="9"/>
      <c r="E236" s="13"/>
      <c r="F236" s="10"/>
      <c r="G236" s="10"/>
      <c r="H236" s="10"/>
      <c r="I236" s="10"/>
      <c r="J236" s="67"/>
      <c r="K236" s="67"/>
      <c r="L236" s="94"/>
      <c r="M236" s="92"/>
      <c r="N236" s="19"/>
      <c r="S236" s="16"/>
    </row>
    <row r="237" spans="1:19" x14ac:dyDescent="0.25">
      <c r="A237" s="8"/>
      <c r="D237" s="9"/>
      <c r="E237" s="13"/>
      <c r="F237" s="10"/>
      <c r="G237" s="10"/>
      <c r="H237" s="10"/>
      <c r="I237" s="10"/>
      <c r="J237" s="67"/>
      <c r="K237" s="67"/>
      <c r="L237" s="94"/>
      <c r="M237" s="92"/>
      <c r="N237" s="19"/>
      <c r="S237" s="16"/>
    </row>
    <row r="238" spans="1:19" x14ac:dyDescent="0.25">
      <c r="A238" s="8"/>
      <c r="D238" s="9"/>
      <c r="E238" s="13"/>
      <c r="F238" s="10"/>
      <c r="G238" s="10"/>
      <c r="H238" s="10"/>
      <c r="I238" s="10"/>
      <c r="J238" s="67"/>
      <c r="K238" s="67"/>
      <c r="L238" s="94"/>
      <c r="M238" s="92"/>
      <c r="N238" s="19"/>
      <c r="S238" s="16"/>
    </row>
    <row r="239" spans="1:19" x14ac:dyDescent="0.25">
      <c r="A239" s="8"/>
      <c r="D239" s="9"/>
      <c r="E239" s="13"/>
      <c r="F239" s="10"/>
      <c r="G239" s="10"/>
      <c r="H239" s="10"/>
      <c r="I239" s="10"/>
      <c r="J239" s="67"/>
      <c r="K239" s="67"/>
      <c r="L239" s="94"/>
      <c r="M239" s="92"/>
      <c r="N239" s="19"/>
      <c r="S239" s="16"/>
    </row>
    <row r="240" spans="1:19" x14ac:dyDescent="0.25">
      <c r="A240" s="8"/>
      <c r="D240" s="9"/>
      <c r="E240" s="13"/>
      <c r="F240" s="10"/>
      <c r="G240" s="10"/>
      <c r="H240" s="10"/>
      <c r="I240" s="10"/>
      <c r="J240" s="67"/>
      <c r="K240" s="67"/>
      <c r="L240" s="94"/>
      <c r="M240" s="92"/>
      <c r="N240" s="19"/>
      <c r="S240" s="16"/>
    </row>
    <row r="241" spans="1:19" x14ac:dyDescent="0.25">
      <c r="A241" s="8"/>
      <c r="D241" s="9"/>
      <c r="E241" s="13"/>
      <c r="F241" s="10"/>
      <c r="G241" s="10"/>
      <c r="H241" s="10"/>
      <c r="I241" s="10"/>
      <c r="J241" s="67"/>
      <c r="K241" s="67"/>
      <c r="L241" s="94"/>
      <c r="M241" s="92"/>
      <c r="N241" s="19"/>
      <c r="S241" s="16"/>
    </row>
    <row r="242" spans="1:19" x14ac:dyDescent="0.25">
      <c r="A242" s="8"/>
      <c r="D242" s="9"/>
      <c r="E242" s="14"/>
      <c r="F242" s="10"/>
      <c r="G242" s="10"/>
      <c r="H242" s="10"/>
      <c r="I242" s="10"/>
      <c r="J242" s="67"/>
      <c r="K242" s="67"/>
      <c r="L242" s="94"/>
      <c r="M242" s="92"/>
      <c r="N242" s="19"/>
      <c r="S242" s="16"/>
    </row>
    <row r="243" spans="1:19" x14ac:dyDescent="0.25">
      <c r="A243" s="8"/>
      <c r="D243" s="9"/>
      <c r="E243" s="14"/>
      <c r="F243" s="10"/>
      <c r="G243" s="10"/>
      <c r="H243" s="10"/>
      <c r="I243" s="10"/>
      <c r="J243" s="67"/>
      <c r="K243" s="67"/>
      <c r="L243" s="94"/>
      <c r="M243" s="92"/>
      <c r="N243" s="19"/>
      <c r="S243" s="16"/>
    </row>
    <row r="244" spans="1:19" x14ac:dyDescent="0.25">
      <c r="A244" s="8"/>
      <c r="D244" s="9"/>
      <c r="E244" s="14"/>
      <c r="F244" s="10"/>
      <c r="G244" s="10"/>
      <c r="H244" s="10"/>
      <c r="I244" s="10"/>
      <c r="J244" s="67"/>
      <c r="K244" s="67"/>
      <c r="L244" s="94"/>
      <c r="M244" s="92"/>
      <c r="N244" s="19"/>
      <c r="S244" s="16"/>
    </row>
    <row r="245" spans="1:19" x14ac:dyDescent="0.25">
      <c r="A245" s="8"/>
      <c r="D245" s="9"/>
      <c r="E245" s="14"/>
      <c r="F245" s="10"/>
      <c r="G245" s="10"/>
      <c r="H245" s="10"/>
      <c r="I245" s="10"/>
      <c r="J245" s="67"/>
      <c r="K245" s="67"/>
      <c r="L245" s="94"/>
      <c r="M245" s="92"/>
      <c r="N245" s="19"/>
      <c r="S245" s="16"/>
    </row>
    <row r="246" spans="1:19" x14ac:dyDescent="0.25">
      <c r="A246" s="8"/>
      <c r="D246" s="9"/>
      <c r="E246" s="14"/>
      <c r="F246" s="10"/>
      <c r="G246" s="10"/>
      <c r="H246" s="10"/>
      <c r="I246" s="10"/>
      <c r="J246" s="67"/>
      <c r="K246" s="67"/>
      <c r="L246" s="94"/>
      <c r="M246" s="92"/>
      <c r="N246" s="19"/>
      <c r="S246" s="16"/>
    </row>
    <row r="247" spans="1:19" x14ac:dyDescent="0.25">
      <c r="A247" s="8"/>
      <c r="D247" s="9"/>
      <c r="E247" s="14"/>
      <c r="F247" s="10"/>
      <c r="G247" s="10"/>
      <c r="H247" s="10"/>
      <c r="I247" s="10"/>
      <c r="J247" s="67"/>
      <c r="K247" s="67"/>
      <c r="L247" s="94"/>
      <c r="M247" s="92"/>
      <c r="N247" s="19"/>
      <c r="S247" s="16"/>
    </row>
    <row r="248" spans="1:19" x14ac:dyDescent="0.25">
      <c r="A248" s="8"/>
      <c r="D248" s="9"/>
      <c r="E248" s="14"/>
      <c r="F248" s="10"/>
      <c r="G248" s="10"/>
      <c r="H248" s="10"/>
      <c r="I248" s="10"/>
      <c r="J248" s="67"/>
      <c r="K248" s="67"/>
      <c r="L248" s="94"/>
      <c r="M248" s="92"/>
      <c r="N248" s="19"/>
      <c r="S248" s="16"/>
    </row>
    <row r="249" spans="1:19" x14ac:dyDescent="0.25">
      <c r="A249" s="8"/>
      <c r="D249" s="9"/>
      <c r="E249" s="14"/>
      <c r="F249" s="10"/>
      <c r="G249" s="10"/>
      <c r="H249" s="10"/>
      <c r="I249" s="10"/>
      <c r="J249" s="67"/>
      <c r="K249" s="67"/>
      <c r="L249" s="94"/>
      <c r="M249" s="92"/>
      <c r="N249" s="19"/>
      <c r="S249" s="16"/>
    </row>
    <row r="250" spans="1:19" x14ac:dyDescent="0.25">
      <c r="A250" s="8"/>
      <c r="D250" s="9"/>
      <c r="E250" s="14"/>
      <c r="F250" s="10"/>
      <c r="G250" s="10"/>
      <c r="H250" s="10"/>
      <c r="I250" s="10"/>
      <c r="J250" s="67"/>
      <c r="K250" s="67"/>
      <c r="L250" s="94"/>
      <c r="M250" s="92"/>
      <c r="N250" s="19"/>
      <c r="S250" s="16"/>
    </row>
    <row r="251" spans="1:19" x14ac:dyDescent="0.25">
      <c r="A251" s="8"/>
      <c r="D251" s="9"/>
      <c r="E251" s="14"/>
      <c r="F251" s="10"/>
      <c r="G251" s="10"/>
      <c r="H251" s="10"/>
      <c r="I251" s="10"/>
      <c r="J251" s="67"/>
      <c r="K251" s="67"/>
      <c r="L251" s="94"/>
      <c r="M251" s="92"/>
      <c r="N251" s="19"/>
      <c r="S251" s="16"/>
    </row>
    <row r="252" spans="1:19" x14ac:dyDescent="0.25">
      <c r="A252" s="8"/>
      <c r="D252" s="9"/>
      <c r="E252" s="14"/>
      <c r="F252" s="10"/>
      <c r="G252" s="10"/>
      <c r="H252" s="10"/>
      <c r="I252" s="10"/>
      <c r="J252" s="67"/>
      <c r="K252" s="67"/>
      <c r="L252" s="94"/>
      <c r="M252" s="92"/>
      <c r="N252" s="19"/>
      <c r="S252" s="16"/>
    </row>
    <row r="253" spans="1:19" x14ac:dyDescent="0.25">
      <c r="A253" s="8"/>
      <c r="D253" s="9"/>
      <c r="E253" s="14"/>
      <c r="F253" s="10"/>
      <c r="G253" s="10"/>
      <c r="H253" s="10"/>
      <c r="I253" s="10"/>
      <c r="J253" s="67"/>
      <c r="K253" s="67"/>
      <c r="L253" s="94"/>
      <c r="M253" s="92"/>
      <c r="N253" s="19"/>
      <c r="S253" s="16"/>
    </row>
    <row r="254" spans="1:19" x14ac:dyDescent="0.25">
      <c r="A254" s="8"/>
      <c r="D254" s="9"/>
      <c r="E254" s="14"/>
      <c r="F254" s="10"/>
      <c r="G254" s="10"/>
      <c r="H254" s="10"/>
      <c r="I254" s="10"/>
      <c r="J254" s="67"/>
      <c r="K254" s="67"/>
      <c r="L254" s="94"/>
      <c r="M254" s="92"/>
      <c r="N254" s="19"/>
      <c r="S254" s="16"/>
    </row>
    <row r="255" spans="1:19" x14ac:dyDescent="0.25">
      <c r="A255" s="8"/>
      <c r="D255" s="9"/>
      <c r="E255" s="14"/>
      <c r="F255" s="10"/>
      <c r="G255" s="10"/>
      <c r="H255" s="10"/>
      <c r="I255" s="10"/>
      <c r="J255" s="67"/>
      <c r="K255" s="67"/>
      <c r="L255" s="94"/>
      <c r="M255" s="92"/>
      <c r="N255" s="19"/>
      <c r="S255" s="16"/>
    </row>
    <row r="256" spans="1:19" x14ac:dyDescent="0.25">
      <c r="A256" s="8"/>
      <c r="D256" s="9"/>
      <c r="E256" s="14"/>
      <c r="F256" s="10"/>
      <c r="G256" s="10"/>
      <c r="H256" s="10"/>
      <c r="I256" s="10"/>
      <c r="J256" s="67"/>
      <c r="K256" s="67"/>
      <c r="L256" s="94"/>
      <c r="M256" s="92"/>
      <c r="N256" s="19"/>
      <c r="S256" s="16"/>
    </row>
    <row r="257" spans="1:19" x14ac:dyDescent="0.25">
      <c r="A257" s="8"/>
      <c r="D257" s="9"/>
      <c r="E257" s="14"/>
      <c r="F257" s="10"/>
      <c r="G257" s="10"/>
      <c r="H257" s="10"/>
      <c r="I257" s="10"/>
      <c r="J257" s="67"/>
      <c r="K257" s="67"/>
      <c r="L257" s="94"/>
      <c r="M257" s="92"/>
      <c r="N257" s="19"/>
      <c r="S257" s="16"/>
    </row>
    <row r="258" spans="1:19" x14ac:dyDescent="0.25">
      <c r="A258" s="8"/>
      <c r="D258" s="9"/>
      <c r="E258" s="14"/>
      <c r="F258" s="10"/>
      <c r="G258" s="10"/>
      <c r="H258" s="10"/>
      <c r="I258" s="10"/>
      <c r="J258" s="67"/>
      <c r="K258" s="67"/>
      <c r="L258" s="94"/>
      <c r="M258" s="92"/>
      <c r="N258" s="19"/>
      <c r="S258" s="16"/>
    </row>
    <row r="259" spans="1:19" x14ac:dyDescent="0.25">
      <c r="A259" s="8"/>
      <c r="D259" s="9"/>
      <c r="E259" s="14"/>
      <c r="F259" s="10"/>
      <c r="G259" s="10"/>
      <c r="H259" s="10"/>
      <c r="I259" s="10"/>
      <c r="J259" s="67"/>
      <c r="K259" s="67"/>
      <c r="L259" s="94"/>
      <c r="M259" s="92"/>
      <c r="N259" s="19"/>
      <c r="S259" s="16"/>
    </row>
    <row r="260" spans="1:19" x14ac:dyDescent="0.25">
      <c r="A260" s="8"/>
      <c r="D260" s="9"/>
      <c r="E260" s="14"/>
      <c r="F260" s="10"/>
      <c r="G260" s="10"/>
      <c r="H260" s="10"/>
      <c r="I260" s="10"/>
      <c r="J260" s="67"/>
      <c r="K260" s="67"/>
      <c r="L260" s="94"/>
      <c r="M260" s="92"/>
      <c r="N260" s="19"/>
      <c r="S260" s="16"/>
    </row>
    <row r="261" spans="1:19" x14ac:dyDescent="0.25">
      <c r="A261" s="8"/>
      <c r="D261" s="9"/>
      <c r="E261" s="14"/>
      <c r="F261" s="10"/>
      <c r="G261" s="10"/>
      <c r="H261" s="10"/>
      <c r="I261" s="10"/>
      <c r="J261" s="67"/>
      <c r="K261" s="67"/>
      <c r="L261" s="94"/>
      <c r="M261" s="92"/>
      <c r="N261" s="19"/>
      <c r="S261" s="16"/>
    </row>
    <row r="262" spans="1:19" x14ac:dyDescent="0.25">
      <c r="A262" s="8"/>
      <c r="D262" s="9"/>
      <c r="E262" s="14"/>
      <c r="F262" s="10"/>
      <c r="G262" s="10"/>
      <c r="H262" s="10"/>
      <c r="I262" s="10"/>
      <c r="J262" s="67"/>
      <c r="K262" s="67"/>
      <c r="L262" s="94"/>
      <c r="M262" s="92"/>
      <c r="N262" s="19"/>
      <c r="S262" s="16"/>
    </row>
    <row r="263" spans="1:19" x14ac:dyDescent="0.25">
      <c r="A263" s="8"/>
      <c r="D263" s="9"/>
      <c r="E263" s="14"/>
      <c r="F263" s="10"/>
      <c r="G263" s="10"/>
      <c r="H263" s="10"/>
      <c r="I263" s="10"/>
      <c r="J263" s="67"/>
      <c r="K263" s="67"/>
      <c r="L263" s="94"/>
      <c r="M263" s="92"/>
      <c r="N263" s="19"/>
      <c r="S263" s="16"/>
    </row>
    <row r="264" spans="1:19" x14ac:dyDescent="0.25">
      <c r="A264" s="8"/>
      <c r="D264" s="9"/>
      <c r="E264" s="14"/>
      <c r="F264" s="10"/>
      <c r="G264" s="10"/>
      <c r="H264" s="10"/>
      <c r="I264" s="10"/>
      <c r="J264" s="67"/>
      <c r="K264" s="67"/>
      <c r="L264" s="94"/>
      <c r="M264" s="92"/>
      <c r="N264" s="19"/>
      <c r="S264" s="16"/>
    </row>
    <row r="265" spans="1:19" x14ac:dyDescent="0.25">
      <c r="A265" s="8"/>
      <c r="D265" s="9"/>
      <c r="E265" s="14"/>
      <c r="F265" s="10"/>
      <c r="G265" s="10"/>
      <c r="H265" s="10"/>
      <c r="I265" s="10"/>
      <c r="J265" s="67"/>
      <c r="K265" s="67"/>
      <c r="L265" s="94"/>
      <c r="M265" s="92"/>
      <c r="N265" s="19"/>
      <c r="S265" s="16"/>
    </row>
    <row r="266" spans="1:19" x14ac:dyDescent="0.25">
      <c r="A266" s="8"/>
      <c r="D266" s="9"/>
      <c r="E266" s="14"/>
      <c r="F266" s="10"/>
      <c r="G266" s="10"/>
      <c r="H266" s="10"/>
      <c r="I266" s="10"/>
      <c r="J266" s="67"/>
      <c r="K266" s="67"/>
      <c r="L266" s="94"/>
      <c r="M266" s="92"/>
      <c r="N266" s="19"/>
      <c r="S266" s="16"/>
    </row>
    <row r="267" spans="1:19" x14ac:dyDescent="0.25">
      <c r="A267" s="8"/>
      <c r="D267" s="9"/>
      <c r="E267" s="14"/>
      <c r="F267" s="10"/>
      <c r="G267" s="10"/>
      <c r="H267" s="10"/>
      <c r="I267" s="10"/>
      <c r="J267" s="67"/>
      <c r="K267" s="67"/>
      <c r="L267" s="94"/>
      <c r="M267" s="92"/>
      <c r="N267" s="19"/>
      <c r="S267" s="16"/>
    </row>
    <row r="268" spans="1:19" x14ac:dyDescent="0.25">
      <c r="A268" s="8"/>
      <c r="D268" s="9"/>
      <c r="E268" s="14"/>
      <c r="F268" s="10"/>
      <c r="G268" s="10"/>
      <c r="H268" s="10"/>
      <c r="I268" s="10"/>
      <c r="J268" s="67"/>
      <c r="K268" s="67"/>
      <c r="L268" s="94"/>
      <c r="M268" s="92"/>
      <c r="N268" s="19"/>
      <c r="S268" s="16"/>
    </row>
    <row r="269" spans="1:19" x14ac:dyDescent="0.25">
      <c r="A269" s="8"/>
      <c r="D269" s="9"/>
      <c r="E269" s="14"/>
      <c r="F269" s="10"/>
      <c r="G269" s="10"/>
      <c r="H269" s="10"/>
      <c r="I269" s="10"/>
      <c r="J269" s="67"/>
      <c r="K269" s="67"/>
      <c r="L269" s="94"/>
      <c r="M269" s="92"/>
      <c r="N269" s="19"/>
      <c r="S269" s="16"/>
    </row>
    <row r="270" spans="1:19" x14ac:dyDescent="0.25">
      <c r="A270" s="8"/>
      <c r="D270" s="9"/>
      <c r="E270" s="10"/>
      <c r="F270" s="10"/>
      <c r="G270" s="10"/>
      <c r="H270" s="10"/>
      <c r="I270" s="10"/>
      <c r="J270" s="67"/>
      <c r="K270" s="67"/>
      <c r="L270" s="94"/>
      <c r="M270" s="92"/>
      <c r="N270" s="19"/>
      <c r="S270" s="16"/>
    </row>
    <row r="271" spans="1:19" x14ac:dyDescent="0.25">
      <c r="A271" s="8"/>
      <c r="D271" s="9"/>
      <c r="E271" s="10"/>
      <c r="F271" s="10"/>
      <c r="G271" s="10"/>
      <c r="H271" s="10"/>
      <c r="I271" s="10"/>
      <c r="J271" s="67"/>
      <c r="K271" s="67"/>
      <c r="L271" s="94"/>
      <c r="M271" s="92"/>
      <c r="N271" s="19"/>
      <c r="S271" s="16"/>
    </row>
    <row r="272" spans="1:19" x14ac:dyDescent="0.25">
      <c r="A272" s="8"/>
      <c r="D272" s="9"/>
      <c r="E272" s="10"/>
      <c r="F272" s="10"/>
      <c r="G272" s="10"/>
      <c r="H272" s="10"/>
      <c r="I272" s="10"/>
      <c r="J272" s="67"/>
      <c r="K272" s="67"/>
      <c r="L272" s="94"/>
      <c r="M272" s="92"/>
      <c r="N272" s="19"/>
      <c r="S272" s="16"/>
    </row>
    <row r="273" spans="1:19" x14ac:dyDescent="0.25">
      <c r="A273" s="8"/>
      <c r="D273" s="9"/>
      <c r="E273" s="10"/>
      <c r="F273" s="10"/>
      <c r="G273" s="10"/>
      <c r="H273" s="10"/>
      <c r="I273" s="10"/>
      <c r="J273" s="67"/>
      <c r="K273" s="67"/>
      <c r="L273" s="94"/>
      <c r="M273" s="92"/>
      <c r="N273" s="19"/>
      <c r="S273" s="16"/>
    </row>
    <row r="274" spans="1:19" x14ac:dyDescent="0.25">
      <c r="A274" s="8"/>
      <c r="D274" s="9"/>
      <c r="E274" s="10"/>
      <c r="F274" s="10"/>
      <c r="G274" s="10"/>
      <c r="H274" s="10"/>
      <c r="I274" s="10"/>
      <c r="J274" s="67"/>
      <c r="K274" s="67"/>
      <c r="L274" s="94"/>
      <c r="M274" s="92"/>
      <c r="N274" s="19"/>
      <c r="S274" s="16"/>
    </row>
    <row r="275" spans="1:19" x14ac:dyDescent="0.25">
      <c r="A275" s="8"/>
      <c r="D275" s="9"/>
      <c r="E275" s="10"/>
      <c r="F275" s="10"/>
      <c r="G275" s="10"/>
      <c r="H275" s="10"/>
      <c r="I275" s="10"/>
      <c r="J275" s="67"/>
      <c r="K275" s="67"/>
      <c r="L275" s="94"/>
      <c r="M275" s="92"/>
      <c r="N275" s="19"/>
      <c r="S275" s="16"/>
    </row>
    <row r="276" spans="1:19" x14ac:dyDescent="0.25">
      <c r="A276" s="8"/>
      <c r="D276" s="9"/>
      <c r="E276" s="10"/>
      <c r="F276" s="10"/>
      <c r="G276" s="10"/>
      <c r="H276" s="10"/>
      <c r="I276" s="10"/>
      <c r="J276" s="67"/>
      <c r="K276" s="67"/>
      <c r="L276" s="94"/>
      <c r="M276" s="92"/>
      <c r="N276" s="19"/>
      <c r="S276" s="16"/>
    </row>
    <row r="277" spans="1:19" x14ac:dyDescent="0.25">
      <c r="A277" s="8"/>
      <c r="D277" s="9"/>
      <c r="E277" s="10"/>
      <c r="F277" s="10"/>
      <c r="G277" s="10"/>
      <c r="H277" s="10"/>
      <c r="I277" s="10"/>
      <c r="J277" s="67"/>
      <c r="K277" s="67"/>
      <c r="L277" s="94"/>
      <c r="M277" s="92"/>
      <c r="N277" s="19"/>
      <c r="S277" s="16"/>
    </row>
    <row r="278" spans="1:19" x14ac:dyDescent="0.25">
      <c r="A278" s="8"/>
      <c r="D278" s="9"/>
      <c r="E278" s="10"/>
      <c r="F278" s="10"/>
      <c r="G278" s="10"/>
      <c r="H278" s="10"/>
      <c r="I278" s="10"/>
      <c r="J278" s="67"/>
      <c r="K278" s="67"/>
      <c r="L278" s="94"/>
      <c r="M278" s="92"/>
      <c r="N278" s="19"/>
      <c r="S278" s="16"/>
    </row>
    <row r="279" spans="1:19" x14ac:dyDescent="0.25">
      <c r="A279" s="8"/>
      <c r="D279" s="9"/>
      <c r="E279" s="10"/>
      <c r="F279" s="10"/>
      <c r="G279" s="10"/>
      <c r="H279" s="10"/>
      <c r="I279" s="10"/>
      <c r="J279" s="67"/>
      <c r="K279" s="67"/>
      <c r="L279" s="94"/>
      <c r="M279" s="92"/>
      <c r="N279" s="19"/>
      <c r="S279" s="16"/>
    </row>
    <row r="280" spans="1:19" x14ac:dyDescent="0.25">
      <c r="A280" s="8"/>
      <c r="D280" s="9"/>
      <c r="E280" s="10"/>
      <c r="F280" s="10"/>
      <c r="G280" s="10"/>
      <c r="H280" s="10"/>
      <c r="I280" s="10"/>
      <c r="J280" s="67"/>
      <c r="K280" s="67"/>
      <c r="L280" s="94"/>
      <c r="M280" s="92"/>
      <c r="N280" s="19"/>
      <c r="S280" s="16"/>
    </row>
    <row r="281" spans="1:19" x14ac:dyDescent="0.25">
      <c r="A281" s="8"/>
      <c r="D281" s="9"/>
      <c r="E281" s="10"/>
      <c r="F281" s="10"/>
      <c r="G281" s="10"/>
      <c r="H281" s="10"/>
      <c r="I281" s="10"/>
      <c r="J281" s="67"/>
      <c r="K281" s="67"/>
      <c r="L281" s="94"/>
      <c r="M281" s="92"/>
      <c r="N281" s="19"/>
      <c r="S281" s="16"/>
    </row>
    <row r="282" spans="1:19" x14ac:dyDescent="0.25">
      <c r="A282" s="8"/>
      <c r="D282" s="9"/>
      <c r="E282" s="10"/>
      <c r="F282" s="10"/>
      <c r="G282" s="10"/>
      <c r="H282" s="10"/>
      <c r="I282" s="10"/>
      <c r="J282" s="67"/>
      <c r="K282" s="67"/>
      <c r="L282" s="94"/>
      <c r="M282" s="92"/>
      <c r="N282" s="19"/>
      <c r="S282" s="16"/>
    </row>
    <row r="283" spans="1:19" x14ac:dyDescent="0.25">
      <c r="A283" s="8"/>
      <c r="D283" s="9"/>
      <c r="E283" s="10"/>
      <c r="F283" s="10"/>
      <c r="G283" s="10"/>
      <c r="H283" s="10"/>
      <c r="I283" s="10"/>
      <c r="J283" s="67"/>
      <c r="K283" s="67"/>
      <c r="L283" s="94"/>
      <c r="M283" s="92"/>
      <c r="N283" s="19"/>
      <c r="S283" s="16"/>
    </row>
    <row r="284" spans="1:19" x14ac:dyDescent="0.25">
      <c r="A284" s="8"/>
      <c r="D284" s="9"/>
      <c r="E284" s="10"/>
      <c r="F284" s="10"/>
      <c r="G284" s="10"/>
      <c r="H284" s="10"/>
      <c r="I284" s="10"/>
      <c r="J284" s="67"/>
      <c r="K284" s="67"/>
      <c r="L284" s="94"/>
      <c r="M284" s="92"/>
      <c r="N284" s="19"/>
      <c r="S284" s="16"/>
    </row>
    <row r="285" spans="1:19" x14ac:dyDescent="0.25">
      <c r="A285" s="8"/>
      <c r="D285" s="9"/>
      <c r="E285" s="10"/>
      <c r="F285" s="10"/>
      <c r="G285" s="10"/>
      <c r="H285" s="10"/>
      <c r="I285" s="10"/>
      <c r="J285" s="67"/>
      <c r="K285" s="67"/>
      <c r="L285" s="94"/>
      <c r="M285" s="92"/>
      <c r="N285" s="19"/>
      <c r="S285" s="16"/>
    </row>
    <row r="286" spans="1:19" x14ac:dyDescent="0.25">
      <c r="A286" s="8"/>
      <c r="D286" s="9"/>
      <c r="E286" s="10"/>
      <c r="F286" s="10"/>
      <c r="G286" s="10"/>
      <c r="H286" s="10"/>
      <c r="I286" s="10"/>
      <c r="J286" s="67"/>
      <c r="K286" s="67"/>
      <c r="L286" s="94"/>
      <c r="M286" s="92"/>
      <c r="N286" s="19"/>
      <c r="S286" s="16"/>
    </row>
    <row r="287" spans="1:19" x14ac:dyDescent="0.25">
      <c r="A287" s="8"/>
      <c r="D287" s="9"/>
      <c r="E287" s="10"/>
      <c r="F287" s="10"/>
      <c r="G287" s="10"/>
      <c r="H287" s="10"/>
      <c r="I287" s="10"/>
      <c r="J287" s="67"/>
      <c r="K287" s="67"/>
      <c r="L287" s="94"/>
      <c r="M287" s="92"/>
      <c r="N287" s="19"/>
      <c r="S287" s="16"/>
    </row>
    <row r="288" spans="1:19" x14ac:dyDescent="0.25">
      <c r="A288" s="8"/>
      <c r="D288" s="9"/>
      <c r="E288" s="10"/>
      <c r="F288" s="10"/>
      <c r="G288" s="10"/>
      <c r="H288" s="10"/>
      <c r="I288" s="10"/>
      <c r="J288" s="67"/>
      <c r="K288" s="67"/>
      <c r="L288" s="94"/>
      <c r="M288" s="92"/>
      <c r="N288" s="19"/>
      <c r="S288" s="16"/>
    </row>
    <row r="289" spans="1:19" x14ac:dyDescent="0.25">
      <c r="A289" s="8"/>
      <c r="D289" s="9"/>
      <c r="E289" s="10"/>
      <c r="F289" s="10"/>
      <c r="G289" s="10"/>
      <c r="H289" s="10"/>
      <c r="I289" s="10"/>
      <c r="J289" s="67"/>
      <c r="K289" s="67"/>
      <c r="L289" s="94"/>
      <c r="M289" s="92"/>
      <c r="N289" s="19"/>
      <c r="S289" s="16"/>
    </row>
    <row r="290" spans="1:19" x14ac:dyDescent="0.25">
      <c r="A290" s="8"/>
      <c r="D290" s="9"/>
      <c r="E290" s="10"/>
      <c r="F290" s="10"/>
      <c r="G290" s="10"/>
      <c r="H290" s="10"/>
      <c r="I290" s="10"/>
      <c r="J290" s="67"/>
      <c r="K290" s="67"/>
      <c r="L290" s="94"/>
      <c r="M290" s="92"/>
      <c r="N290" s="19"/>
      <c r="S290" s="16"/>
    </row>
    <row r="291" spans="1:19" x14ac:dyDescent="0.25">
      <c r="A291" s="8"/>
      <c r="D291" s="9"/>
      <c r="E291" s="10"/>
      <c r="F291" s="10"/>
      <c r="G291" s="10"/>
      <c r="H291" s="10"/>
      <c r="I291" s="10"/>
      <c r="J291" s="67"/>
      <c r="K291" s="67"/>
      <c r="L291" s="94"/>
      <c r="M291" s="92"/>
      <c r="N291" s="19"/>
      <c r="S291" s="16"/>
    </row>
    <row r="292" spans="1:19" x14ac:dyDescent="0.25">
      <c r="A292" s="8"/>
      <c r="D292" s="9"/>
      <c r="E292" s="10"/>
      <c r="F292" s="10"/>
      <c r="G292" s="10"/>
      <c r="H292" s="10"/>
      <c r="I292" s="10"/>
      <c r="J292" s="67"/>
      <c r="K292" s="67"/>
      <c r="L292" s="94"/>
      <c r="M292" s="92"/>
      <c r="N292" s="19"/>
      <c r="S292" s="16"/>
    </row>
    <row r="293" spans="1:19" x14ac:dyDescent="0.25">
      <c r="A293" s="8"/>
      <c r="D293" s="9"/>
      <c r="E293" s="10"/>
      <c r="F293" s="10"/>
      <c r="G293" s="10"/>
      <c r="H293" s="10"/>
      <c r="I293" s="10"/>
      <c r="J293" s="67"/>
      <c r="K293" s="67"/>
      <c r="L293" s="94"/>
      <c r="M293" s="92"/>
      <c r="N293" s="19"/>
      <c r="S293" s="16"/>
    </row>
    <row r="294" spans="1:19" x14ac:dyDescent="0.25">
      <c r="A294" s="8"/>
      <c r="D294" s="9"/>
      <c r="E294" s="10"/>
      <c r="F294" s="10"/>
      <c r="G294" s="10"/>
      <c r="H294" s="10"/>
      <c r="I294" s="10"/>
      <c r="J294" s="67"/>
      <c r="K294" s="67"/>
      <c r="L294" s="94"/>
      <c r="M294" s="92"/>
      <c r="N294" s="19"/>
      <c r="S294" s="16"/>
    </row>
    <row r="295" spans="1:19" x14ac:dyDescent="0.25">
      <c r="A295" s="8"/>
      <c r="D295" s="9"/>
      <c r="E295" s="10"/>
      <c r="F295" s="10"/>
      <c r="G295" s="10"/>
      <c r="H295" s="10"/>
      <c r="I295" s="10"/>
      <c r="J295" s="67"/>
      <c r="K295" s="67"/>
      <c r="L295" s="94"/>
      <c r="M295" s="92"/>
      <c r="N295" s="19"/>
      <c r="S295" s="16"/>
    </row>
    <row r="296" spans="1:19" x14ac:dyDescent="0.25">
      <c r="A296" s="8"/>
      <c r="D296" s="9"/>
      <c r="E296" s="10"/>
      <c r="F296" s="10"/>
      <c r="G296" s="10"/>
      <c r="H296" s="10"/>
      <c r="I296" s="10"/>
      <c r="J296" s="67"/>
      <c r="K296" s="67"/>
      <c r="L296" s="94"/>
      <c r="M296" s="92"/>
      <c r="N296" s="19"/>
      <c r="S296" s="16"/>
    </row>
    <row r="297" spans="1:19" x14ac:dyDescent="0.25">
      <c r="A297" s="8"/>
      <c r="D297" s="9"/>
      <c r="E297" s="10"/>
      <c r="F297" s="10"/>
      <c r="G297" s="10"/>
      <c r="H297" s="10"/>
      <c r="I297" s="10"/>
      <c r="J297" s="67"/>
      <c r="K297" s="67"/>
      <c r="L297" s="94"/>
      <c r="M297" s="92"/>
      <c r="N297" s="19"/>
      <c r="S297" s="16"/>
    </row>
    <row r="298" spans="1:19" x14ac:dyDescent="0.25">
      <c r="A298" s="8"/>
      <c r="D298" s="9"/>
      <c r="E298" s="10"/>
      <c r="F298" s="10"/>
      <c r="G298" s="10"/>
      <c r="H298" s="10"/>
      <c r="I298" s="10"/>
      <c r="J298" s="67"/>
      <c r="K298" s="67"/>
      <c r="L298" s="94"/>
      <c r="M298" s="92"/>
      <c r="N298" s="19"/>
      <c r="S298" s="16"/>
    </row>
    <row r="299" spans="1:19" x14ac:dyDescent="0.25">
      <c r="A299" s="8"/>
      <c r="D299" s="9"/>
      <c r="E299" s="10"/>
      <c r="F299" s="10"/>
      <c r="G299" s="10"/>
      <c r="H299" s="10"/>
      <c r="I299" s="10"/>
      <c r="J299" s="67"/>
      <c r="K299" s="67"/>
      <c r="L299" s="94"/>
      <c r="M299" s="92"/>
      <c r="N299" s="19"/>
      <c r="S299" s="16"/>
    </row>
    <row r="300" spans="1:19" x14ac:dyDescent="0.25">
      <c r="A300" s="8"/>
      <c r="D300" s="9"/>
      <c r="E300" s="10"/>
      <c r="F300" s="10"/>
      <c r="G300" s="10"/>
      <c r="H300" s="10"/>
      <c r="I300" s="10"/>
      <c r="J300" s="67"/>
      <c r="K300" s="67"/>
      <c r="L300" s="94"/>
      <c r="M300" s="92"/>
      <c r="N300" s="19"/>
      <c r="S300" s="16"/>
    </row>
    <row r="301" spans="1:19" x14ac:dyDescent="0.25">
      <c r="A301" s="8"/>
      <c r="D301" s="9"/>
      <c r="E301" s="10"/>
      <c r="F301" s="10"/>
      <c r="G301" s="10"/>
      <c r="H301" s="10"/>
      <c r="I301" s="10"/>
      <c r="J301" s="67"/>
      <c r="K301" s="67"/>
      <c r="L301" s="94"/>
      <c r="M301" s="92"/>
      <c r="N301" s="19"/>
      <c r="S301" s="16"/>
    </row>
    <row r="302" spans="1:19" x14ac:dyDescent="0.25">
      <c r="A302" s="8"/>
      <c r="D302" s="9"/>
      <c r="E302" s="10"/>
      <c r="F302" s="10"/>
      <c r="G302" s="10"/>
      <c r="H302" s="10"/>
      <c r="I302" s="10"/>
      <c r="J302" s="67"/>
      <c r="K302" s="67"/>
      <c r="L302" s="94"/>
      <c r="M302" s="92"/>
      <c r="N302" s="19"/>
      <c r="S302" s="16"/>
    </row>
    <row r="303" spans="1:19" x14ac:dyDescent="0.25">
      <c r="A303" s="8"/>
      <c r="D303" s="9"/>
      <c r="E303" s="10"/>
      <c r="F303" s="10"/>
      <c r="G303" s="10"/>
      <c r="H303" s="10"/>
      <c r="I303" s="10"/>
      <c r="J303" s="67"/>
      <c r="K303" s="67"/>
      <c r="L303" s="94"/>
      <c r="M303" s="92"/>
      <c r="N303" s="19"/>
      <c r="S303" s="16"/>
    </row>
    <row r="304" spans="1:19" x14ac:dyDescent="0.25">
      <c r="A304" s="8"/>
      <c r="D304" s="9"/>
      <c r="E304" s="10"/>
      <c r="F304" s="10"/>
      <c r="G304" s="10"/>
      <c r="H304" s="10"/>
      <c r="I304" s="10"/>
      <c r="J304" s="67"/>
      <c r="K304" s="67"/>
      <c r="L304" s="94"/>
      <c r="M304" s="92"/>
      <c r="N304" s="19"/>
      <c r="S304" s="16"/>
    </row>
    <row r="305" spans="1:19" x14ac:dyDescent="0.25">
      <c r="A305" s="8"/>
      <c r="D305" s="9"/>
      <c r="E305" s="10"/>
      <c r="F305" s="10"/>
      <c r="G305" s="10"/>
      <c r="H305" s="10"/>
      <c r="I305" s="10"/>
      <c r="J305" s="67"/>
      <c r="K305" s="67"/>
      <c r="L305" s="94"/>
      <c r="M305" s="92"/>
      <c r="N305" s="19"/>
      <c r="S305" s="16"/>
    </row>
    <row r="306" spans="1:19" x14ac:dyDescent="0.25">
      <c r="A306" s="8"/>
      <c r="D306" s="9"/>
      <c r="E306" s="13"/>
      <c r="F306" s="10"/>
      <c r="G306" s="10"/>
      <c r="H306" s="10"/>
      <c r="I306" s="10"/>
      <c r="J306" s="67"/>
      <c r="K306" s="67"/>
      <c r="L306" s="94"/>
      <c r="M306" s="92"/>
      <c r="N306" s="19"/>
      <c r="S306" s="16"/>
    </row>
    <row r="307" spans="1:19" x14ac:dyDescent="0.25">
      <c r="A307" s="8"/>
      <c r="D307" s="9"/>
      <c r="E307" s="13"/>
      <c r="F307" s="10"/>
      <c r="G307" s="10"/>
      <c r="H307" s="10"/>
      <c r="I307" s="10"/>
      <c r="J307" s="67"/>
      <c r="K307" s="67"/>
      <c r="L307" s="94"/>
      <c r="M307" s="92"/>
      <c r="N307" s="19"/>
      <c r="S307" s="16"/>
    </row>
    <row r="308" spans="1:19" x14ac:dyDescent="0.25">
      <c r="A308" s="8"/>
      <c r="D308" s="9"/>
      <c r="E308" s="13"/>
      <c r="F308" s="10"/>
      <c r="G308" s="10"/>
      <c r="H308" s="10"/>
      <c r="I308" s="10"/>
      <c r="J308" s="67"/>
      <c r="K308" s="67"/>
      <c r="L308" s="94"/>
      <c r="M308" s="92"/>
      <c r="N308" s="19"/>
      <c r="S308" s="16"/>
    </row>
    <row r="309" spans="1:19" x14ac:dyDescent="0.25">
      <c r="A309" s="8"/>
      <c r="D309" s="9"/>
      <c r="E309" s="13"/>
      <c r="F309" s="10"/>
      <c r="G309" s="10"/>
      <c r="H309" s="10"/>
      <c r="I309" s="10"/>
      <c r="J309" s="67"/>
      <c r="K309" s="67"/>
      <c r="L309" s="94"/>
      <c r="M309" s="92"/>
      <c r="N309" s="19"/>
      <c r="S309" s="16"/>
    </row>
    <row r="310" spans="1:19" x14ac:dyDescent="0.25">
      <c r="A310" s="8"/>
      <c r="D310" s="9"/>
      <c r="E310" s="13"/>
      <c r="F310" s="10"/>
      <c r="G310" s="10"/>
      <c r="H310" s="10"/>
      <c r="I310" s="10"/>
      <c r="J310" s="67"/>
      <c r="K310" s="67"/>
      <c r="L310" s="94"/>
      <c r="M310" s="92"/>
      <c r="N310" s="19"/>
      <c r="S310" s="16"/>
    </row>
    <row r="311" spans="1:19" x14ac:dyDescent="0.25">
      <c r="A311" s="8"/>
      <c r="D311" s="9"/>
      <c r="E311" s="13"/>
      <c r="F311" s="10"/>
      <c r="G311" s="10"/>
      <c r="H311" s="10"/>
      <c r="I311" s="10"/>
      <c r="J311" s="67"/>
      <c r="K311" s="67"/>
      <c r="L311" s="94"/>
      <c r="M311" s="92"/>
      <c r="N311" s="19"/>
      <c r="S311" s="16"/>
    </row>
    <row r="312" spans="1:19" x14ac:dyDescent="0.25">
      <c r="A312" s="8"/>
      <c r="D312" s="9"/>
      <c r="E312" s="13"/>
      <c r="F312" s="10"/>
      <c r="G312" s="10"/>
      <c r="H312" s="10"/>
      <c r="I312" s="10"/>
      <c r="J312" s="67"/>
      <c r="K312" s="67"/>
      <c r="L312" s="94"/>
      <c r="M312" s="92"/>
      <c r="N312" s="19"/>
      <c r="S312" s="16"/>
    </row>
    <row r="313" spans="1:19" x14ac:dyDescent="0.25">
      <c r="A313" s="8"/>
      <c r="D313" s="9"/>
      <c r="E313" s="13"/>
      <c r="F313" s="10"/>
      <c r="G313" s="10"/>
      <c r="H313" s="10"/>
      <c r="I313" s="10"/>
      <c r="J313" s="67"/>
      <c r="K313" s="67"/>
      <c r="L313" s="94"/>
      <c r="M313" s="92"/>
      <c r="N313" s="19"/>
      <c r="S313" s="16"/>
    </row>
    <row r="314" spans="1:19" x14ac:dyDescent="0.25">
      <c r="A314" s="8"/>
      <c r="D314" s="9"/>
      <c r="E314" s="13"/>
      <c r="F314" s="10"/>
      <c r="G314" s="10"/>
      <c r="H314" s="10"/>
      <c r="I314" s="10"/>
      <c r="J314" s="67"/>
      <c r="K314" s="67"/>
      <c r="L314" s="94"/>
      <c r="M314" s="92"/>
      <c r="N314" s="19"/>
      <c r="S314" s="16"/>
    </row>
    <row r="315" spans="1:19" x14ac:dyDescent="0.25">
      <c r="A315" s="8"/>
      <c r="D315" s="9"/>
      <c r="E315" s="13"/>
      <c r="F315" s="10"/>
      <c r="G315" s="10"/>
      <c r="H315" s="10"/>
      <c r="I315" s="10"/>
      <c r="J315" s="67"/>
      <c r="K315" s="67"/>
      <c r="L315" s="94"/>
      <c r="M315" s="92"/>
      <c r="N315" s="19"/>
      <c r="S315" s="16"/>
    </row>
    <row r="316" spans="1:19" x14ac:dyDescent="0.25">
      <c r="A316" s="8"/>
      <c r="D316" s="9"/>
      <c r="E316" s="13"/>
      <c r="F316" s="10"/>
      <c r="G316" s="10"/>
      <c r="H316" s="10"/>
      <c r="I316" s="10"/>
      <c r="J316" s="67"/>
      <c r="K316" s="67"/>
      <c r="L316" s="94"/>
      <c r="M316" s="92"/>
      <c r="N316" s="19"/>
      <c r="S316" s="16"/>
    </row>
    <row r="317" spans="1:19" x14ac:dyDescent="0.25">
      <c r="A317" s="8"/>
      <c r="D317" s="9"/>
      <c r="E317" s="13"/>
      <c r="F317" s="10"/>
      <c r="G317" s="10"/>
      <c r="H317" s="10"/>
      <c r="I317" s="10"/>
      <c r="J317" s="67"/>
      <c r="K317" s="67"/>
      <c r="L317" s="94"/>
      <c r="M317" s="92"/>
      <c r="N317" s="19"/>
      <c r="S317" s="16"/>
    </row>
    <row r="318" spans="1:19" x14ac:dyDescent="0.25">
      <c r="A318" s="8"/>
      <c r="D318" s="9"/>
      <c r="E318" s="10"/>
      <c r="F318" s="10"/>
      <c r="G318" s="10"/>
      <c r="H318" s="10"/>
      <c r="I318" s="10"/>
      <c r="J318" s="67"/>
      <c r="K318" s="67"/>
      <c r="L318" s="94"/>
      <c r="M318" s="92"/>
      <c r="N318" s="19"/>
      <c r="S318" s="16"/>
    </row>
    <row r="319" spans="1:19" x14ac:dyDescent="0.25">
      <c r="A319" s="8"/>
      <c r="D319" s="9"/>
      <c r="E319" s="10"/>
      <c r="F319" s="10"/>
      <c r="G319" s="10"/>
      <c r="H319" s="10"/>
      <c r="I319" s="10"/>
      <c r="J319" s="67"/>
      <c r="K319" s="67"/>
      <c r="L319" s="94"/>
      <c r="M319" s="92"/>
      <c r="N319" s="19"/>
      <c r="S319" s="16"/>
    </row>
    <row r="320" spans="1:19" x14ac:dyDescent="0.25">
      <c r="A320" s="8"/>
      <c r="D320" s="9"/>
      <c r="F320" s="10"/>
      <c r="G320" s="10"/>
      <c r="H320" s="10"/>
      <c r="I320" s="10"/>
      <c r="J320" s="67"/>
      <c r="K320" s="67"/>
      <c r="L320" s="94"/>
      <c r="M320" s="92"/>
      <c r="N320" s="19"/>
      <c r="S320" s="16"/>
    </row>
    <row r="321" spans="1:19" x14ac:dyDescent="0.25">
      <c r="A321" s="8"/>
      <c r="D321" s="9"/>
      <c r="E321" s="14"/>
      <c r="F321" s="10"/>
      <c r="G321" s="10"/>
      <c r="H321" s="10"/>
      <c r="I321" s="10"/>
      <c r="J321" s="67"/>
      <c r="K321" s="67"/>
      <c r="L321" s="94"/>
      <c r="M321" s="92"/>
      <c r="N321" s="19"/>
      <c r="S321" s="16"/>
    </row>
    <row r="322" spans="1:19" x14ac:dyDescent="0.25">
      <c r="A322" s="8"/>
      <c r="D322" s="9"/>
      <c r="E322" s="14"/>
      <c r="F322" s="10"/>
      <c r="G322" s="10"/>
      <c r="H322" s="10"/>
      <c r="I322" s="10"/>
      <c r="J322" s="67"/>
      <c r="K322" s="67"/>
      <c r="L322" s="94"/>
      <c r="M322" s="92"/>
      <c r="N322" s="19"/>
      <c r="S322" s="16"/>
    </row>
    <row r="323" spans="1:19" x14ac:dyDescent="0.25">
      <c r="A323" s="8"/>
      <c r="D323" s="9"/>
      <c r="E323" s="14"/>
      <c r="F323" s="10"/>
      <c r="G323" s="10"/>
      <c r="H323" s="10"/>
      <c r="I323" s="10"/>
      <c r="J323" s="67"/>
      <c r="K323" s="67"/>
      <c r="L323" s="94"/>
      <c r="M323" s="92"/>
      <c r="N323" s="19"/>
      <c r="S323" s="16"/>
    </row>
    <row r="324" spans="1:19" x14ac:dyDescent="0.25">
      <c r="A324" s="8"/>
      <c r="D324" s="9"/>
      <c r="E324" s="14"/>
      <c r="F324" s="10"/>
      <c r="G324" s="10"/>
      <c r="H324" s="10"/>
      <c r="I324" s="10"/>
      <c r="J324" s="67"/>
      <c r="K324" s="67"/>
      <c r="L324" s="94"/>
      <c r="M324" s="92"/>
      <c r="N324" s="19"/>
      <c r="S324" s="16"/>
    </row>
    <row r="325" spans="1:19" x14ac:dyDescent="0.25">
      <c r="A325" s="8"/>
      <c r="D325" s="9"/>
      <c r="E325" s="14"/>
      <c r="F325" s="10"/>
      <c r="G325" s="10"/>
      <c r="H325" s="10"/>
      <c r="I325" s="10"/>
      <c r="J325" s="67"/>
      <c r="K325" s="67"/>
      <c r="L325" s="94"/>
      <c r="M325" s="92"/>
      <c r="N325" s="19"/>
      <c r="S325" s="16"/>
    </row>
    <row r="326" spans="1:19" x14ac:dyDescent="0.25">
      <c r="A326" s="8"/>
      <c r="D326" s="9"/>
      <c r="E326" s="14"/>
      <c r="F326" s="10"/>
      <c r="G326" s="10"/>
      <c r="H326" s="10"/>
      <c r="I326" s="10"/>
      <c r="J326" s="67"/>
      <c r="K326" s="67"/>
      <c r="L326" s="94"/>
      <c r="M326" s="92"/>
      <c r="N326" s="19"/>
      <c r="S326" s="16"/>
    </row>
    <row r="327" spans="1:19" x14ac:dyDescent="0.25">
      <c r="A327" s="8"/>
      <c r="D327" s="9"/>
      <c r="E327" s="14"/>
      <c r="F327" s="10"/>
      <c r="G327" s="10"/>
      <c r="H327" s="10"/>
      <c r="I327" s="10"/>
      <c r="J327" s="67"/>
      <c r="K327" s="67"/>
      <c r="L327" s="94"/>
      <c r="M327" s="92"/>
      <c r="N327" s="19"/>
      <c r="S327" s="16"/>
    </row>
    <row r="328" spans="1:19" x14ac:dyDescent="0.25">
      <c r="A328" s="8"/>
      <c r="D328" s="9"/>
      <c r="E328" s="14"/>
      <c r="F328" s="10"/>
      <c r="G328" s="10"/>
      <c r="H328" s="10"/>
      <c r="I328" s="10"/>
      <c r="J328" s="67"/>
      <c r="K328" s="67"/>
      <c r="L328" s="94"/>
      <c r="M328" s="92"/>
      <c r="N328" s="19"/>
      <c r="S328" s="16"/>
    </row>
    <row r="329" spans="1:19" x14ac:dyDescent="0.25">
      <c r="A329" s="8"/>
      <c r="D329" s="9"/>
      <c r="E329" s="14"/>
      <c r="F329" s="10"/>
      <c r="G329" s="10"/>
      <c r="H329" s="10"/>
      <c r="I329" s="10"/>
      <c r="J329" s="67"/>
      <c r="K329" s="67"/>
      <c r="L329" s="94"/>
      <c r="M329" s="92"/>
      <c r="N329" s="19"/>
      <c r="S329" s="16"/>
    </row>
    <row r="330" spans="1:19" x14ac:dyDescent="0.25">
      <c r="A330" s="8"/>
      <c r="D330" s="9"/>
      <c r="E330" s="14"/>
      <c r="F330" s="10"/>
      <c r="G330" s="10"/>
      <c r="H330" s="10"/>
      <c r="I330" s="10"/>
      <c r="J330" s="67"/>
      <c r="K330" s="67"/>
      <c r="L330" s="94"/>
      <c r="M330" s="92"/>
      <c r="N330" s="19"/>
      <c r="S330" s="16"/>
    </row>
    <row r="331" spans="1:19" x14ac:dyDescent="0.25">
      <c r="A331" s="8"/>
      <c r="D331" s="9"/>
      <c r="E331" s="14"/>
      <c r="F331" s="10"/>
      <c r="G331" s="10"/>
      <c r="H331" s="10"/>
      <c r="I331" s="10"/>
      <c r="J331" s="67"/>
      <c r="K331" s="67"/>
      <c r="L331" s="94"/>
      <c r="M331" s="92"/>
      <c r="N331" s="19"/>
      <c r="S331" s="16"/>
    </row>
    <row r="332" spans="1:19" x14ac:dyDescent="0.25">
      <c r="A332" s="8"/>
      <c r="D332" s="9"/>
      <c r="E332" s="14"/>
      <c r="F332" s="10"/>
      <c r="G332" s="10"/>
      <c r="H332" s="10"/>
      <c r="I332" s="10"/>
      <c r="J332" s="67"/>
      <c r="K332" s="67"/>
      <c r="L332" s="94"/>
      <c r="M332" s="92"/>
      <c r="N332" s="19"/>
      <c r="S332" s="16"/>
    </row>
    <row r="333" spans="1:19" x14ac:dyDescent="0.25">
      <c r="A333" s="8"/>
      <c r="D333" s="9"/>
      <c r="E333" s="14"/>
      <c r="F333" s="10"/>
      <c r="G333" s="10"/>
      <c r="H333" s="10"/>
      <c r="I333" s="10"/>
      <c r="J333" s="67"/>
      <c r="K333" s="67"/>
      <c r="L333" s="94"/>
      <c r="M333" s="92"/>
      <c r="N333" s="19"/>
      <c r="S333" s="16"/>
    </row>
    <row r="334" spans="1:19" x14ac:dyDescent="0.25">
      <c r="A334" s="8"/>
      <c r="D334" s="9"/>
      <c r="E334" s="14"/>
      <c r="F334" s="10"/>
      <c r="G334" s="10"/>
      <c r="H334" s="10"/>
      <c r="I334" s="10"/>
      <c r="J334" s="67"/>
      <c r="K334" s="67"/>
      <c r="L334" s="94"/>
      <c r="M334" s="92"/>
      <c r="N334" s="19"/>
      <c r="S334" s="16"/>
    </row>
    <row r="335" spans="1:19" x14ac:dyDescent="0.25">
      <c r="A335" s="8"/>
      <c r="D335" s="9"/>
      <c r="E335" s="14"/>
      <c r="F335" s="10"/>
      <c r="G335" s="10"/>
      <c r="H335" s="10"/>
      <c r="I335" s="10"/>
      <c r="J335" s="67"/>
      <c r="K335" s="67"/>
      <c r="L335" s="94"/>
      <c r="M335" s="92"/>
      <c r="N335" s="19"/>
      <c r="S335" s="16"/>
    </row>
    <row r="336" spans="1:19" x14ac:dyDescent="0.25">
      <c r="A336" s="8"/>
      <c r="D336" s="9"/>
      <c r="E336" s="14"/>
      <c r="F336" s="10"/>
      <c r="G336" s="10"/>
      <c r="H336" s="10"/>
      <c r="I336" s="10"/>
      <c r="J336" s="67"/>
      <c r="K336" s="67"/>
      <c r="L336" s="94"/>
      <c r="M336" s="92"/>
      <c r="N336" s="19"/>
      <c r="S336" s="16"/>
    </row>
    <row r="337" spans="1:19" x14ac:dyDescent="0.25">
      <c r="A337" s="8"/>
      <c r="D337" s="9"/>
      <c r="E337" s="14"/>
      <c r="F337" s="10"/>
      <c r="G337" s="10"/>
      <c r="H337" s="10"/>
      <c r="I337" s="10"/>
      <c r="J337" s="67"/>
      <c r="K337" s="67"/>
      <c r="L337" s="94"/>
      <c r="M337" s="92"/>
      <c r="N337" s="19"/>
      <c r="S337" s="16"/>
    </row>
    <row r="338" spans="1:19" x14ac:dyDescent="0.25">
      <c r="A338" s="8"/>
      <c r="D338" s="9"/>
      <c r="E338" s="14"/>
      <c r="F338" s="13"/>
      <c r="G338" s="13"/>
      <c r="H338" s="13"/>
      <c r="I338" s="13"/>
      <c r="J338" s="67"/>
      <c r="K338" s="67"/>
      <c r="L338" s="94"/>
      <c r="M338" s="92"/>
      <c r="N338" s="19"/>
      <c r="S338" s="16"/>
    </row>
    <row r="339" spans="1:19" x14ac:dyDescent="0.25">
      <c r="A339" s="8"/>
      <c r="D339" s="9"/>
      <c r="E339" s="14"/>
      <c r="F339" s="13"/>
      <c r="G339" s="13"/>
      <c r="H339" s="13"/>
      <c r="I339" s="13"/>
      <c r="J339" s="67"/>
      <c r="K339" s="67"/>
      <c r="L339" s="94"/>
      <c r="M339" s="92"/>
      <c r="N339" s="19"/>
      <c r="S339" s="16"/>
    </row>
    <row r="340" spans="1:19" x14ac:dyDescent="0.25">
      <c r="A340" s="8"/>
      <c r="D340" s="9"/>
      <c r="E340" s="14"/>
      <c r="F340" s="13"/>
      <c r="G340" s="13"/>
      <c r="H340" s="13"/>
      <c r="I340" s="13"/>
      <c r="J340" s="67"/>
      <c r="K340" s="67"/>
      <c r="L340" s="94"/>
      <c r="M340" s="92"/>
      <c r="N340" s="19"/>
      <c r="S340" s="16"/>
    </row>
    <row r="341" spans="1:19" x14ac:dyDescent="0.25">
      <c r="A341" s="8"/>
      <c r="D341" s="9"/>
      <c r="E341" s="14"/>
      <c r="F341" s="13"/>
      <c r="G341" s="13"/>
      <c r="H341" s="13"/>
      <c r="I341" s="13"/>
      <c r="J341" s="67"/>
      <c r="K341" s="67"/>
      <c r="L341" s="94"/>
      <c r="M341" s="92"/>
      <c r="N341" s="19"/>
      <c r="S341" s="16"/>
    </row>
    <row r="342" spans="1:19" x14ac:dyDescent="0.25">
      <c r="A342" s="8"/>
      <c r="D342" s="9"/>
      <c r="E342" s="14"/>
      <c r="F342" s="13"/>
      <c r="G342" s="13"/>
      <c r="H342" s="13"/>
      <c r="I342" s="13"/>
      <c r="J342" s="67"/>
      <c r="K342" s="67"/>
      <c r="L342" s="94"/>
      <c r="M342" s="92"/>
      <c r="N342" s="19"/>
      <c r="S342" s="16"/>
    </row>
    <row r="343" spans="1:19" x14ac:dyDescent="0.25">
      <c r="A343" s="8"/>
      <c r="D343" s="9"/>
      <c r="E343" s="14"/>
      <c r="F343" s="13"/>
      <c r="G343" s="13"/>
      <c r="H343" s="13"/>
      <c r="I343" s="13"/>
      <c r="J343" s="67"/>
      <c r="K343" s="67"/>
      <c r="L343" s="94"/>
      <c r="M343" s="92"/>
      <c r="N343" s="19"/>
      <c r="S343" s="16"/>
    </row>
    <row r="344" spans="1:19" x14ac:dyDescent="0.25">
      <c r="A344" s="8"/>
      <c r="D344" s="9"/>
      <c r="E344" s="14"/>
      <c r="F344" s="13"/>
      <c r="G344" s="13"/>
      <c r="H344" s="13"/>
      <c r="I344" s="13"/>
      <c r="J344" s="67"/>
      <c r="K344" s="67"/>
      <c r="L344" s="94"/>
      <c r="M344" s="92"/>
      <c r="N344" s="19"/>
      <c r="S344" s="16"/>
    </row>
    <row r="345" spans="1:19" x14ac:dyDescent="0.25">
      <c r="A345" s="8"/>
      <c r="D345" s="9"/>
      <c r="E345" s="14"/>
      <c r="F345" s="13"/>
      <c r="G345" s="13"/>
      <c r="H345" s="13"/>
      <c r="I345" s="13"/>
      <c r="J345" s="67"/>
      <c r="K345" s="67"/>
      <c r="L345" s="94"/>
      <c r="M345" s="92"/>
      <c r="N345" s="19"/>
      <c r="S345" s="16"/>
    </row>
    <row r="346" spans="1:19" x14ac:dyDescent="0.25">
      <c r="A346" s="8"/>
      <c r="D346" s="9"/>
      <c r="E346" s="14"/>
      <c r="F346" s="13"/>
      <c r="G346" s="13"/>
      <c r="H346" s="13"/>
      <c r="I346" s="13"/>
      <c r="J346" s="67"/>
      <c r="K346" s="67"/>
      <c r="L346" s="94"/>
      <c r="M346" s="92"/>
      <c r="N346" s="19"/>
      <c r="S346" s="16"/>
    </row>
    <row r="347" spans="1:19" x14ac:dyDescent="0.25">
      <c r="A347" s="8"/>
      <c r="D347" s="9"/>
      <c r="E347" s="14"/>
      <c r="F347" s="13"/>
      <c r="G347" s="13"/>
      <c r="H347" s="13"/>
      <c r="I347" s="13"/>
      <c r="J347" s="67"/>
      <c r="K347" s="67"/>
      <c r="L347" s="94"/>
      <c r="M347" s="92"/>
      <c r="N347" s="19"/>
      <c r="S347" s="16"/>
    </row>
    <row r="348" spans="1:19" x14ac:dyDescent="0.25">
      <c r="A348" s="8"/>
      <c r="D348" s="9"/>
      <c r="E348" s="14"/>
      <c r="F348" s="13"/>
      <c r="G348" s="13"/>
      <c r="H348" s="13"/>
      <c r="I348" s="13"/>
      <c r="J348" s="67"/>
      <c r="K348" s="67"/>
      <c r="L348" s="94"/>
      <c r="M348" s="92"/>
      <c r="N348" s="19"/>
      <c r="S348" s="16"/>
    </row>
    <row r="349" spans="1:19" x14ac:dyDescent="0.25">
      <c r="A349" s="8"/>
      <c r="D349" s="9"/>
      <c r="E349" s="14"/>
      <c r="F349" s="13"/>
      <c r="G349" s="13"/>
      <c r="H349" s="13"/>
      <c r="I349" s="13"/>
      <c r="J349" s="67"/>
      <c r="K349" s="67"/>
      <c r="L349" s="94"/>
      <c r="M349" s="92"/>
      <c r="N349" s="19"/>
      <c r="S349" s="16"/>
    </row>
    <row r="350" spans="1:19" x14ac:dyDescent="0.25">
      <c r="A350" s="8"/>
      <c r="D350" s="9"/>
      <c r="E350" s="14"/>
      <c r="F350" s="13"/>
      <c r="G350" s="13"/>
      <c r="H350" s="13"/>
      <c r="I350" s="13"/>
      <c r="J350" s="67"/>
      <c r="K350" s="67"/>
      <c r="L350" s="94"/>
      <c r="M350" s="92"/>
      <c r="N350" s="19"/>
      <c r="S350" s="16"/>
    </row>
    <row r="351" spans="1:19" x14ac:dyDescent="0.25">
      <c r="A351" s="8"/>
      <c r="D351" s="9"/>
      <c r="E351" s="14"/>
      <c r="F351" s="13"/>
      <c r="G351" s="13"/>
      <c r="H351" s="13"/>
      <c r="I351" s="13"/>
      <c r="J351" s="67"/>
      <c r="K351" s="67"/>
      <c r="L351" s="94"/>
      <c r="M351" s="92"/>
      <c r="N351" s="19"/>
      <c r="S351" s="16"/>
    </row>
    <row r="352" spans="1:19" x14ac:dyDescent="0.25">
      <c r="A352" s="8"/>
      <c r="D352" s="9"/>
      <c r="E352" s="14"/>
      <c r="F352" s="13"/>
      <c r="G352" s="13"/>
      <c r="H352" s="13"/>
      <c r="I352" s="13"/>
      <c r="J352" s="67"/>
      <c r="K352" s="67"/>
      <c r="L352" s="94"/>
      <c r="M352" s="92"/>
      <c r="N352" s="19"/>
      <c r="S352" s="16"/>
    </row>
    <row r="353" spans="1:19" x14ac:dyDescent="0.25">
      <c r="A353" s="8"/>
      <c r="D353" s="9"/>
      <c r="E353" s="14"/>
      <c r="F353" s="13"/>
      <c r="G353" s="13"/>
      <c r="H353" s="13"/>
      <c r="I353" s="13"/>
      <c r="J353" s="67"/>
      <c r="K353" s="67"/>
      <c r="L353" s="94"/>
      <c r="M353" s="92"/>
      <c r="N353" s="19"/>
      <c r="S353" s="16"/>
    </row>
    <row r="354" spans="1:19" x14ac:dyDescent="0.25">
      <c r="A354" s="8"/>
      <c r="D354" s="9"/>
      <c r="E354" s="14"/>
      <c r="F354" s="13"/>
      <c r="G354" s="13"/>
      <c r="H354" s="13"/>
      <c r="I354" s="13"/>
      <c r="J354" s="67"/>
      <c r="K354" s="67"/>
      <c r="L354" s="94"/>
      <c r="M354" s="92"/>
      <c r="N354" s="19"/>
      <c r="S354" s="16"/>
    </row>
    <row r="355" spans="1:19" x14ac:dyDescent="0.25">
      <c r="A355" s="8"/>
      <c r="D355" s="9"/>
      <c r="E355" s="14"/>
      <c r="F355" s="13"/>
      <c r="G355" s="13"/>
      <c r="H355" s="13"/>
      <c r="I355" s="13"/>
      <c r="J355" s="67"/>
      <c r="K355" s="67"/>
      <c r="L355" s="94"/>
      <c r="M355" s="92"/>
      <c r="N355" s="19"/>
      <c r="S355" s="16"/>
    </row>
    <row r="356" spans="1:19" x14ac:dyDescent="0.25">
      <c r="A356" s="8"/>
      <c r="D356" s="9"/>
      <c r="E356" s="14"/>
      <c r="F356" s="13"/>
      <c r="G356" s="13"/>
      <c r="H356" s="13"/>
      <c r="I356" s="13"/>
      <c r="J356" s="67"/>
      <c r="K356" s="67"/>
      <c r="L356" s="94"/>
      <c r="M356" s="92"/>
      <c r="N356" s="19"/>
      <c r="S356" s="16"/>
    </row>
    <row r="357" spans="1:19" x14ac:dyDescent="0.25">
      <c r="A357" s="8"/>
      <c r="D357" s="9"/>
      <c r="E357" s="14"/>
      <c r="F357" s="13"/>
      <c r="G357" s="13"/>
      <c r="H357" s="13"/>
      <c r="I357" s="13"/>
      <c r="J357" s="67"/>
      <c r="K357" s="67"/>
      <c r="L357" s="94"/>
      <c r="M357" s="92"/>
      <c r="N357" s="19"/>
      <c r="S357" s="16"/>
    </row>
    <row r="358" spans="1:19" x14ac:dyDescent="0.25">
      <c r="A358" s="8"/>
      <c r="D358" s="9"/>
      <c r="E358" s="14"/>
      <c r="F358" s="13"/>
      <c r="G358" s="13"/>
      <c r="H358" s="13"/>
      <c r="I358" s="13"/>
      <c r="J358" s="67"/>
      <c r="K358" s="67"/>
      <c r="L358" s="94"/>
      <c r="M358" s="92"/>
      <c r="N358" s="19"/>
      <c r="S358" s="16"/>
    </row>
    <row r="359" spans="1:19" x14ac:dyDescent="0.25">
      <c r="A359" s="8"/>
      <c r="D359" s="9"/>
      <c r="E359" s="14"/>
      <c r="F359" s="13"/>
      <c r="G359" s="13"/>
      <c r="H359" s="13"/>
      <c r="I359" s="13"/>
      <c r="J359" s="67"/>
      <c r="K359" s="67"/>
      <c r="L359" s="94"/>
      <c r="M359" s="92"/>
      <c r="N359" s="19"/>
      <c r="S359" s="16"/>
    </row>
    <row r="360" spans="1:19" x14ac:dyDescent="0.25">
      <c r="A360" s="8"/>
      <c r="D360" s="9"/>
      <c r="E360" s="14"/>
      <c r="F360" s="13"/>
      <c r="G360" s="13"/>
      <c r="H360" s="13"/>
      <c r="I360" s="13"/>
      <c r="J360" s="67"/>
      <c r="K360" s="67"/>
      <c r="L360" s="94"/>
      <c r="M360" s="92"/>
      <c r="N360" s="19"/>
      <c r="S360" s="16"/>
    </row>
    <row r="361" spans="1:19" x14ac:dyDescent="0.25">
      <c r="A361" s="8"/>
      <c r="D361" s="9"/>
      <c r="E361" s="14"/>
      <c r="F361" s="13"/>
      <c r="G361" s="13"/>
      <c r="H361" s="13"/>
      <c r="I361" s="13"/>
      <c r="J361" s="67"/>
      <c r="K361" s="67"/>
      <c r="L361" s="94"/>
      <c r="M361" s="92"/>
      <c r="N361" s="19"/>
      <c r="S361" s="16"/>
    </row>
    <row r="362" spans="1:19" x14ac:dyDescent="0.25">
      <c r="A362" s="8"/>
      <c r="D362" s="9"/>
      <c r="E362" s="14"/>
      <c r="F362" s="13"/>
      <c r="G362" s="13"/>
      <c r="H362" s="13"/>
      <c r="I362" s="13"/>
      <c r="J362" s="67"/>
      <c r="K362" s="67"/>
      <c r="L362" s="94"/>
      <c r="M362" s="92"/>
      <c r="N362" s="19"/>
      <c r="S362" s="16"/>
    </row>
    <row r="363" spans="1:19" x14ac:dyDescent="0.25">
      <c r="A363" s="8"/>
      <c r="D363" s="9"/>
      <c r="E363" s="14"/>
      <c r="F363" s="13"/>
      <c r="G363" s="13"/>
      <c r="H363" s="13"/>
      <c r="I363" s="13"/>
      <c r="J363" s="67"/>
      <c r="K363" s="67"/>
      <c r="L363" s="94"/>
      <c r="M363" s="92"/>
      <c r="N363" s="19"/>
      <c r="S363" s="16"/>
    </row>
    <row r="364" spans="1:19" x14ac:dyDescent="0.25">
      <c r="A364" s="8"/>
      <c r="D364" s="9"/>
      <c r="E364" s="14"/>
      <c r="F364" s="13"/>
      <c r="G364" s="13"/>
      <c r="H364" s="13"/>
      <c r="I364" s="13"/>
      <c r="J364" s="67"/>
      <c r="K364" s="67"/>
      <c r="L364" s="94"/>
      <c r="M364" s="92"/>
      <c r="N364" s="19"/>
      <c r="S364" s="16"/>
    </row>
    <row r="365" spans="1:19" x14ac:dyDescent="0.25">
      <c r="A365" s="8"/>
      <c r="D365" s="9"/>
      <c r="E365" s="14"/>
      <c r="F365" s="13"/>
      <c r="G365" s="13"/>
      <c r="H365" s="13"/>
      <c r="I365" s="13"/>
      <c r="J365" s="67"/>
      <c r="K365" s="67"/>
      <c r="L365" s="94"/>
      <c r="M365" s="92"/>
      <c r="N365" s="19"/>
      <c r="S365" s="16"/>
    </row>
    <row r="366" spans="1:19" x14ac:dyDescent="0.25">
      <c r="A366" s="8"/>
      <c r="D366" s="9"/>
      <c r="E366" s="14"/>
      <c r="F366" s="13"/>
      <c r="G366" s="13"/>
      <c r="H366" s="13"/>
      <c r="I366" s="13"/>
      <c r="J366" s="67"/>
      <c r="K366" s="67"/>
      <c r="L366" s="94"/>
      <c r="M366" s="92"/>
      <c r="N366" s="19"/>
      <c r="S366" s="16"/>
    </row>
    <row r="367" spans="1:19" x14ac:dyDescent="0.25">
      <c r="A367" s="8"/>
      <c r="D367" s="9"/>
      <c r="E367" s="14"/>
      <c r="F367" s="13"/>
      <c r="G367" s="13"/>
      <c r="H367" s="13"/>
      <c r="I367" s="13"/>
      <c r="J367" s="67"/>
      <c r="K367" s="67"/>
      <c r="L367" s="94"/>
      <c r="M367" s="92"/>
      <c r="N367" s="19"/>
      <c r="S367" s="16"/>
    </row>
    <row r="368" spans="1:19" x14ac:dyDescent="0.25">
      <c r="A368" s="8"/>
      <c r="D368" s="9"/>
      <c r="E368" s="14"/>
      <c r="F368" s="13"/>
      <c r="G368" s="13"/>
      <c r="H368" s="13"/>
      <c r="I368" s="13"/>
      <c r="J368" s="67"/>
      <c r="K368" s="67"/>
      <c r="L368" s="94"/>
      <c r="M368" s="92"/>
      <c r="N368" s="19"/>
      <c r="S368" s="16"/>
    </row>
    <row r="369" spans="1:19" x14ac:dyDescent="0.25">
      <c r="A369" s="8"/>
      <c r="D369" s="9"/>
      <c r="E369" s="14"/>
      <c r="F369" s="13"/>
      <c r="G369" s="13"/>
      <c r="H369" s="13"/>
      <c r="I369" s="13"/>
      <c r="J369" s="67"/>
      <c r="K369" s="67"/>
      <c r="L369" s="94"/>
      <c r="M369" s="92"/>
      <c r="N369" s="19"/>
      <c r="S369" s="16"/>
    </row>
    <row r="370" spans="1:19" x14ac:dyDescent="0.25">
      <c r="A370" s="8"/>
      <c r="D370" s="9"/>
      <c r="E370" s="14"/>
      <c r="F370" s="13"/>
      <c r="G370" s="13"/>
      <c r="H370" s="13"/>
      <c r="I370" s="13"/>
      <c r="J370" s="67"/>
      <c r="K370" s="67"/>
      <c r="L370" s="94"/>
      <c r="M370" s="92"/>
      <c r="N370" s="19"/>
      <c r="S370" s="16"/>
    </row>
    <row r="371" spans="1:19" x14ac:dyDescent="0.25">
      <c r="A371" s="8"/>
      <c r="D371" s="9"/>
      <c r="E371" s="14"/>
      <c r="F371" s="13"/>
      <c r="G371" s="13"/>
      <c r="H371" s="13"/>
      <c r="I371" s="13"/>
      <c r="J371" s="67"/>
      <c r="K371" s="67"/>
      <c r="L371" s="94"/>
      <c r="M371" s="92"/>
      <c r="N371" s="19"/>
      <c r="S371" s="16"/>
    </row>
    <row r="372" spans="1:19" x14ac:dyDescent="0.25">
      <c r="A372" s="8"/>
      <c r="D372" s="9"/>
      <c r="E372" s="14"/>
      <c r="F372" s="13"/>
      <c r="G372" s="13"/>
      <c r="H372" s="13"/>
      <c r="I372" s="13"/>
      <c r="J372" s="67"/>
      <c r="K372" s="67"/>
      <c r="L372" s="94"/>
      <c r="M372" s="92"/>
      <c r="N372" s="19"/>
      <c r="S372" s="16"/>
    </row>
    <row r="373" spans="1:19" x14ac:dyDescent="0.25">
      <c r="A373" s="8"/>
      <c r="D373" s="9"/>
      <c r="E373" s="14"/>
      <c r="F373" s="13"/>
      <c r="G373" s="13"/>
      <c r="H373" s="13"/>
      <c r="I373" s="13"/>
      <c r="J373" s="67"/>
      <c r="K373" s="67"/>
      <c r="L373" s="94"/>
      <c r="M373" s="92"/>
      <c r="N373" s="19"/>
      <c r="S373" s="16"/>
    </row>
    <row r="374" spans="1:19" x14ac:dyDescent="0.25">
      <c r="A374" s="8"/>
      <c r="D374" s="9"/>
      <c r="E374" s="14"/>
      <c r="F374" s="13"/>
      <c r="G374" s="13"/>
      <c r="H374" s="13"/>
      <c r="I374" s="13"/>
      <c r="J374" s="67"/>
      <c r="K374" s="67"/>
      <c r="L374" s="94"/>
      <c r="M374" s="92"/>
      <c r="N374" s="19"/>
      <c r="S374" s="16"/>
    </row>
    <row r="375" spans="1:19" x14ac:dyDescent="0.25">
      <c r="A375" s="8"/>
      <c r="D375" s="9"/>
      <c r="E375" s="14"/>
      <c r="F375" s="13"/>
      <c r="G375" s="13"/>
      <c r="H375" s="13"/>
      <c r="I375" s="13"/>
      <c r="J375" s="67"/>
      <c r="K375" s="67"/>
      <c r="L375" s="94"/>
      <c r="M375" s="92"/>
      <c r="N375" s="19"/>
      <c r="S375" s="16"/>
    </row>
    <row r="376" spans="1:19" x14ac:dyDescent="0.25">
      <c r="A376" s="8"/>
      <c r="D376" s="9"/>
      <c r="E376" s="14"/>
      <c r="F376" s="13"/>
      <c r="G376" s="13"/>
      <c r="H376" s="13"/>
      <c r="I376" s="13"/>
      <c r="J376" s="67"/>
      <c r="K376" s="67"/>
      <c r="L376" s="94"/>
      <c r="M376" s="92"/>
      <c r="N376" s="19"/>
      <c r="S376" s="16"/>
    </row>
    <row r="377" spans="1:19" x14ac:dyDescent="0.25">
      <c r="A377" s="8"/>
      <c r="D377" s="9"/>
      <c r="E377" s="14"/>
      <c r="F377" s="13"/>
      <c r="G377" s="13"/>
      <c r="H377" s="13"/>
      <c r="I377" s="13"/>
      <c r="J377" s="67"/>
      <c r="K377" s="67"/>
      <c r="L377" s="94"/>
      <c r="M377" s="92"/>
      <c r="N377" s="19"/>
      <c r="S377" s="16"/>
    </row>
    <row r="378" spans="1:19" x14ac:dyDescent="0.25">
      <c r="A378" s="8"/>
      <c r="D378" s="9"/>
      <c r="E378" s="14"/>
      <c r="F378" s="13"/>
      <c r="G378" s="13"/>
      <c r="H378" s="13"/>
      <c r="I378" s="13"/>
      <c r="J378" s="67"/>
      <c r="K378" s="67"/>
      <c r="L378" s="94"/>
      <c r="M378" s="92"/>
      <c r="N378" s="19"/>
      <c r="S378" s="16"/>
    </row>
    <row r="379" spans="1:19" x14ac:dyDescent="0.25">
      <c r="A379" s="8"/>
      <c r="D379" s="9"/>
      <c r="E379" s="14"/>
      <c r="F379" s="13"/>
      <c r="G379" s="13"/>
      <c r="H379" s="13"/>
      <c r="I379" s="13"/>
      <c r="J379" s="67"/>
      <c r="K379" s="67"/>
      <c r="L379" s="94"/>
      <c r="M379" s="92"/>
      <c r="N379" s="19"/>
      <c r="S379" s="16"/>
    </row>
    <row r="380" spans="1:19" x14ac:dyDescent="0.25">
      <c r="A380" s="8"/>
      <c r="D380" s="9"/>
      <c r="E380" s="14"/>
      <c r="F380" s="13"/>
      <c r="G380" s="13"/>
      <c r="H380" s="13"/>
      <c r="I380" s="13"/>
      <c r="J380" s="67"/>
      <c r="K380" s="67"/>
      <c r="L380" s="94"/>
      <c r="M380" s="92"/>
      <c r="N380" s="19"/>
      <c r="S380" s="16"/>
    </row>
    <row r="381" spans="1:19" x14ac:dyDescent="0.25">
      <c r="A381" s="8"/>
      <c r="D381" s="9"/>
      <c r="E381" s="14"/>
      <c r="F381" s="13"/>
      <c r="G381" s="13"/>
      <c r="H381" s="13"/>
      <c r="I381" s="13"/>
      <c r="J381" s="67"/>
      <c r="K381" s="67"/>
      <c r="L381" s="94"/>
      <c r="M381" s="92"/>
      <c r="N381" s="19"/>
      <c r="S381" s="16"/>
    </row>
    <row r="382" spans="1:19" x14ac:dyDescent="0.25">
      <c r="A382" s="8"/>
      <c r="D382" s="9"/>
      <c r="E382" s="14"/>
      <c r="F382" s="13"/>
      <c r="G382" s="13"/>
      <c r="H382" s="13"/>
      <c r="I382" s="13"/>
      <c r="J382" s="67"/>
      <c r="K382" s="67"/>
      <c r="L382" s="94"/>
      <c r="M382" s="92"/>
      <c r="N382" s="19"/>
      <c r="S382" s="16"/>
    </row>
    <row r="383" spans="1:19" x14ac:dyDescent="0.25">
      <c r="A383" s="8"/>
      <c r="D383" s="9"/>
      <c r="E383" s="14"/>
      <c r="F383" s="13"/>
      <c r="G383" s="13"/>
      <c r="H383" s="13"/>
      <c r="I383" s="13"/>
      <c r="J383" s="67"/>
      <c r="K383" s="67"/>
      <c r="L383" s="94"/>
      <c r="M383" s="92"/>
      <c r="N383" s="19"/>
      <c r="S383" s="16"/>
    </row>
    <row r="384" spans="1:19" x14ac:dyDescent="0.25">
      <c r="A384" s="8"/>
      <c r="D384" s="9"/>
      <c r="E384" s="14"/>
      <c r="F384" s="13"/>
      <c r="G384" s="13"/>
      <c r="H384" s="13"/>
      <c r="I384" s="13"/>
      <c r="J384" s="67"/>
      <c r="K384" s="67"/>
      <c r="L384" s="94"/>
      <c r="M384" s="92"/>
      <c r="N384" s="19"/>
      <c r="S384" s="16"/>
    </row>
    <row r="385" spans="1:19" x14ac:dyDescent="0.25">
      <c r="A385" s="8"/>
      <c r="D385" s="9"/>
      <c r="E385" s="14"/>
      <c r="F385" s="13"/>
      <c r="G385" s="13"/>
      <c r="H385" s="13"/>
      <c r="I385" s="13"/>
      <c r="J385" s="67"/>
      <c r="K385" s="67"/>
      <c r="L385" s="94"/>
      <c r="M385" s="92"/>
      <c r="N385" s="19"/>
      <c r="S385" s="16"/>
    </row>
    <row r="386" spans="1:19" x14ac:dyDescent="0.25">
      <c r="A386" s="8"/>
      <c r="D386" s="9"/>
      <c r="E386" s="14"/>
      <c r="F386" s="13"/>
      <c r="G386" s="13"/>
      <c r="H386" s="13"/>
      <c r="I386" s="13"/>
      <c r="J386" s="67"/>
      <c r="K386" s="67"/>
      <c r="L386" s="94"/>
      <c r="M386" s="92"/>
      <c r="N386" s="19"/>
      <c r="S386" s="16"/>
    </row>
    <row r="387" spans="1:19" x14ac:dyDescent="0.25">
      <c r="A387" s="8"/>
      <c r="D387" s="9"/>
      <c r="E387" s="14"/>
      <c r="F387" s="13"/>
      <c r="G387" s="13"/>
      <c r="H387" s="13"/>
      <c r="I387" s="13"/>
      <c r="J387" s="67"/>
      <c r="K387" s="67"/>
      <c r="L387" s="94"/>
      <c r="M387" s="92"/>
      <c r="N387" s="19"/>
      <c r="S387" s="16"/>
    </row>
    <row r="388" spans="1:19" x14ac:dyDescent="0.25">
      <c r="A388" s="8"/>
      <c r="D388" s="9"/>
      <c r="E388" s="14"/>
      <c r="F388" s="13"/>
      <c r="G388" s="13"/>
      <c r="H388" s="13"/>
      <c r="I388" s="13"/>
      <c r="J388" s="67"/>
      <c r="K388" s="67"/>
      <c r="L388" s="94"/>
      <c r="M388" s="92"/>
      <c r="N388" s="19"/>
      <c r="S388" s="16"/>
    </row>
    <row r="389" spans="1:19" x14ac:dyDescent="0.25">
      <c r="A389" s="8"/>
      <c r="D389" s="9"/>
      <c r="E389" s="14"/>
      <c r="F389" s="13"/>
      <c r="G389" s="13"/>
      <c r="H389" s="13"/>
      <c r="I389" s="13"/>
      <c r="J389" s="67"/>
      <c r="K389" s="67"/>
      <c r="L389" s="94"/>
      <c r="M389" s="92"/>
      <c r="N389" s="19"/>
      <c r="S389" s="16"/>
    </row>
    <row r="390" spans="1:19" x14ac:dyDescent="0.25">
      <c r="A390" s="8"/>
      <c r="D390" s="9"/>
      <c r="E390" s="14"/>
      <c r="F390" s="13"/>
      <c r="G390" s="13"/>
      <c r="H390" s="13"/>
      <c r="I390" s="13"/>
      <c r="J390" s="67"/>
      <c r="K390" s="67"/>
      <c r="L390" s="94"/>
      <c r="M390" s="92"/>
      <c r="N390" s="19"/>
      <c r="S390" s="16"/>
    </row>
    <row r="391" spans="1:19" x14ac:dyDescent="0.25">
      <c r="A391" s="8"/>
      <c r="D391" s="9"/>
      <c r="E391" s="14"/>
      <c r="F391" s="13"/>
      <c r="G391" s="13"/>
      <c r="H391" s="13"/>
      <c r="I391" s="13"/>
      <c r="J391" s="67"/>
      <c r="K391" s="67"/>
      <c r="L391" s="94"/>
      <c r="M391" s="92"/>
      <c r="N391" s="19"/>
      <c r="S391" s="16"/>
    </row>
    <row r="392" spans="1:19" x14ac:dyDescent="0.25">
      <c r="A392" s="8"/>
      <c r="D392" s="9"/>
      <c r="E392" s="14"/>
      <c r="F392" s="13"/>
      <c r="G392" s="13"/>
      <c r="H392" s="13"/>
      <c r="I392" s="13"/>
      <c r="J392" s="67"/>
      <c r="K392" s="67"/>
      <c r="L392" s="94"/>
      <c r="M392" s="92"/>
      <c r="N392" s="19"/>
      <c r="S392" s="16"/>
    </row>
    <row r="393" spans="1:19" x14ac:dyDescent="0.25">
      <c r="A393" s="8"/>
      <c r="D393" s="9"/>
      <c r="E393" s="14"/>
      <c r="F393" s="13"/>
      <c r="G393" s="13"/>
      <c r="H393" s="13"/>
      <c r="I393" s="13"/>
      <c r="J393" s="67"/>
      <c r="K393" s="67"/>
      <c r="L393" s="94"/>
      <c r="M393" s="92"/>
      <c r="N393" s="19"/>
      <c r="S393" s="16"/>
    </row>
    <row r="394" spans="1:19" x14ac:dyDescent="0.25">
      <c r="A394" s="8"/>
      <c r="D394" s="9"/>
      <c r="E394" s="14"/>
      <c r="F394" s="13"/>
      <c r="G394" s="13"/>
      <c r="H394" s="13"/>
      <c r="I394" s="13"/>
      <c r="J394" s="67"/>
      <c r="K394" s="67"/>
      <c r="L394" s="94"/>
      <c r="M394" s="92"/>
      <c r="N394" s="19"/>
      <c r="S394" s="16"/>
    </row>
    <row r="395" spans="1:19" x14ac:dyDescent="0.25">
      <c r="A395" s="8"/>
      <c r="D395" s="9"/>
      <c r="E395" s="14"/>
      <c r="F395" s="13"/>
      <c r="G395" s="13"/>
      <c r="H395" s="13"/>
      <c r="I395" s="13"/>
      <c r="J395" s="67"/>
      <c r="K395" s="67"/>
      <c r="L395" s="94"/>
      <c r="M395" s="92"/>
      <c r="N395" s="19"/>
      <c r="S395" s="16"/>
    </row>
    <row r="396" spans="1:19" x14ac:dyDescent="0.25">
      <c r="A396" s="8"/>
      <c r="D396" s="9"/>
      <c r="E396" s="14"/>
      <c r="F396" s="13"/>
      <c r="G396" s="13"/>
      <c r="H396" s="13"/>
      <c r="I396" s="13"/>
      <c r="J396" s="67"/>
      <c r="K396" s="67"/>
      <c r="L396" s="94"/>
      <c r="M396" s="92"/>
      <c r="N396" s="19"/>
      <c r="S396" s="16"/>
    </row>
    <row r="397" spans="1:19" x14ac:dyDescent="0.25">
      <c r="A397" s="8"/>
      <c r="D397" s="9"/>
      <c r="E397" s="14"/>
      <c r="F397" s="13"/>
      <c r="G397" s="13"/>
      <c r="H397" s="13"/>
      <c r="I397" s="13"/>
      <c r="J397" s="67"/>
      <c r="K397" s="67"/>
      <c r="L397" s="94"/>
      <c r="M397" s="92"/>
      <c r="N397" s="19"/>
      <c r="S397" s="16"/>
    </row>
    <row r="398" spans="1:19" x14ac:dyDescent="0.25">
      <c r="A398" s="8"/>
      <c r="D398" s="9"/>
      <c r="E398" s="14"/>
      <c r="F398" s="13"/>
      <c r="G398" s="13"/>
      <c r="H398" s="13"/>
      <c r="I398" s="13"/>
      <c r="J398" s="67"/>
      <c r="K398" s="67"/>
      <c r="L398" s="94"/>
      <c r="M398" s="92"/>
      <c r="N398" s="19"/>
      <c r="S398" s="16"/>
    </row>
    <row r="399" spans="1:19" x14ac:dyDescent="0.25">
      <c r="A399" s="8"/>
      <c r="D399" s="9"/>
      <c r="E399" s="14"/>
      <c r="F399" s="13"/>
      <c r="G399" s="13"/>
      <c r="H399" s="13"/>
      <c r="I399" s="13"/>
      <c r="J399" s="67"/>
      <c r="K399" s="67"/>
      <c r="L399" s="94"/>
      <c r="M399" s="92"/>
      <c r="N399" s="19"/>
      <c r="S399" s="16"/>
    </row>
    <row r="400" spans="1:19" x14ac:dyDescent="0.25">
      <c r="A400" s="8"/>
      <c r="D400" s="9"/>
      <c r="E400" s="14"/>
      <c r="F400" s="13"/>
      <c r="G400" s="13"/>
      <c r="H400" s="13"/>
      <c r="I400" s="13"/>
      <c r="J400" s="67"/>
      <c r="K400" s="67"/>
      <c r="L400" s="94"/>
      <c r="M400" s="92"/>
      <c r="N400" s="19"/>
      <c r="S400" s="16"/>
    </row>
    <row r="401" spans="1:19" x14ac:dyDescent="0.25">
      <c r="A401" s="8"/>
      <c r="D401" s="9"/>
      <c r="E401" s="14"/>
      <c r="F401" s="13"/>
      <c r="G401" s="13"/>
      <c r="H401" s="13"/>
      <c r="I401" s="13"/>
      <c r="J401" s="67"/>
      <c r="K401" s="67"/>
      <c r="L401" s="94"/>
      <c r="M401" s="92"/>
      <c r="N401" s="19"/>
      <c r="S401" s="16"/>
    </row>
    <row r="402" spans="1:19" x14ac:dyDescent="0.25">
      <c r="A402" s="8"/>
      <c r="D402" s="9"/>
      <c r="E402" s="14"/>
      <c r="F402" s="13"/>
      <c r="G402" s="13"/>
      <c r="H402" s="13"/>
      <c r="I402" s="13"/>
      <c r="J402" s="67"/>
      <c r="K402" s="67"/>
      <c r="L402" s="94"/>
      <c r="M402" s="92"/>
      <c r="N402" s="19"/>
      <c r="S402" s="16"/>
    </row>
    <row r="403" spans="1:19" x14ac:dyDescent="0.25">
      <c r="A403" s="8"/>
      <c r="D403" s="9"/>
      <c r="E403" s="14"/>
      <c r="F403" s="13"/>
      <c r="G403" s="13"/>
      <c r="H403" s="13"/>
      <c r="I403" s="13"/>
      <c r="J403" s="67"/>
      <c r="K403" s="67"/>
      <c r="L403" s="94"/>
      <c r="M403" s="92"/>
      <c r="N403" s="19"/>
      <c r="S403" s="16"/>
    </row>
    <row r="404" spans="1:19" x14ac:dyDescent="0.25">
      <c r="A404" s="8"/>
      <c r="D404" s="9"/>
      <c r="E404" s="14"/>
      <c r="F404" s="13"/>
      <c r="G404" s="13"/>
      <c r="H404" s="13"/>
      <c r="I404" s="13"/>
      <c r="J404" s="67"/>
      <c r="K404" s="67"/>
      <c r="L404" s="94"/>
      <c r="M404" s="92"/>
      <c r="N404" s="19"/>
      <c r="S404" s="16"/>
    </row>
    <row r="405" spans="1:19" x14ac:dyDescent="0.25">
      <c r="A405" s="8"/>
      <c r="D405" s="9"/>
      <c r="E405" s="14"/>
      <c r="F405" s="13"/>
      <c r="G405" s="13"/>
      <c r="H405" s="13"/>
      <c r="I405" s="13"/>
      <c r="J405" s="67"/>
      <c r="K405" s="67"/>
      <c r="L405" s="94"/>
      <c r="M405" s="92"/>
      <c r="N405" s="19"/>
      <c r="S405" s="16"/>
    </row>
    <row r="406" spans="1:19" x14ac:dyDescent="0.25">
      <c r="A406" s="8"/>
      <c r="D406" s="9"/>
      <c r="E406" s="14"/>
      <c r="F406" s="13"/>
      <c r="G406" s="13"/>
      <c r="H406" s="13"/>
      <c r="I406" s="13"/>
      <c r="J406" s="67"/>
      <c r="K406" s="67"/>
      <c r="L406" s="94"/>
      <c r="M406" s="92"/>
      <c r="N406" s="19"/>
      <c r="S406" s="16"/>
    </row>
    <row r="407" spans="1:19" x14ac:dyDescent="0.25">
      <c r="A407" s="8"/>
      <c r="D407" s="9"/>
      <c r="E407" s="14"/>
      <c r="F407" s="13"/>
      <c r="G407" s="13"/>
      <c r="H407" s="13"/>
      <c r="I407" s="13"/>
      <c r="J407" s="67"/>
      <c r="K407" s="67"/>
      <c r="L407" s="94"/>
      <c r="M407" s="92"/>
      <c r="N407" s="19"/>
      <c r="S407" s="16"/>
    </row>
    <row r="408" spans="1:19" x14ac:dyDescent="0.25">
      <c r="A408" s="8"/>
      <c r="D408" s="9"/>
      <c r="E408" s="14"/>
      <c r="F408" s="13"/>
      <c r="G408" s="13"/>
      <c r="H408" s="13"/>
      <c r="I408" s="13"/>
      <c r="J408" s="67"/>
      <c r="K408" s="67"/>
      <c r="L408" s="94"/>
      <c r="M408" s="92"/>
      <c r="N408" s="19"/>
      <c r="S408" s="16"/>
    </row>
    <row r="409" spans="1:19" x14ac:dyDescent="0.25">
      <c r="A409" s="8"/>
      <c r="D409" s="9"/>
      <c r="E409" s="14"/>
      <c r="F409" s="13"/>
      <c r="G409" s="13"/>
      <c r="H409" s="13"/>
      <c r="I409" s="13"/>
      <c r="J409" s="67"/>
      <c r="K409" s="67"/>
      <c r="L409" s="94"/>
      <c r="M409" s="92"/>
      <c r="N409" s="19"/>
      <c r="S409" s="16"/>
    </row>
    <row r="410" spans="1:19" x14ac:dyDescent="0.25">
      <c r="A410" s="8"/>
      <c r="D410" s="9"/>
      <c r="E410" s="14"/>
      <c r="F410" s="13"/>
      <c r="G410" s="13"/>
      <c r="H410" s="13"/>
      <c r="I410" s="13"/>
      <c r="J410" s="67"/>
      <c r="K410" s="67"/>
      <c r="L410" s="94"/>
      <c r="M410" s="92"/>
      <c r="N410" s="19"/>
      <c r="S410" s="16"/>
    </row>
    <row r="411" spans="1:19" x14ac:dyDescent="0.25">
      <c r="A411" s="8"/>
      <c r="D411" s="9"/>
      <c r="E411" s="14"/>
      <c r="F411" s="13"/>
      <c r="G411" s="13"/>
      <c r="H411" s="13"/>
      <c r="I411" s="13"/>
      <c r="J411" s="67"/>
      <c r="K411" s="67"/>
      <c r="L411" s="94"/>
      <c r="M411" s="92"/>
      <c r="N411" s="19"/>
      <c r="S411" s="16"/>
    </row>
    <row r="412" spans="1:19" x14ac:dyDescent="0.25">
      <c r="A412" s="8"/>
      <c r="D412" s="9"/>
      <c r="E412" s="14"/>
      <c r="F412" s="13"/>
      <c r="G412" s="13"/>
      <c r="H412" s="13"/>
      <c r="I412" s="13"/>
      <c r="J412" s="67"/>
      <c r="K412" s="67"/>
      <c r="L412" s="94"/>
      <c r="M412" s="92"/>
      <c r="N412" s="19"/>
      <c r="S412" s="16"/>
    </row>
    <row r="413" spans="1:19" x14ac:dyDescent="0.25">
      <c r="A413" s="8"/>
      <c r="D413" s="9"/>
      <c r="E413" s="14"/>
      <c r="F413" s="13"/>
      <c r="G413" s="13"/>
      <c r="H413" s="13"/>
      <c r="I413" s="13"/>
      <c r="J413" s="67"/>
      <c r="K413" s="67"/>
      <c r="L413" s="94"/>
      <c r="M413" s="92"/>
      <c r="N413" s="19"/>
      <c r="S413" s="16"/>
    </row>
    <row r="414" spans="1:19" x14ac:dyDescent="0.25">
      <c r="A414" s="8"/>
      <c r="D414" s="9"/>
      <c r="E414" s="14"/>
      <c r="F414" s="13"/>
      <c r="G414" s="13"/>
      <c r="H414" s="13"/>
      <c r="I414" s="13"/>
      <c r="J414" s="67"/>
      <c r="K414" s="67"/>
      <c r="L414" s="94"/>
      <c r="M414" s="92"/>
      <c r="N414" s="19"/>
      <c r="S414" s="16"/>
    </row>
    <row r="415" spans="1:19" x14ac:dyDescent="0.25">
      <c r="A415" s="8"/>
      <c r="D415" s="9"/>
      <c r="E415" s="14"/>
      <c r="F415" s="13"/>
      <c r="G415" s="13"/>
      <c r="H415" s="13"/>
      <c r="I415" s="13"/>
      <c r="J415" s="67"/>
      <c r="K415" s="67"/>
      <c r="L415" s="94"/>
      <c r="M415" s="92"/>
      <c r="N415" s="19"/>
      <c r="S415" s="16"/>
    </row>
    <row r="416" spans="1:19" x14ac:dyDescent="0.25">
      <c r="A416" s="8"/>
      <c r="D416" s="9"/>
      <c r="E416" s="14"/>
      <c r="F416" s="13"/>
      <c r="G416" s="13"/>
      <c r="H416" s="13"/>
      <c r="I416" s="13"/>
      <c r="J416" s="67"/>
      <c r="K416" s="67"/>
      <c r="L416" s="94"/>
      <c r="M416" s="92"/>
      <c r="N416" s="19"/>
      <c r="S416" s="16"/>
    </row>
    <row r="417" spans="1:19" x14ac:dyDescent="0.25">
      <c r="A417" s="8"/>
      <c r="D417" s="9"/>
      <c r="E417" s="14"/>
      <c r="F417" s="13"/>
      <c r="G417" s="13"/>
      <c r="H417" s="13"/>
      <c r="I417" s="13"/>
      <c r="J417" s="67"/>
      <c r="K417" s="67"/>
      <c r="L417" s="94"/>
      <c r="M417" s="92"/>
      <c r="N417" s="19"/>
      <c r="S417" s="16"/>
    </row>
    <row r="418" spans="1:19" x14ac:dyDescent="0.25">
      <c r="A418" s="8"/>
      <c r="D418" s="9"/>
      <c r="E418" s="14"/>
      <c r="F418" s="13"/>
      <c r="G418" s="13"/>
      <c r="H418" s="13"/>
      <c r="I418" s="13"/>
      <c r="J418" s="67"/>
      <c r="K418" s="67"/>
      <c r="L418" s="94"/>
      <c r="M418" s="92"/>
      <c r="N418" s="19"/>
      <c r="S418" s="16"/>
    </row>
    <row r="419" spans="1:19" x14ac:dyDescent="0.25">
      <c r="A419" s="8"/>
      <c r="D419" s="9"/>
      <c r="E419" s="14"/>
      <c r="F419" s="13"/>
      <c r="G419" s="13"/>
      <c r="H419" s="13"/>
      <c r="I419" s="13"/>
      <c r="J419" s="67"/>
      <c r="K419" s="67"/>
      <c r="L419" s="94"/>
      <c r="M419" s="92"/>
      <c r="N419" s="19"/>
      <c r="S419" s="16"/>
    </row>
    <row r="420" spans="1:19" x14ac:dyDescent="0.25">
      <c r="A420" s="8"/>
      <c r="D420" s="9"/>
      <c r="E420" s="14"/>
      <c r="F420" s="13"/>
      <c r="G420" s="13"/>
      <c r="H420" s="13"/>
      <c r="I420" s="13"/>
      <c r="J420" s="67"/>
      <c r="K420" s="67"/>
      <c r="L420" s="94"/>
      <c r="M420" s="92"/>
      <c r="N420" s="19"/>
      <c r="S420" s="16"/>
    </row>
    <row r="421" spans="1:19" x14ac:dyDescent="0.25">
      <c r="D421" s="9"/>
    </row>
    <row r="422" spans="1:19" x14ac:dyDescent="0.25">
      <c r="D422" s="9"/>
    </row>
    <row r="423" spans="1:19" x14ac:dyDescent="0.25">
      <c r="D423" s="9"/>
    </row>
    <row r="424" spans="1:19" x14ac:dyDescent="0.25">
      <c r="D424" s="9"/>
    </row>
    <row r="425" spans="1:19" x14ac:dyDescent="0.25">
      <c r="D425" s="9"/>
    </row>
    <row r="426" spans="1:19" x14ac:dyDescent="0.25">
      <c r="D426" s="9"/>
    </row>
    <row r="427" spans="1:19" x14ac:dyDescent="0.25">
      <c r="D427" s="9"/>
    </row>
    <row r="428" spans="1:19" x14ac:dyDescent="0.25">
      <c r="D428" s="9"/>
    </row>
    <row r="429" spans="1:19" x14ac:dyDescent="0.25">
      <c r="D429" s="9"/>
    </row>
    <row r="430" spans="1:19" x14ac:dyDescent="0.25">
      <c r="D430" s="9"/>
    </row>
    <row r="431" spans="1:19" x14ac:dyDescent="0.25">
      <c r="D431" s="9"/>
    </row>
    <row r="432" spans="1:19" x14ac:dyDescent="0.25">
      <c r="D432" s="9"/>
    </row>
    <row r="433" spans="4:4" x14ac:dyDescent="0.25">
      <c r="D433" s="9"/>
    </row>
    <row r="434" spans="4:4" x14ac:dyDescent="0.25">
      <c r="D434" s="9"/>
    </row>
    <row r="435" spans="4:4" x14ac:dyDescent="0.25">
      <c r="D435" s="9"/>
    </row>
  </sheetData>
  <phoneticPr fontId="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67"/>
  <sheetViews>
    <sheetView tabSelected="1" topLeftCell="L74" zoomScale="86" zoomScaleNormal="86" zoomScaleSheetLayoutView="100" workbookViewId="0">
      <selection activeCell="X95" sqref="X95"/>
    </sheetView>
  </sheetViews>
  <sheetFormatPr defaultRowHeight="13.2" x14ac:dyDescent="0.25"/>
  <cols>
    <col min="22" max="22" width="9.88671875" customWidth="1"/>
    <col min="23" max="25" width="9" bestFit="1" customWidth="1"/>
    <col min="26" max="26" width="9.109375" customWidth="1"/>
    <col min="27" max="28" width="9.109375" bestFit="1" customWidth="1"/>
    <col min="29" max="29" width="12" bestFit="1" customWidth="1"/>
    <col min="30" max="38" width="9.109375" customWidth="1"/>
    <col min="39" max="39" width="28.88671875" customWidth="1"/>
    <col min="40" max="40" width="10" customWidth="1"/>
    <col min="41" max="41" width="8.77734375" customWidth="1"/>
  </cols>
  <sheetData>
    <row r="1" spans="1:41" x14ac:dyDescent="0.25">
      <c r="A1" s="12" t="s">
        <v>29</v>
      </c>
      <c r="B1" s="1"/>
      <c r="C1" s="1"/>
      <c r="D1" s="1"/>
      <c r="E1" s="1"/>
      <c r="F1" s="2"/>
      <c r="G1" s="2"/>
      <c r="H1" s="2"/>
      <c r="I1" s="2"/>
      <c r="J1" s="2"/>
      <c r="K1" s="55"/>
      <c r="L1" s="55"/>
      <c r="M1" s="55"/>
      <c r="N1" s="55"/>
      <c r="O1" s="55"/>
      <c r="P1" s="18"/>
      <c r="Q1" s="18"/>
      <c r="R1" s="18"/>
      <c r="S1" s="18"/>
      <c r="T1" s="18"/>
      <c r="U1" s="18"/>
      <c r="V1" s="18"/>
    </row>
    <row r="2" spans="1:41" x14ac:dyDescent="0.25">
      <c r="A2" s="1" t="s">
        <v>0</v>
      </c>
      <c r="B2" s="1"/>
      <c r="C2" s="1"/>
      <c r="D2" s="1"/>
      <c r="E2" s="1"/>
      <c r="F2" s="2"/>
      <c r="G2" s="2"/>
      <c r="H2" s="2"/>
      <c r="I2" s="2"/>
      <c r="J2" s="2"/>
      <c r="K2" s="55"/>
      <c r="L2" s="55"/>
      <c r="M2" s="55"/>
      <c r="N2" s="55"/>
      <c r="O2" s="55"/>
      <c r="P2" s="18"/>
      <c r="Q2" s="18"/>
      <c r="R2" s="18"/>
      <c r="S2" s="18"/>
      <c r="T2" s="18"/>
      <c r="U2" s="18"/>
      <c r="V2" s="18"/>
    </row>
    <row r="3" spans="1:41" x14ac:dyDescent="0.25">
      <c r="A3" s="1" t="s">
        <v>1</v>
      </c>
      <c r="B3" s="2"/>
      <c r="C3" s="2"/>
      <c r="D3" s="2"/>
      <c r="E3" s="2"/>
      <c r="F3" s="2"/>
      <c r="G3" s="55"/>
      <c r="H3" s="55"/>
      <c r="I3" s="55"/>
      <c r="J3" s="55"/>
      <c r="O3" s="55"/>
      <c r="P3" s="18"/>
      <c r="Q3" s="18"/>
      <c r="R3" s="18"/>
      <c r="S3" s="18"/>
      <c r="T3" s="18"/>
      <c r="U3" s="18"/>
      <c r="V3" s="18"/>
    </row>
    <row r="4" spans="1:41" x14ac:dyDescent="0.25">
      <c r="A4" s="1" t="s">
        <v>2</v>
      </c>
      <c r="B4" s="2"/>
      <c r="C4" s="2"/>
      <c r="D4" s="2"/>
      <c r="E4" s="2"/>
      <c r="F4" s="2"/>
      <c r="G4" s="55"/>
      <c r="H4" s="55"/>
      <c r="I4" s="55"/>
      <c r="J4" s="55"/>
      <c r="O4" s="55"/>
      <c r="P4" s="18"/>
      <c r="Q4" s="18"/>
      <c r="R4" s="18"/>
      <c r="S4" s="18"/>
      <c r="T4" s="18"/>
      <c r="U4" s="18"/>
      <c r="V4" s="18"/>
    </row>
    <row r="5" spans="1:41" x14ac:dyDescent="0.25">
      <c r="A5" s="1" t="s">
        <v>3</v>
      </c>
      <c r="B5" s="2"/>
      <c r="C5" s="2"/>
      <c r="D5" s="2"/>
      <c r="E5" s="2"/>
      <c r="F5" s="2"/>
      <c r="G5" s="55"/>
      <c r="H5" s="55"/>
      <c r="I5" s="55"/>
      <c r="J5" s="55"/>
      <c r="O5" s="55"/>
      <c r="P5" s="18"/>
      <c r="Q5" s="18"/>
      <c r="R5" s="18"/>
      <c r="S5" s="18"/>
      <c r="T5" s="18"/>
      <c r="U5" s="18"/>
      <c r="V5" s="18"/>
    </row>
    <row r="6" spans="1:41" x14ac:dyDescent="0.25">
      <c r="A6" s="1" t="s">
        <v>4</v>
      </c>
      <c r="B6" s="2"/>
      <c r="C6" s="2"/>
      <c r="D6" s="2"/>
      <c r="E6" s="2"/>
      <c r="F6" s="2"/>
      <c r="G6" s="55"/>
      <c r="H6" s="55"/>
      <c r="I6" s="55"/>
      <c r="J6" s="55"/>
      <c r="O6" s="55"/>
      <c r="P6" s="18"/>
      <c r="Q6" s="18"/>
      <c r="R6" s="18"/>
      <c r="S6" s="18"/>
      <c r="T6" s="18"/>
      <c r="U6" s="18"/>
      <c r="V6" s="18"/>
    </row>
    <row r="7" spans="1:41" x14ac:dyDescent="0.25">
      <c r="A7" s="1" t="s">
        <v>5</v>
      </c>
      <c r="B7" s="2"/>
      <c r="C7" s="2"/>
      <c r="D7" s="2"/>
      <c r="E7" s="2"/>
      <c r="F7" s="2"/>
      <c r="G7" s="55"/>
      <c r="H7" s="55"/>
      <c r="I7" s="55"/>
      <c r="J7" s="55"/>
      <c r="O7" s="55"/>
      <c r="P7" s="18"/>
      <c r="Q7" s="18"/>
      <c r="R7" s="18"/>
      <c r="S7" s="18"/>
      <c r="T7" s="18"/>
      <c r="U7" s="18"/>
      <c r="V7" s="18"/>
    </row>
    <row r="8" spans="1:41" x14ac:dyDescent="0.25">
      <c r="A8" s="1" t="s">
        <v>6</v>
      </c>
      <c r="B8" s="2"/>
      <c r="C8" s="2"/>
      <c r="D8" s="2"/>
      <c r="E8" s="2"/>
      <c r="F8" s="2"/>
      <c r="G8" s="55" t="s">
        <v>44</v>
      </c>
      <c r="H8" s="55" t="s">
        <v>78</v>
      </c>
      <c r="I8" s="18">
        <f>SUM(M60:M67)/8</f>
        <v>-4.7500000000005871E-3</v>
      </c>
      <c r="Q8" s="18"/>
      <c r="R8" s="18"/>
      <c r="S8" s="18"/>
      <c r="T8" s="18"/>
      <c r="U8" s="18"/>
      <c r="V8" s="18"/>
    </row>
    <row r="9" spans="1:41" x14ac:dyDescent="0.25">
      <c r="A9" s="1" t="s">
        <v>7</v>
      </c>
      <c r="B9" s="2"/>
      <c r="C9" s="2"/>
      <c r="D9" s="2"/>
      <c r="E9" s="2"/>
      <c r="F9" s="2"/>
      <c r="G9" s="55"/>
      <c r="H9" s="55"/>
      <c r="I9" s="55"/>
      <c r="J9" s="55"/>
      <c r="O9" s="55"/>
      <c r="P9" s="18"/>
      <c r="Q9" s="18"/>
      <c r="R9" s="18"/>
      <c r="S9" s="18"/>
      <c r="T9" s="18"/>
      <c r="U9" s="18"/>
      <c r="V9" s="18"/>
    </row>
    <row r="10" spans="1:41" x14ac:dyDescent="0.25">
      <c r="A10" s="1" t="s">
        <v>8</v>
      </c>
      <c r="B10" s="2"/>
      <c r="C10" s="2"/>
      <c r="D10" s="2"/>
      <c r="E10" s="2"/>
      <c r="F10" s="2"/>
      <c r="G10" s="55"/>
      <c r="H10" s="55"/>
      <c r="I10" s="55"/>
      <c r="J10" s="55"/>
      <c r="O10" s="55"/>
      <c r="P10" s="18"/>
      <c r="Q10" s="18"/>
      <c r="R10" s="18"/>
      <c r="S10" s="18"/>
      <c r="T10" s="18"/>
      <c r="U10" s="18"/>
      <c r="V10" s="18"/>
    </row>
    <row r="11" spans="1:41" ht="12" customHeight="1" x14ac:dyDescent="0.25">
      <c r="A11" s="1" t="s">
        <v>9</v>
      </c>
      <c r="B11" s="2"/>
      <c r="C11" s="2"/>
      <c r="D11" s="2"/>
      <c r="E11" s="2"/>
      <c r="F11" s="2"/>
      <c r="G11" s="55"/>
      <c r="H11" s="55"/>
      <c r="I11" s="55"/>
      <c r="J11" s="55"/>
      <c r="O11" s="55"/>
      <c r="P11" s="18"/>
      <c r="Q11" s="18"/>
      <c r="R11" s="18"/>
      <c r="S11" s="18"/>
      <c r="T11" s="18"/>
      <c r="U11" s="18"/>
      <c r="V11" s="18"/>
    </row>
    <row r="12" spans="1:41" ht="12" customHeight="1" x14ac:dyDescent="0.25">
      <c r="A12" s="2"/>
      <c r="B12" s="2"/>
      <c r="C12" s="2"/>
      <c r="D12" s="2"/>
      <c r="E12" s="2"/>
      <c r="F12" s="1"/>
      <c r="G12" s="2"/>
      <c r="H12" s="2"/>
      <c r="I12" s="2"/>
      <c r="J12" s="2"/>
      <c r="K12" s="55"/>
      <c r="L12" s="55"/>
      <c r="M12" s="55"/>
      <c r="N12" s="55"/>
      <c r="O12" s="55"/>
      <c r="P12" s="18"/>
      <c r="Q12" s="18"/>
      <c r="R12" s="18"/>
      <c r="S12" s="18"/>
      <c r="T12" s="18"/>
      <c r="U12" s="18"/>
      <c r="V12" s="18"/>
      <c r="AH12" s="190" t="s">
        <v>83</v>
      </c>
      <c r="AI12" s="117"/>
      <c r="AJ12" s="117"/>
      <c r="AK12" s="117"/>
      <c r="AL12" s="118"/>
    </row>
    <row r="13" spans="1:41" x14ac:dyDescent="0.25">
      <c r="A13" s="2" t="s">
        <v>79</v>
      </c>
      <c r="B13" s="2"/>
      <c r="C13" s="2"/>
      <c r="D13" s="2"/>
      <c r="E13" s="2"/>
      <c r="G13" s="2"/>
      <c r="H13" s="2"/>
      <c r="I13" s="2"/>
      <c r="J13" s="2"/>
      <c r="K13" s="55"/>
      <c r="L13" s="55"/>
      <c r="M13" s="55"/>
      <c r="N13" s="55"/>
      <c r="O13" s="71"/>
      <c r="P13" s="18" t="s">
        <v>57</v>
      </c>
      <c r="Q13" s="18" t="s">
        <v>58</v>
      </c>
      <c r="R13" s="18"/>
      <c r="S13" s="18"/>
      <c r="T13" s="18"/>
      <c r="U13" s="18"/>
      <c r="V13" s="18"/>
      <c r="AC13" s="145">
        <v>90</v>
      </c>
      <c r="AD13" s="145">
        <v>150</v>
      </c>
      <c r="AE13" s="145">
        <v>330</v>
      </c>
      <c r="AF13" s="145">
        <v>450</v>
      </c>
      <c r="AG13" s="145">
        <v>630</v>
      </c>
      <c r="AH13" s="191">
        <v>90</v>
      </c>
      <c r="AI13" s="192">
        <v>150</v>
      </c>
      <c r="AJ13" s="192">
        <v>330</v>
      </c>
      <c r="AK13" s="192">
        <v>450</v>
      </c>
      <c r="AL13" s="193">
        <v>630</v>
      </c>
    </row>
    <row r="14" spans="1:41" x14ac:dyDescent="0.25">
      <c r="A14" s="150"/>
      <c r="B14" s="150"/>
      <c r="C14" s="150"/>
      <c r="D14" s="150"/>
      <c r="E14" s="150"/>
      <c r="F14" s="151"/>
      <c r="G14" s="153" t="s">
        <v>77</v>
      </c>
      <c r="H14" s="150"/>
      <c r="I14" s="150"/>
      <c r="J14" s="150"/>
      <c r="K14" s="152"/>
      <c r="L14" s="152"/>
      <c r="M14" s="152"/>
      <c r="N14" s="152"/>
      <c r="O14" s="152"/>
      <c r="P14" s="164"/>
      <c r="Q14" s="107" t="s">
        <v>54</v>
      </c>
      <c r="R14" s="106"/>
      <c r="S14" s="138"/>
      <c r="T14" s="157"/>
      <c r="U14" s="104" t="s">
        <v>53</v>
      </c>
      <c r="V14" s="104" t="s">
        <v>53</v>
      </c>
      <c r="W14" s="104"/>
      <c r="X14" s="161"/>
      <c r="Y14" s="162" t="s">
        <v>54</v>
      </c>
      <c r="Z14" s="163"/>
      <c r="AA14" s="157" t="s">
        <v>53</v>
      </c>
      <c r="AB14" s="158"/>
      <c r="AC14" s="154" t="s">
        <v>68</v>
      </c>
      <c r="AD14" s="154" t="s">
        <v>69</v>
      </c>
      <c r="AE14" s="154" t="s">
        <v>70</v>
      </c>
      <c r="AF14" s="154" t="s">
        <v>71</v>
      </c>
      <c r="AG14" s="154" t="s">
        <v>72</v>
      </c>
      <c r="AH14" s="194" t="s">
        <v>68</v>
      </c>
      <c r="AI14" s="154" t="s">
        <v>69</v>
      </c>
      <c r="AJ14" s="154" t="s">
        <v>70</v>
      </c>
      <c r="AK14" s="154" t="s">
        <v>71</v>
      </c>
      <c r="AL14" s="195" t="s">
        <v>72</v>
      </c>
      <c r="AM14" s="155"/>
      <c r="AN14" s="156" t="s">
        <v>61</v>
      </c>
    </row>
    <row r="15" spans="1:41" x14ac:dyDescent="0.25">
      <c r="A15" s="3" t="s">
        <v>10</v>
      </c>
      <c r="B15" s="4" t="s">
        <v>11</v>
      </c>
      <c r="C15" s="4"/>
      <c r="D15" s="4"/>
      <c r="E15" s="4"/>
      <c r="F15" s="4" t="s">
        <v>12</v>
      </c>
      <c r="G15" s="4" t="s">
        <v>13</v>
      </c>
      <c r="H15" s="4" t="s">
        <v>14</v>
      </c>
      <c r="I15" s="4" t="s">
        <v>15</v>
      </c>
      <c r="J15" s="53" t="s">
        <v>43</v>
      </c>
      <c r="K15" s="53" t="s">
        <v>16</v>
      </c>
      <c r="L15" s="53" t="s">
        <v>17</v>
      </c>
      <c r="M15" s="53" t="s">
        <v>18</v>
      </c>
      <c r="N15" s="53" t="s">
        <v>19</v>
      </c>
      <c r="O15" s="53" t="s">
        <v>20</v>
      </c>
      <c r="P15" s="108" t="s">
        <v>49</v>
      </c>
      <c r="Q15" s="57" t="s">
        <v>50</v>
      </c>
      <c r="R15" s="57" t="s">
        <v>51</v>
      </c>
      <c r="S15" s="58" t="s">
        <v>59</v>
      </c>
      <c r="T15" s="108" t="s">
        <v>49</v>
      </c>
      <c r="U15" s="57" t="s">
        <v>50</v>
      </c>
      <c r="V15" s="57" t="s">
        <v>51</v>
      </c>
      <c r="W15" s="58" t="s">
        <v>59</v>
      </c>
      <c r="X15" s="120" t="s">
        <v>48</v>
      </c>
      <c r="Y15" s="165" t="s">
        <v>55</v>
      </c>
      <c r="Z15" s="121" t="s">
        <v>56</v>
      </c>
      <c r="AA15" s="120" t="s">
        <v>47</v>
      </c>
      <c r="AB15" s="182" t="s">
        <v>56</v>
      </c>
      <c r="AC15" s="146">
        <v>60</v>
      </c>
      <c r="AD15" s="147">
        <v>120</v>
      </c>
      <c r="AE15" s="147">
        <v>300</v>
      </c>
      <c r="AF15" s="147">
        <v>420</v>
      </c>
      <c r="AG15" s="147">
        <v>600</v>
      </c>
      <c r="AH15" s="196">
        <v>60</v>
      </c>
      <c r="AI15" s="147">
        <v>120</v>
      </c>
      <c r="AJ15" s="147">
        <v>300</v>
      </c>
      <c r="AK15" s="147">
        <v>420</v>
      </c>
      <c r="AL15" s="197">
        <v>600</v>
      </c>
      <c r="AM15" s="101" t="s">
        <v>67</v>
      </c>
      <c r="AN15" s="147" t="s">
        <v>74</v>
      </c>
      <c r="AO15" s="18" t="s">
        <v>45</v>
      </c>
    </row>
    <row r="16" spans="1:41" x14ac:dyDescent="0.25">
      <c r="A16" s="3" t="s">
        <v>21</v>
      </c>
      <c r="B16" s="4" t="s">
        <v>22</v>
      </c>
      <c r="C16" s="4" t="s">
        <v>75</v>
      </c>
      <c r="D16" s="4" t="s">
        <v>87</v>
      </c>
      <c r="E16" s="15" t="s">
        <v>27</v>
      </c>
      <c r="F16" s="5" t="s">
        <v>23</v>
      </c>
      <c r="G16" s="4" t="s">
        <v>23</v>
      </c>
      <c r="H16" s="4" t="s">
        <v>23</v>
      </c>
      <c r="I16" s="5" t="s">
        <v>23</v>
      </c>
      <c r="J16" s="54" t="s">
        <v>23</v>
      </c>
      <c r="K16" s="53" t="s">
        <v>23</v>
      </c>
      <c r="L16" s="53" t="s">
        <v>23</v>
      </c>
      <c r="M16" s="53" t="s">
        <v>23</v>
      </c>
      <c r="N16" s="53" t="s">
        <v>24</v>
      </c>
      <c r="O16" s="53" t="s">
        <v>24</v>
      </c>
      <c r="P16" s="108" t="s">
        <v>23</v>
      </c>
      <c r="Q16" s="165" t="s">
        <v>23</v>
      </c>
      <c r="R16" s="57" t="s">
        <v>23</v>
      </c>
      <c r="S16" s="58" t="s">
        <v>60</v>
      </c>
      <c r="T16" s="108" t="s">
        <v>23</v>
      </c>
      <c r="U16" s="165" t="s">
        <v>23</v>
      </c>
      <c r="V16" s="57" t="s">
        <v>23</v>
      </c>
      <c r="W16" s="58" t="s">
        <v>60</v>
      </c>
      <c r="X16" s="122" t="s">
        <v>52</v>
      </c>
      <c r="Y16" s="175" t="s">
        <v>52</v>
      </c>
      <c r="Z16" s="123" t="s">
        <v>52</v>
      </c>
      <c r="AA16" s="159" t="s">
        <v>52</v>
      </c>
      <c r="AB16" s="183" t="s">
        <v>52</v>
      </c>
      <c r="AC16" s="148" t="s">
        <v>52</v>
      </c>
      <c r="AD16" s="148" t="s">
        <v>52</v>
      </c>
      <c r="AE16" s="148" t="s">
        <v>52</v>
      </c>
      <c r="AF16" s="148" t="s">
        <v>52</v>
      </c>
      <c r="AG16" s="148" t="s">
        <v>52</v>
      </c>
      <c r="AH16" s="198" t="s">
        <v>52</v>
      </c>
      <c r="AI16" s="148" t="s">
        <v>52</v>
      </c>
      <c r="AJ16" s="148" t="s">
        <v>52</v>
      </c>
      <c r="AK16" s="148" t="s">
        <v>52</v>
      </c>
      <c r="AL16" s="160" t="s">
        <v>52</v>
      </c>
      <c r="AM16" s="144" t="s">
        <v>73</v>
      </c>
      <c r="AN16" s="148" t="s">
        <v>52</v>
      </c>
      <c r="AO16" s="18"/>
    </row>
    <row r="17" spans="1:41" x14ac:dyDescent="0.25">
      <c r="A17" s="149" t="s">
        <v>76</v>
      </c>
      <c r="B17" s="6"/>
      <c r="C17" s="7"/>
      <c r="D17" s="7"/>
      <c r="E17" s="7"/>
      <c r="F17" s="7"/>
      <c r="G17" s="7"/>
      <c r="H17" s="7"/>
      <c r="I17" s="7"/>
      <c r="J17" s="7"/>
      <c r="K17" s="60"/>
      <c r="L17" s="60"/>
      <c r="M17" s="60"/>
      <c r="N17" s="60"/>
      <c r="O17" s="60"/>
      <c r="P17" s="110"/>
      <c r="Q17" s="97"/>
      <c r="R17" s="97"/>
      <c r="S17" s="26"/>
      <c r="T17" s="116"/>
      <c r="U17" s="171"/>
      <c r="V17" s="171"/>
      <c r="W17" s="117"/>
      <c r="X17" s="116"/>
      <c r="Y17" s="171"/>
      <c r="Z17" s="118"/>
      <c r="AA17" s="116"/>
      <c r="AB17" s="184"/>
      <c r="AH17" s="116"/>
      <c r="AI17" s="117"/>
      <c r="AJ17" s="117"/>
      <c r="AK17" s="117"/>
      <c r="AL17" s="118"/>
      <c r="AO17" s="18"/>
    </row>
    <row r="18" spans="1:41" ht="13.8" thickBot="1" x14ac:dyDescent="0.3">
      <c r="A18" s="20">
        <v>1</v>
      </c>
      <c r="B18" s="21">
        <v>135</v>
      </c>
      <c r="C18" s="21">
        <v>135</v>
      </c>
      <c r="D18" s="21">
        <v>135</v>
      </c>
      <c r="E18" s="21">
        <v>135</v>
      </c>
      <c r="F18" s="22">
        <v>8.8309999999999995</v>
      </c>
      <c r="G18" s="23">
        <v>9.0389999999999997</v>
      </c>
      <c r="H18" s="23">
        <v>8.9529999999999994</v>
      </c>
      <c r="I18" s="22">
        <v>8.9359999999999999</v>
      </c>
      <c r="J18" s="22">
        <f>I18-I8</f>
        <v>8.9407500000000013</v>
      </c>
      <c r="K18" s="50">
        <f>G18-F18</f>
        <v>0.20800000000000018</v>
      </c>
      <c r="L18" s="61">
        <f>H18-F18</f>
        <v>0.12199999999999989</v>
      </c>
      <c r="M18" s="62">
        <f>J18-F18</f>
        <v>0.10975000000000179</v>
      </c>
      <c r="N18" s="63">
        <f>(K18-L18)/K18*100</f>
        <v>41.346153846153953</v>
      </c>
      <c r="O18" s="64">
        <f>(L18-M18)/L18*100</f>
        <v>10.040983606555825</v>
      </c>
      <c r="P18" s="113"/>
      <c r="Q18" s="166"/>
      <c r="R18" s="166"/>
      <c r="S18" s="139"/>
      <c r="T18" s="119">
        <v>0.1</v>
      </c>
      <c r="U18" s="168">
        <f>V18-T18</f>
        <v>40.6</v>
      </c>
      <c r="V18" s="172">
        <v>40.700000000000003</v>
      </c>
      <c r="W18" s="114">
        <f t="shared" ref="W18:W59" si="0">T18/U18</f>
        <v>2.4630541871921183E-3</v>
      </c>
      <c r="X18" s="124"/>
      <c r="Y18" s="176">
        <f t="shared" ref="Y18:Y49" si="1">(P18*(100-(N18+O18))*0.01)*X18</f>
        <v>0</v>
      </c>
      <c r="Z18" s="125" t="e">
        <f>Y18/(S18/0.0025)</f>
        <v>#DIV/0!</v>
      </c>
      <c r="AA18" s="124">
        <v>33.200000000000003</v>
      </c>
      <c r="AB18" s="185">
        <f t="shared" ref="AB18:AB41" si="2">AA18/(W18/0.0025)</f>
        <v>33.698</v>
      </c>
      <c r="AC18" s="21"/>
      <c r="AD18" s="21">
        <v>33.200000000000003</v>
      </c>
      <c r="AE18" s="115"/>
      <c r="AF18" s="115"/>
      <c r="AG18" s="21"/>
      <c r="AH18" s="199"/>
      <c r="AI18" s="21">
        <f>AD18/(W18/0.0025)</f>
        <v>33.698</v>
      </c>
      <c r="AJ18" s="115"/>
      <c r="AK18" s="114"/>
      <c r="AL18" s="204">
        <f>AI18+20.0851</f>
        <v>53.783100000000005</v>
      </c>
      <c r="AM18" s="21"/>
      <c r="AN18" s="21"/>
      <c r="AO18" s="65" t="s">
        <v>86</v>
      </c>
    </row>
    <row r="19" spans="1:41" x14ac:dyDescent="0.25">
      <c r="A19" s="17">
        <v>2</v>
      </c>
      <c r="B19" s="18">
        <v>0</v>
      </c>
      <c r="C19" s="18">
        <f t="shared" ref="C19:D43" si="3">(B19+E19)/2</f>
        <v>5</v>
      </c>
      <c r="D19" s="18">
        <f>(B19+E19)/2</f>
        <v>5</v>
      </c>
      <c r="E19" s="19">
        <v>10</v>
      </c>
      <c r="F19" s="13">
        <v>7.7670000000000003</v>
      </c>
      <c r="G19" s="10">
        <v>8.4410000000000007</v>
      </c>
      <c r="H19" s="10">
        <v>8.1319999999999997</v>
      </c>
      <c r="I19" s="11">
        <v>8.0820000000000007</v>
      </c>
      <c r="J19" s="95">
        <f>I19-I8</f>
        <v>8.0867500000000021</v>
      </c>
      <c r="K19" s="67">
        <f t="shared" ref="K19:K67" si="4">G19-F19</f>
        <v>0.67400000000000038</v>
      </c>
      <c r="L19" s="68">
        <f t="shared" ref="L19:L67" si="5">H19-F19</f>
        <v>0.36499999999999932</v>
      </c>
      <c r="M19" s="69">
        <f t="shared" ref="M19:M59" si="6">J19-F19</f>
        <v>0.31975000000000176</v>
      </c>
      <c r="N19" s="70">
        <f t="shared" ref="N19:O67" si="7">(K19-L19)/K19*100</f>
        <v>45.845697329376982</v>
      </c>
      <c r="O19" s="71">
        <f t="shared" si="7"/>
        <v>12.397260273971959</v>
      </c>
      <c r="P19" s="112"/>
      <c r="Q19" s="167"/>
      <c r="R19" s="167"/>
      <c r="S19" s="103"/>
      <c r="T19" s="120">
        <v>0.3</v>
      </c>
      <c r="U19" s="165">
        <f t="shared" ref="U19:U41" si="8">V19-T19</f>
        <v>40.370000000000005</v>
      </c>
      <c r="V19" s="165">
        <v>40.67</v>
      </c>
      <c r="W19" s="109">
        <f>T19/U19</f>
        <v>7.4312608372553868E-3</v>
      </c>
      <c r="X19" s="120"/>
      <c r="Y19" s="177">
        <f t="shared" si="1"/>
        <v>0</v>
      </c>
      <c r="Z19" s="121" t="e">
        <f t="shared" ref="Z19:Z41" si="9">Y19/(S19/0.0025)</f>
        <v>#DIV/0!</v>
      </c>
      <c r="AA19" s="120">
        <v>820</v>
      </c>
      <c r="AB19" s="186">
        <f>AA19/(W19/0.0025)</f>
        <v>275.86166666666668</v>
      </c>
      <c r="AC19" s="26"/>
      <c r="AD19" s="26">
        <v>820</v>
      </c>
      <c r="AG19" s="26"/>
      <c r="AH19" s="110"/>
      <c r="AI19" s="26">
        <f>AD19/(W19/0.0025)</f>
        <v>275.86166666666668</v>
      </c>
      <c r="AK19" s="26"/>
      <c r="AL19" s="203">
        <f>AI19+34.0851</f>
        <v>309.94676666666669</v>
      </c>
      <c r="AM19" s="26"/>
      <c r="AN19" s="26"/>
      <c r="AO19" s="72" t="s">
        <v>85</v>
      </c>
    </row>
    <row r="20" spans="1:41" x14ac:dyDescent="0.25">
      <c r="A20" s="17">
        <v>3</v>
      </c>
      <c r="B20" s="18">
        <v>10</v>
      </c>
      <c r="C20" s="18">
        <f t="shared" si="3"/>
        <v>12.5</v>
      </c>
      <c r="D20" s="18">
        <f t="shared" ref="D20:D59" si="10">(B20+E20)/2</f>
        <v>12.5</v>
      </c>
      <c r="E20" s="19">
        <f>B20+5</f>
        <v>15</v>
      </c>
      <c r="F20" s="13">
        <v>9</v>
      </c>
      <c r="G20" s="10">
        <v>9.907</v>
      </c>
      <c r="H20" s="10">
        <v>9.6189999999999998</v>
      </c>
      <c r="I20" s="11">
        <v>9.56</v>
      </c>
      <c r="J20" s="67">
        <f>I20+0.00475</f>
        <v>9.5647500000000001</v>
      </c>
      <c r="K20" s="67">
        <f t="shared" si="4"/>
        <v>0.90700000000000003</v>
      </c>
      <c r="L20" s="68">
        <f t="shared" si="5"/>
        <v>0.61899999999999977</v>
      </c>
      <c r="M20" s="69">
        <f t="shared" si="6"/>
        <v>0.56475000000000009</v>
      </c>
      <c r="N20" s="70">
        <f t="shared" si="7"/>
        <v>31.753031973539169</v>
      </c>
      <c r="O20" s="71">
        <f t="shared" si="7"/>
        <v>8.7641357027463176</v>
      </c>
      <c r="P20" s="112"/>
      <c r="Q20" s="167"/>
      <c r="R20" s="167"/>
      <c r="S20" s="103"/>
      <c r="T20" s="120">
        <v>0.49</v>
      </c>
      <c r="U20" s="165">
        <f t="shared" si="8"/>
        <v>40.36</v>
      </c>
      <c r="V20" s="165">
        <v>40.85</v>
      </c>
      <c r="W20" s="109">
        <f t="shared" si="0"/>
        <v>1.2140733399405352E-2</v>
      </c>
      <c r="X20" s="120"/>
      <c r="Y20" s="177">
        <f t="shared" si="1"/>
        <v>0</v>
      </c>
      <c r="Z20" s="121" t="e">
        <f t="shared" si="9"/>
        <v>#DIV/0!</v>
      </c>
      <c r="AA20" s="120">
        <v>176</v>
      </c>
      <c r="AB20" s="186">
        <f t="shared" si="2"/>
        <v>36.241632653061224</v>
      </c>
      <c r="AC20" s="26"/>
      <c r="AD20" s="26">
        <v>176</v>
      </c>
      <c r="AF20" s="26"/>
      <c r="AG20" s="26"/>
      <c r="AH20" s="110"/>
      <c r="AI20" s="26">
        <f>AD20/(W20/0.0025)</f>
        <v>36.241632653061224</v>
      </c>
      <c r="AK20" s="26"/>
      <c r="AL20" s="203">
        <f>AI20+22.0851</f>
        <v>58.326732653061228</v>
      </c>
      <c r="AM20" s="26"/>
      <c r="AN20" s="26"/>
      <c r="AO20" s="26" t="s">
        <v>84</v>
      </c>
    </row>
    <row r="21" spans="1:41" x14ac:dyDescent="0.25">
      <c r="A21" s="17">
        <v>4</v>
      </c>
      <c r="B21" s="18">
        <f>B20+5</f>
        <v>15</v>
      </c>
      <c r="C21" s="18">
        <f t="shared" si="3"/>
        <v>17.5</v>
      </c>
      <c r="D21" s="18">
        <f t="shared" si="10"/>
        <v>17.5</v>
      </c>
      <c r="E21" s="19">
        <f t="shared" ref="E21:E31" si="11">B21+5</f>
        <v>20</v>
      </c>
      <c r="F21" s="13">
        <v>8.9290000000000003</v>
      </c>
      <c r="G21" s="10">
        <v>9.7949999999999999</v>
      </c>
      <c r="H21" s="10">
        <v>9.5120000000000005</v>
      </c>
      <c r="I21" s="10">
        <v>9.4610000000000003</v>
      </c>
      <c r="J21" s="11">
        <f t="shared" ref="J21:J59" si="12">I21+0.00475</f>
        <v>9.4657499999999999</v>
      </c>
      <c r="K21" s="67">
        <f t="shared" si="4"/>
        <v>0.86599999999999966</v>
      </c>
      <c r="L21" s="68">
        <f t="shared" si="5"/>
        <v>0.58300000000000018</v>
      </c>
      <c r="M21" s="69">
        <f t="shared" si="6"/>
        <v>0.53674999999999962</v>
      </c>
      <c r="N21" s="70">
        <f t="shared" si="7"/>
        <v>32.678983833718192</v>
      </c>
      <c r="O21" s="71">
        <f t="shared" si="7"/>
        <v>7.9331046312179341</v>
      </c>
      <c r="P21" s="112"/>
      <c r="Q21" s="167"/>
      <c r="R21" s="167"/>
      <c r="S21" s="103"/>
      <c r="T21" s="120">
        <v>0.498</v>
      </c>
      <c r="U21" s="165">
        <f t="shared" si="8"/>
        <v>40.262</v>
      </c>
      <c r="V21" s="165">
        <v>40.76</v>
      </c>
      <c r="W21" s="109">
        <f t="shared" si="0"/>
        <v>1.2368983160300034E-2</v>
      </c>
      <c r="X21" s="120"/>
      <c r="Y21" s="177">
        <f t="shared" si="1"/>
        <v>0</v>
      </c>
      <c r="Z21" s="121" t="e">
        <f t="shared" si="9"/>
        <v>#DIV/0!</v>
      </c>
      <c r="AA21" s="120">
        <v>218</v>
      </c>
      <c r="AB21" s="186">
        <f t="shared" si="2"/>
        <v>44.061827309236953</v>
      </c>
      <c r="AC21" s="26"/>
      <c r="AD21" s="26">
        <v>218</v>
      </c>
      <c r="AF21" s="26"/>
      <c r="AG21" s="26"/>
      <c r="AH21" s="110"/>
      <c r="AI21" s="26">
        <f>AD21/(W21/0.0025)</f>
        <v>44.061827309236953</v>
      </c>
      <c r="AK21" s="26"/>
      <c r="AL21" s="203">
        <f>AI21+22.0851</f>
        <v>66.146927309236958</v>
      </c>
      <c r="AM21" s="26"/>
      <c r="AN21" s="26"/>
      <c r="AO21" s="26" t="s">
        <v>84</v>
      </c>
    </row>
    <row r="22" spans="1:41" x14ac:dyDescent="0.25">
      <c r="A22" s="17">
        <v>5</v>
      </c>
      <c r="B22" s="18">
        <f t="shared" ref="B22:B32" si="13">B21+5</f>
        <v>20</v>
      </c>
      <c r="C22" s="18">
        <f t="shared" si="3"/>
        <v>22.5</v>
      </c>
      <c r="D22" s="18">
        <f t="shared" si="10"/>
        <v>22.5</v>
      </c>
      <c r="E22" s="19">
        <f t="shared" si="11"/>
        <v>25</v>
      </c>
      <c r="F22" s="13">
        <v>8.11</v>
      </c>
      <c r="G22" s="10">
        <v>9.0289999999999999</v>
      </c>
      <c r="H22" s="10">
        <v>8.66</v>
      </c>
      <c r="I22" s="10">
        <v>8.6050000000000004</v>
      </c>
      <c r="J22" s="11">
        <f t="shared" si="12"/>
        <v>8.60975</v>
      </c>
      <c r="K22" s="67">
        <f t="shared" si="4"/>
        <v>0.91900000000000048</v>
      </c>
      <c r="L22" s="68">
        <f t="shared" si="5"/>
        <v>0.55000000000000071</v>
      </c>
      <c r="M22" s="69">
        <f t="shared" si="6"/>
        <v>0.49975000000000058</v>
      </c>
      <c r="N22" s="70">
        <f t="shared" si="7"/>
        <v>40.152339499455884</v>
      </c>
      <c r="O22" s="71">
        <f t="shared" si="7"/>
        <v>9.1363636363636473</v>
      </c>
      <c r="P22" s="112"/>
      <c r="Q22" s="167"/>
      <c r="R22" s="167"/>
      <c r="S22" s="103"/>
      <c r="T22" s="120">
        <v>0.48</v>
      </c>
      <c r="U22" s="165">
        <f t="shared" si="8"/>
        <v>40.43</v>
      </c>
      <c r="V22" s="165">
        <v>40.909999999999997</v>
      </c>
      <c r="W22" s="109">
        <f t="shared" si="0"/>
        <v>1.1872372000989364E-2</v>
      </c>
      <c r="X22" s="120"/>
      <c r="Y22" s="177">
        <f t="shared" si="1"/>
        <v>0</v>
      </c>
      <c r="Z22" s="121" t="e">
        <f t="shared" si="9"/>
        <v>#DIV/0!</v>
      </c>
      <c r="AA22" s="120">
        <v>430</v>
      </c>
      <c r="AB22" s="186">
        <f t="shared" si="2"/>
        <v>90.546354166666674</v>
      </c>
      <c r="AC22" s="26"/>
      <c r="AD22" s="26">
        <v>430</v>
      </c>
      <c r="AF22" s="26"/>
      <c r="AG22" s="26"/>
      <c r="AH22" s="110"/>
      <c r="AI22" s="26">
        <f>AD22/(W22/0.0025)</f>
        <v>90.546354166666674</v>
      </c>
      <c r="AK22" s="26"/>
      <c r="AL22" s="203">
        <f>AI22+26.0851</f>
        <v>116.63145416666667</v>
      </c>
      <c r="AM22" s="26"/>
      <c r="AN22" s="26"/>
      <c r="AO22" s="26" t="s">
        <v>84</v>
      </c>
    </row>
    <row r="23" spans="1:41" x14ac:dyDescent="0.25">
      <c r="A23" s="17">
        <v>6</v>
      </c>
      <c r="B23" s="18">
        <f t="shared" si="13"/>
        <v>25</v>
      </c>
      <c r="C23" s="18">
        <f t="shared" si="3"/>
        <v>27.5</v>
      </c>
      <c r="D23" s="18">
        <f t="shared" si="10"/>
        <v>27.5</v>
      </c>
      <c r="E23" s="19">
        <f t="shared" si="11"/>
        <v>30</v>
      </c>
      <c r="F23" s="13">
        <v>7.9630000000000001</v>
      </c>
      <c r="G23" s="10">
        <v>9.4789999999999992</v>
      </c>
      <c r="H23" s="10">
        <v>8.7850000000000001</v>
      </c>
      <c r="I23" s="10">
        <v>8.7040000000000006</v>
      </c>
      <c r="J23" s="11">
        <f t="shared" si="12"/>
        <v>8.7087500000000002</v>
      </c>
      <c r="K23" s="67">
        <f t="shared" si="4"/>
        <v>1.5159999999999991</v>
      </c>
      <c r="L23" s="68">
        <f t="shared" si="5"/>
        <v>0.82200000000000006</v>
      </c>
      <c r="M23" s="69">
        <f t="shared" si="6"/>
        <v>0.74575000000000014</v>
      </c>
      <c r="N23" s="70">
        <f t="shared" si="7"/>
        <v>45.778364116094949</v>
      </c>
      <c r="O23" s="71">
        <f t="shared" si="7"/>
        <v>9.2761557177615472</v>
      </c>
      <c r="P23" s="112"/>
      <c r="Q23" s="167"/>
      <c r="R23" s="167"/>
      <c r="S23" s="103"/>
      <c r="T23" s="120">
        <v>0.20100000000000001</v>
      </c>
      <c r="U23" s="165">
        <f t="shared" si="8"/>
        <v>40.79</v>
      </c>
      <c r="V23" s="165">
        <v>40.991</v>
      </c>
      <c r="W23" s="109">
        <f t="shared" si="0"/>
        <v>4.9276783525373869E-3</v>
      </c>
      <c r="X23" s="120"/>
      <c r="Y23" s="177">
        <f t="shared" si="1"/>
        <v>0</v>
      </c>
      <c r="Z23" s="121" t="e">
        <f t="shared" si="9"/>
        <v>#DIV/0!</v>
      </c>
      <c r="AA23" s="120">
        <v>400</v>
      </c>
      <c r="AB23" s="186">
        <f>AA23/(W23/0.0025)</f>
        <v>202.93532338308458</v>
      </c>
      <c r="AC23" s="26">
        <v>360</v>
      </c>
      <c r="AD23" s="26">
        <v>383</v>
      </c>
      <c r="AE23" s="26">
        <v>394</v>
      </c>
      <c r="AF23" s="26">
        <v>397</v>
      </c>
      <c r="AG23" s="26">
        <v>400</v>
      </c>
      <c r="AH23" s="110">
        <f>AC23/(W23/0.0025)</f>
        <v>182.64179104477611</v>
      </c>
      <c r="AI23" s="26">
        <f>AD23/(W23/0.0025)</f>
        <v>194.31057213930347</v>
      </c>
      <c r="AJ23" s="26">
        <f>AE23/(W23/0.0025)</f>
        <v>199.8912935323383</v>
      </c>
      <c r="AK23" s="26">
        <f>AF23/(W23/0.0025)</f>
        <v>201.41330845771142</v>
      </c>
      <c r="AL23" s="111">
        <f>AG23/(W23/0.0025)</f>
        <v>202.93532338308458</v>
      </c>
      <c r="AM23" s="26"/>
      <c r="AN23" s="26"/>
      <c r="AO23" s="26"/>
    </row>
    <row r="24" spans="1:41" x14ac:dyDescent="0.25">
      <c r="A24" s="17">
        <v>7</v>
      </c>
      <c r="B24" s="18">
        <f t="shared" si="13"/>
        <v>30</v>
      </c>
      <c r="C24" s="18">
        <f t="shared" si="3"/>
        <v>32.5</v>
      </c>
      <c r="D24" s="18">
        <f t="shared" si="10"/>
        <v>32.5</v>
      </c>
      <c r="E24" s="19">
        <f t="shared" si="11"/>
        <v>35</v>
      </c>
      <c r="F24" s="13">
        <v>8.9700000000000006</v>
      </c>
      <c r="G24" s="10">
        <v>9.8930000000000007</v>
      </c>
      <c r="H24" s="10">
        <v>9.4770000000000003</v>
      </c>
      <c r="I24" s="10">
        <v>9.4209999999999994</v>
      </c>
      <c r="J24" s="11">
        <f t="shared" si="12"/>
        <v>9.425749999999999</v>
      </c>
      <c r="K24" s="67">
        <f t="shared" si="4"/>
        <v>0.92300000000000004</v>
      </c>
      <c r="L24" s="68">
        <f>H24-F24</f>
        <v>0.50699999999999967</v>
      </c>
      <c r="M24" s="69">
        <f t="shared" si="6"/>
        <v>0.45574999999999832</v>
      </c>
      <c r="N24" s="70">
        <f t="shared" si="7"/>
        <v>45.070422535211307</v>
      </c>
      <c r="O24" s="71">
        <f>(L24-M24)/L24*100</f>
        <v>10.108481262327688</v>
      </c>
      <c r="P24" s="112"/>
      <c r="Q24" s="167"/>
      <c r="R24" s="167"/>
      <c r="S24" s="103"/>
      <c r="T24" s="120">
        <v>1.7999999999999999E-2</v>
      </c>
      <c r="U24" s="165">
        <f t="shared" si="8"/>
        <v>40.825000000000003</v>
      </c>
      <c r="V24" s="165">
        <v>40.843000000000004</v>
      </c>
      <c r="W24" s="109">
        <f t="shared" si="0"/>
        <v>4.4090630740967538E-4</v>
      </c>
      <c r="X24" s="120"/>
      <c r="Y24" s="177">
        <f t="shared" si="1"/>
        <v>0</v>
      </c>
      <c r="Z24" s="121" t="e">
        <f t="shared" si="9"/>
        <v>#DIV/0!</v>
      </c>
      <c r="AA24" s="120">
        <v>40.4</v>
      </c>
      <c r="AB24" s="186">
        <f t="shared" si="2"/>
        <v>229.07361111111115</v>
      </c>
      <c r="AC24" s="26">
        <v>37.1</v>
      </c>
      <c r="AD24" s="26">
        <v>38.1</v>
      </c>
      <c r="AE24" s="26">
        <v>39.5</v>
      </c>
      <c r="AF24" s="26">
        <v>39.9</v>
      </c>
      <c r="AG24" s="26">
        <v>40.4</v>
      </c>
      <c r="AH24" s="110">
        <f>AC24/(W24/0.0025)</f>
        <v>210.36215277777782</v>
      </c>
      <c r="AI24" s="26">
        <f>AD24/(W24/0.0025)</f>
        <v>216.03229166666671</v>
      </c>
      <c r="AJ24" s="26">
        <f>AE24/(W24/0.0025)</f>
        <v>223.97048611111114</v>
      </c>
      <c r="AK24" s="26">
        <f>AF24/(W24/0.0025)</f>
        <v>226.23854166666669</v>
      </c>
      <c r="AL24" s="111">
        <f>AG24/(W24/0.0025)</f>
        <v>229.07361111111115</v>
      </c>
      <c r="AM24" s="26"/>
      <c r="AN24" s="26"/>
      <c r="AO24" s="26"/>
    </row>
    <row r="25" spans="1:41" x14ac:dyDescent="0.25">
      <c r="A25" s="17">
        <v>8</v>
      </c>
      <c r="B25" s="18">
        <f t="shared" si="13"/>
        <v>35</v>
      </c>
      <c r="C25" s="18">
        <f t="shared" si="3"/>
        <v>37.5</v>
      </c>
      <c r="D25" s="18">
        <f t="shared" si="10"/>
        <v>37.5</v>
      </c>
      <c r="E25" s="19">
        <f t="shared" si="11"/>
        <v>40</v>
      </c>
      <c r="F25" s="13">
        <v>8.8539999999999992</v>
      </c>
      <c r="G25" s="10">
        <v>9.9269999999999996</v>
      </c>
      <c r="H25" s="10">
        <v>9.4819999999999993</v>
      </c>
      <c r="I25" s="10">
        <v>9.3640000000000008</v>
      </c>
      <c r="J25" s="11">
        <f t="shared" si="12"/>
        <v>9.3687500000000004</v>
      </c>
      <c r="K25" s="67">
        <f t="shared" si="4"/>
        <v>1.0730000000000004</v>
      </c>
      <c r="L25" s="68">
        <f t="shared" si="5"/>
        <v>0.62800000000000011</v>
      </c>
      <c r="M25" s="69">
        <f t="shared" si="6"/>
        <v>0.51475000000000115</v>
      </c>
      <c r="N25" s="70">
        <f t="shared" si="7"/>
        <v>41.472506989748382</v>
      </c>
      <c r="O25" s="71">
        <f t="shared" si="7"/>
        <v>18.033439490445691</v>
      </c>
      <c r="P25" s="112"/>
      <c r="Q25" s="167"/>
      <c r="R25" s="167"/>
      <c r="S25" s="103"/>
      <c r="T25" s="120">
        <v>9.5000000000000001E-2</v>
      </c>
      <c r="U25" s="165">
        <f t="shared" si="8"/>
        <v>40.380000000000003</v>
      </c>
      <c r="V25" s="165">
        <v>40.475000000000001</v>
      </c>
      <c r="W25" s="109">
        <f t="shared" si="0"/>
        <v>2.3526498266468548E-3</v>
      </c>
      <c r="X25" s="120"/>
      <c r="Y25" s="177">
        <f t="shared" si="1"/>
        <v>0</v>
      </c>
      <c r="Z25" s="121" t="e">
        <f t="shared" si="9"/>
        <v>#DIV/0!</v>
      </c>
      <c r="AA25" s="120">
        <v>159.1</v>
      </c>
      <c r="AB25" s="186">
        <f t="shared" si="2"/>
        <v>169.06468421052631</v>
      </c>
      <c r="AC25" s="26">
        <v>145</v>
      </c>
      <c r="AD25" s="26">
        <v>151.9</v>
      </c>
      <c r="AE25" s="26">
        <v>156.4</v>
      </c>
      <c r="AF25" s="26">
        <v>157.4</v>
      </c>
      <c r="AG25" s="26">
        <v>159.1</v>
      </c>
      <c r="AH25" s="110">
        <f>AC25/(W25/0.0025)</f>
        <v>154.08157894736843</v>
      </c>
      <c r="AI25" s="26">
        <f>AD25/(W25/0.0025)</f>
        <v>161.41373684210527</v>
      </c>
      <c r="AJ25" s="26">
        <f>AE25/(W25/0.0025)</f>
        <v>166.19557894736843</v>
      </c>
      <c r="AK25" s="26">
        <f>AF25/(W25/0.0025)</f>
        <v>167.25821052631579</v>
      </c>
      <c r="AL25" s="111">
        <f>AG25/(W25/0.0025)</f>
        <v>169.06468421052631</v>
      </c>
      <c r="AM25" s="26"/>
      <c r="AN25" s="26"/>
      <c r="AO25" s="26"/>
    </row>
    <row r="26" spans="1:41" x14ac:dyDescent="0.25">
      <c r="A26" s="17">
        <v>9</v>
      </c>
      <c r="B26" s="18">
        <f t="shared" si="13"/>
        <v>40</v>
      </c>
      <c r="C26" s="18">
        <f t="shared" si="3"/>
        <v>42.5</v>
      </c>
      <c r="D26" s="18">
        <f t="shared" si="10"/>
        <v>42.5</v>
      </c>
      <c r="E26" s="19">
        <f t="shared" si="11"/>
        <v>45</v>
      </c>
      <c r="F26" s="13">
        <v>8.984</v>
      </c>
      <c r="G26" s="10">
        <v>9.8149999999999995</v>
      </c>
      <c r="H26" s="10">
        <v>9.4809999999999999</v>
      </c>
      <c r="I26" s="10">
        <v>9.4269999999999996</v>
      </c>
      <c r="J26" s="11">
        <f t="shared" si="12"/>
        <v>9.4317499999999992</v>
      </c>
      <c r="K26" s="67">
        <f t="shared" si="4"/>
        <v>0.83099999999999952</v>
      </c>
      <c r="L26" s="68">
        <f t="shared" si="5"/>
        <v>0.49699999999999989</v>
      </c>
      <c r="M26" s="69">
        <f t="shared" si="6"/>
        <v>0.4477499999999992</v>
      </c>
      <c r="N26" s="70">
        <f t="shared" si="7"/>
        <v>40.192539109506598</v>
      </c>
      <c r="O26" s="71">
        <f t="shared" si="7"/>
        <v>9.9094567404427956</v>
      </c>
      <c r="P26" s="112"/>
      <c r="Q26" s="167"/>
      <c r="R26" s="167"/>
      <c r="S26" s="103"/>
      <c r="T26" s="120">
        <v>0.39600000000000002</v>
      </c>
      <c r="U26" s="165">
        <f t="shared" si="8"/>
        <v>39.887</v>
      </c>
      <c r="V26" s="165">
        <v>40.283000000000001</v>
      </c>
      <c r="W26" s="109">
        <f t="shared" si="0"/>
        <v>9.9280467320179509E-3</v>
      </c>
      <c r="X26" s="120"/>
      <c r="Y26" s="177">
        <f t="shared" si="1"/>
        <v>0</v>
      </c>
      <c r="Z26" s="121" t="e">
        <f t="shared" si="9"/>
        <v>#DIV/0!</v>
      </c>
      <c r="AA26" s="120">
        <v>595</v>
      </c>
      <c r="AB26" s="186">
        <f t="shared" si="2"/>
        <v>149.82806186868686</v>
      </c>
      <c r="AC26" s="26"/>
      <c r="AD26" s="26"/>
      <c r="AE26" s="26">
        <v>595</v>
      </c>
      <c r="AF26" s="26"/>
      <c r="AG26" s="26"/>
      <c r="AH26" s="110"/>
      <c r="AI26" s="26"/>
      <c r="AJ26" s="26">
        <f>AE26/(W26/0.0025)+10</f>
        <v>159.82806186868686</v>
      </c>
      <c r="AK26" s="26"/>
      <c r="AL26" s="203">
        <f>AJ26+20</f>
        <v>179.82806186868686</v>
      </c>
      <c r="AM26" s="26"/>
      <c r="AN26" s="26"/>
      <c r="AO26" s="26" t="s">
        <v>84</v>
      </c>
    </row>
    <row r="27" spans="1:41" x14ac:dyDescent="0.25">
      <c r="A27" s="17">
        <v>10</v>
      </c>
      <c r="B27" s="18">
        <f t="shared" si="13"/>
        <v>45</v>
      </c>
      <c r="C27" s="18">
        <f t="shared" si="3"/>
        <v>47.5</v>
      </c>
      <c r="D27" s="18">
        <f t="shared" si="10"/>
        <v>47.5</v>
      </c>
      <c r="E27" s="19">
        <f t="shared" si="11"/>
        <v>50</v>
      </c>
      <c r="F27" s="13">
        <v>9.0660000000000007</v>
      </c>
      <c r="G27" s="10">
        <v>10.323</v>
      </c>
      <c r="H27" s="10">
        <v>9.875</v>
      </c>
      <c r="I27" s="10">
        <v>9.7940000000000005</v>
      </c>
      <c r="J27" s="11">
        <f t="shared" si="12"/>
        <v>9.7987500000000001</v>
      </c>
      <c r="K27" s="67">
        <f t="shared" si="4"/>
        <v>1.2569999999999997</v>
      </c>
      <c r="L27" s="68">
        <f t="shared" si="5"/>
        <v>0.80899999999999928</v>
      </c>
      <c r="M27" s="69">
        <f t="shared" si="6"/>
        <v>0.73274999999999935</v>
      </c>
      <c r="N27" s="70">
        <f t="shared" si="7"/>
        <v>35.640413683373154</v>
      </c>
      <c r="O27" s="71">
        <f t="shared" si="7"/>
        <v>9.42521631644005</v>
      </c>
      <c r="P27" s="112"/>
      <c r="Q27" s="167"/>
      <c r="R27" s="167"/>
      <c r="S27" s="103"/>
      <c r="T27" s="120">
        <v>0.20799999999999999</v>
      </c>
      <c r="U27" s="165">
        <f t="shared" si="8"/>
        <v>42.069000000000003</v>
      </c>
      <c r="V27" s="165">
        <v>42.277000000000001</v>
      </c>
      <c r="W27" s="109">
        <f t="shared" si="0"/>
        <v>4.9442582424112759E-3</v>
      </c>
      <c r="X27" s="120"/>
      <c r="Y27" s="177">
        <f t="shared" si="1"/>
        <v>0</v>
      </c>
      <c r="Z27" s="121" t="e">
        <f t="shared" si="9"/>
        <v>#DIV/0!</v>
      </c>
      <c r="AA27" s="120">
        <v>386</v>
      </c>
      <c r="AB27" s="186">
        <f t="shared" si="2"/>
        <v>195.17588942307697</v>
      </c>
      <c r="AC27" s="26">
        <v>296</v>
      </c>
      <c r="AD27" s="26">
        <v>329</v>
      </c>
      <c r="AE27" s="26">
        <v>363</v>
      </c>
      <c r="AF27" s="26">
        <v>375</v>
      </c>
      <c r="AG27" s="26">
        <v>386</v>
      </c>
      <c r="AH27" s="110">
        <f>AC27/(W27/0.0025)</f>
        <v>149.66855769230773</v>
      </c>
      <c r="AI27" s="26">
        <f>AD27/(W27/0.0025)</f>
        <v>166.3545793269231</v>
      </c>
      <c r="AJ27" s="26">
        <f>AE27/(W27/0.0025)</f>
        <v>183.54623798076926</v>
      </c>
      <c r="AK27" s="26">
        <f>AF27/(W27/0.0025)</f>
        <v>189.61388221153851</v>
      </c>
      <c r="AL27" s="111">
        <f>AG27/(W27/0.0025)</f>
        <v>195.17588942307697</v>
      </c>
      <c r="AM27" s="26"/>
      <c r="AN27" s="26"/>
      <c r="AO27" s="26"/>
    </row>
    <row r="28" spans="1:41" x14ac:dyDescent="0.25">
      <c r="A28" s="17">
        <v>11</v>
      </c>
      <c r="B28" s="18">
        <f t="shared" si="13"/>
        <v>50</v>
      </c>
      <c r="C28" s="18">
        <f t="shared" si="3"/>
        <v>52.5</v>
      </c>
      <c r="D28" s="18">
        <f t="shared" si="10"/>
        <v>52.5</v>
      </c>
      <c r="E28" s="19">
        <f t="shared" si="11"/>
        <v>55</v>
      </c>
      <c r="F28" s="13">
        <v>9.0180000000000007</v>
      </c>
      <c r="G28" s="10">
        <v>9.9390000000000001</v>
      </c>
      <c r="H28" s="10">
        <v>9.5890000000000004</v>
      </c>
      <c r="I28" s="10">
        <v>9.5350000000000001</v>
      </c>
      <c r="J28" s="11">
        <f t="shared" si="12"/>
        <v>9.5397499999999997</v>
      </c>
      <c r="K28" s="67">
        <f t="shared" si="4"/>
        <v>0.92099999999999937</v>
      </c>
      <c r="L28" s="68">
        <f t="shared" si="5"/>
        <v>0.57099999999999973</v>
      </c>
      <c r="M28" s="69">
        <f t="shared" si="6"/>
        <v>0.52174999999999905</v>
      </c>
      <c r="N28" s="70">
        <f t="shared" si="7"/>
        <v>38.002171552660144</v>
      </c>
      <c r="O28" s="71">
        <f t="shared" si="7"/>
        <v>8.6252189141857638</v>
      </c>
      <c r="P28" s="112"/>
      <c r="Q28" s="167"/>
      <c r="R28" s="167"/>
      <c r="S28" s="103"/>
      <c r="T28" s="120">
        <v>7.5999999999999998E-2</v>
      </c>
      <c r="U28" s="165">
        <f t="shared" si="8"/>
        <v>39.796999999999997</v>
      </c>
      <c r="V28" s="165">
        <v>39.872999999999998</v>
      </c>
      <c r="W28" s="109">
        <f t="shared" si="0"/>
        <v>1.9096916853029123E-3</v>
      </c>
      <c r="X28" s="120"/>
      <c r="Y28" s="177">
        <f t="shared" si="1"/>
        <v>0</v>
      </c>
      <c r="Z28" s="121" t="e">
        <f t="shared" si="9"/>
        <v>#DIV/0!</v>
      </c>
      <c r="AA28" s="120">
        <v>227</v>
      </c>
      <c r="AB28" s="186">
        <f t="shared" si="2"/>
        <v>297.16838815789475</v>
      </c>
      <c r="AC28" s="26">
        <v>176</v>
      </c>
      <c r="AD28" s="26">
        <v>191.5</v>
      </c>
      <c r="AE28" s="26">
        <v>210</v>
      </c>
      <c r="AF28" s="26">
        <v>220</v>
      </c>
      <c r="AG28" s="26">
        <v>227</v>
      </c>
      <c r="AH28" s="110">
        <f>AC28/(W28/0.0025)</f>
        <v>230.40368421052634</v>
      </c>
      <c r="AI28" s="26">
        <f>AD28/(W28/0.0025)</f>
        <v>250.69491776315789</v>
      </c>
      <c r="AJ28" s="26">
        <f>AE28/(W28/0.0025)</f>
        <v>274.91348684210527</v>
      </c>
      <c r="AK28" s="26">
        <f>AF28/(W28/0.0025)</f>
        <v>288.00460526315788</v>
      </c>
      <c r="AL28" s="111">
        <f>AG28/(W28/0.0025)</f>
        <v>297.16838815789475</v>
      </c>
      <c r="AM28" s="26"/>
      <c r="AN28" s="26"/>
      <c r="AO28" s="26"/>
    </row>
    <row r="29" spans="1:41" x14ac:dyDescent="0.25">
      <c r="A29" s="17">
        <v>12</v>
      </c>
      <c r="B29" s="18">
        <f t="shared" si="13"/>
        <v>55</v>
      </c>
      <c r="C29" s="18">
        <f t="shared" si="3"/>
        <v>57.5</v>
      </c>
      <c r="D29" s="18">
        <f t="shared" si="10"/>
        <v>57.5</v>
      </c>
      <c r="E29" s="19">
        <f t="shared" si="11"/>
        <v>60</v>
      </c>
      <c r="F29" s="13">
        <v>8.0419999999999998</v>
      </c>
      <c r="G29" s="10">
        <v>9.6419999999999995</v>
      </c>
      <c r="H29" s="10">
        <v>8.9770000000000003</v>
      </c>
      <c r="I29" s="10">
        <v>8.8770000000000007</v>
      </c>
      <c r="J29" s="11">
        <f t="shared" si="12"/>
        <v>8.8817500000000003</v>
      </c>
      <c r="K29" s="67">
        <f t="shared" si="4"/>
        <v>1.5999999999999996</v>
      </c>
      <c r="L29" s="68">
        <f t="shared" si="5"/>
        <v>0.9350000000000005</v>
      </c>
      <c r="M29" s="69">
        <f t="shared" si="6"/>
        <v>0.83975000000000044</v>
      </c>
      <c r="N29" s="70">
        <f t="shared" si="7"/>
        <v>41.562499999999957</v>
      </c>
      <c r="O29" s="71">
        <f t="shared" si="7"/>
        <v>10.18716577540107</v>
      </c>
      <c r="P29" s="112"/>
      <c r="Q29" s="167"/>
      <c r="R29" s="167"/>
      <c r="S29" s="103"/>
      <c r="T29" s="120">
        <v>0.21</v>
      </c>
      <c r="U29" s="165">
        <f t="shared" si="8"/>
        <v>39.69</v>
      </c>
      <c r="V29" s="165">
        <v>39.9</v>
      </c>
      <c r="W29" s="109">
        <f t="shared" si="0"/>
        <v>5.2910052910052907E-3</v>
      </c>
      <c r="X29" s="120"/>
      <c r="Y29" s="177">
        <f t="shared" si="1"/>
        <v>0</v>
      </c>
      <c r="Z29" s="121" t="e">
        <f t="shared" si="9"/>
        <v>#DIV/0!</v>
      </c>
      <c r="AA29" s="120">
        <v>537</v>
      </c>
      <c r="AB29" s="186">
        <f t="shared" si="2"/>
        <v>253.73250000000002</v>
      </c>
      <c r="AC29" s="26">
        <v>448</v>
      </c>
      <c r="AD29" s="26">
        <v>475</v>
      </c>
      <c r="AE29" s="26">
        <v>511</v>
      </c>
      <c r="AF29" s="26">
        <v>522</v>
      </c>
      <c r="AG29" s="26">
        <v>537</v>
      </c>
      <c r="AH29" s="110">
        <f>AC29/(W29/0.0025)</f>
        <v>211.68</v>
      </c>
      <c r="AI29" s="26">
        <f>AD29/(W29/0.0025)</f>
        <v>224.4375</v>
      </c>
      <c r="AJ29" s="26">
        <f>AE29/(W29/0.0025)</f>
        <v>241.44750000000002</v>
      </c>
      <c r="AK29" s="26">
        <f>AF29/(W29/0.0025)</f>
        <v>246.64500000000001</v>
      </c>
      <c r="AL29" s="111">
        <f>AG29/(W29/0.0025)</f>
        <v>253.73250000000002</v>
      </c>
      <c r="AM29" s="26"/>
      <c r="AN29" s="26"/>
      <c r="AO29" s="26"/>
    </row>
    <row r="30" spans="1:41" x14ac:dyDescent="0.25">
      <c r="A30" s="17">
        <v>13</v>
      </c>
      <c r="B30" s="18">
        <f>B29+5</f>
        <v>60</v>
      </c>
      <c r="C30" s="18">
        <f t="shared" si="3"/>
        <v>62.5</v>
      </c>
      <c r="D30" s="18">
        <f t="shared" si="10"/>
        <v>62.5</v>
      </c>
      <c r="E30" s="19">
        <f t="shared" si="11"/>
        <v>65</v>
      </c>
      <c r="F30" s="13">
        <v>8.9600000000000009</v>
      </c>
      <c r="G30" s="10">
        <v>10.153</v>
      </c>
      <c r="H30" s="10">
        <v>9.6769999999999996</v>
      </c>
      <c r="I30" s="10">
        <v>9.59</v>
      </c>
      <c r="J30" s="11">
        <f t="shared" si="12"/>
        <v>9.5947499999999994</v>
      </c>
      <c r="K30" s="67">
        <f t="shared" si="4"/>
        <v>1.1929999999999996</v>
      </c>
      <c r="L30" s="68">
        <f t="shared" si="5"/>
        <v>0.71699999999999875</v>
      </c>
      <c r="M30" s="69">
        <f t="shared" si="6"/>
        <v>0.63474999999999859</v>
      </c>
      <c r="N30" s="70">
        <f t="shared" si="7"/>
        <v>39.899413243922972</v>
      </c>
      <c r="O30" s="71">
        <f t="shared" si="7"/>
        <v>11.471408647140906</v>
      </c>
      <c r="P30" s="112"/>
      <c r="Q30" s="167"/>
      <c r="R30" s="167"/>
      <c r="S30" s="103"/>
      <c r="T30" s="120">
        <v>0.19600000000000001</v>
      </c>
      <c r="U30" s="165">
        <f t="shared" si="8"/>
        <v>39.249000000000002</v>
      </c>
      <c r="V30" s="165">
        <v>39.445</v>
      </c>
      <c r="W30" s="109">
        <f t="shared" si="0"/>
        <v>4.9937578027465668E-3</v>
      </c>
      <c r="X30" s="120"/>
      <c r="Y30" s="177">
        <f t="shared" si="1"/>
        <v>0</v>
      </c>
      <c r="Z30" s="121" t="e">
        <f t="shared" si="9"/>
        <v>#DIV/0!</v>
      </c>
      <c r="AA30" s="120">
        <v>481</v>
      </c>
      <c r="AB30" s="186">
        <f t="shared" si="2"/>
        <v>240.800625</v>
      </c>
      <c r="AC30" s="26">
        <v>410</v>
      </c>
      <c r="AD30" s="26">
        <v>430</v>
      </c>
      <c r="AE30" s="26">
        <v>457</v>
      </c>
      <c r="AF30" s="26">
        <v>470</v>
      </c>
      <c r="AG30" s="26">
        <v>481</v>
      </c>
      <c r="AH30" s="110">
        <f>AC30/(W30/0.0025)</f>
        <v>205.25624999999999</v>
      </c>
      <c r="AI30" s="26">
        <f>AD30/(W30/0.0025)</f>
        <v>215.26875000000001</v>
      </c>
      <c r="AJ30" s="26">
        <f>AE30/(W30/0.0025)</f>
        <v>228.78562500000001</v>
      </c>
      <c r="AK30" s="26">
        <f>AF30/(W30/0.0025)</f>
        <v>235.29374999999999</v>
      </c>
      <c r="AL30" s="111">
        <f>AG30/(W30/0.0025)</f>
        <v>240.800625</v>
      </c>
      <c r="AM30" s="26"/>
      <c r="AN30" s="26"/>
      <c r="AO30" s="26"/>
    </row>
    <row r="31" spans="1:41" x14ac:dyDescent="0.25">
      <c r="A31" s="17">
        <v>14</v>
      </c>
      <c r="B31" s="18">
        <f t="shared" si="13"/>
        <v>65</v>
      </c>
      <c r="C31" s="18">
        <f t="shared" si="3"/>
        <v>67.5</v>
      </c>
      <c r="D31" s="18">
        <f t="shared" si="10"/>
        <v>67.5</v>
      </c>
      <c r="E31" s="19">
        <f t="shared" si="11"/>
        <v>70</v>
      </c>
      <c r="F31" s="13">
        <v>8.92</v>
      </c>
      <c r="G31" s="10">
        <v>10.526999999999999</v>
      </c>
      <c r="H31" s="10">
        <v>9.89</v>
      </c>
      <c r="I31" s="10">
        <v>9.7799999999999994</v>
      </c>
      <c r="J31" s="11">
        <f t="shared" si="12"/>
        <v>9.7847499999999989</v>
      </c>
      <c r="K31" s="67">
        <f t="shared" si="4"/>
        <v>1.6069999999999993</v>
      </c>
      <c r="L31" s="68">
        <f t="shared" si="5"/>
        <v>0.97000000000000064</v>
      </c>
      <c r="M31" s="69">
        <f t="shared" si="6"/>
        <v>0.86474999999999902</v>
      </c>
      <c r="N31" s="70">
        <f t="shared" si="7"/>
        <v>39.639079029246979</v>
      </c>
      <c r="O31" s="71">
        <f t="shared" si="7"/>
        <v>10.850515463917686</v>
      </c>
      <c r="P31" s="112"/>
      <c r="Q31" s="167"/>
      <c r="R31" s="167"/>
      <c r="S31" s="103"/>
      <c r="T31" s="120">
        <v>0.20599999999999999</v>
      </c>
      <c r="U31" s="165">
        <f t="shared" si="8"/>
        <v>39.421999999999997</v>
      </c>
      <c r="V31" s="165">
        <v>39.628</v>
      </c>
      <c r="W31" s="109">
        <f t="shared" si="0"/>
        <v>5.2255085992592969E-3</v>
      </c>
      <c r="X31" s="120"/>
      <c r="Y31" s="177">
        <f t="shared" si="1"/>
        <v>0</v>
      </c>
      <c r="Z31" s="121" t="e">
        <f t="shared" si="9"/>
        <v>#DIV/0!</v>
      </c>
      <c r="AA31" s="120">
        <v>485</v>
      </c>
      <c r="AB31" s="186">
        <f>AA31/(W31/0.0025)</f>
        <v>232.03483009708739</v>
      </c>
      <c r="AC31" s="105">
        <v>406</v>
      </c>
      <c r="AD31" s="26">
        <v>427</v>
      </c>
      <c r="AE31" s="105">
        <v>460</v>
      </c>
      <c r="AF31" s="26">
        <v>473</v>
      </c>
      <c r="AG31" s="26">
        <v>485</v>
      </c>
      <c r="AH31" s="110">
        <f>AC31/(W31/0.0025)</f>
        <v>194.23946601941748</v>
      </c>
      <c r="AI31" s="26">
        <f>AD31/(W31/0.0025)</f>
        <v>204.28633495145633</v>
      </c>
      <c r="AJ31" s="26">
        <f>AE31/(W31/0.0025)</f>
        <v>220.07427184466022</v>
      </c>
      <c r="AK31" s="26">
        <f>AF31/(W31/0.0025)</f>
        <v>226.29376213592235</v>
      </c>
      <c r="AL31" s="111">
        <f>AG31/(W31/0.0025)</f>
        <v>232.03483009708739</v>
      </c>
      <c r="AM31" s="26"/>
      <c r="AN31" s="26"/>
      <c r="AO31" s="26"/>
    </row>
    <row r="32" spans="1:41" x14ac:dyDescent="0.25">
      <c r="A32" s="27">
        <v>15</v>
      </c>
      <c r="B32" s="28">
        <f t="shared" si="13"/>
        <v>70</v>
      </c>
      <c r="C32" s="28">
        <f t="shared" si="3"/>
        <v>70.5</v>
      </c>
      <c r="D32" s="28">
        <f t="shared" si="10"/>
        <v>70.5</v>
      </c>
      <c r="E32" s="29">
        <v>71</v>
      </c>
      <c r="F32" s="30">
        <v>8.0239999999999991</v>
      </c>
      <c r="G32" s="30">
        <v>9.4090000000000007</v>
      </c>
      <c r="H32" s="30">
        <v>8.8510000000000009</v>
      </c>
      <c r="I32" s="30">
        <v>8.7629999999999999</v>
      </c>
      <c r="J32" s="51">
        <f t="shared" si="12"/>
        <v>8.7677499999999995</v>
      </c>
      <c r="K32" s="74">
        <f t="shared" si="4"/>
        <v>1.3850000000000016</v>
      </c>
      <c r="L32" s="75">
        <f t="shared" si="5"/>
        <v>0.82700000000000173</v>
      </c>
      <c r="M32" s="76">
        <f t="shared" si="6"/>
        <v>0.74375000000000036</v>
      </c>
      <c r="N32" s="77">
        <f t="shared" si="7"/>
        <v>40.288808664259868</v>
      </c>
      <c r="O32" s="78">
        <f t="shared" si="7"/>
        <v>10.066505441354439</v>
      </c>
      <c r="P32" s="133"/>
      <c r="Q32" s="98"/>
      <c r="R32" s="98"/>
      <c r="S32" s="135"/>
      <c r="T32" s="136">
        <v>0.20200000000000001</v>
      </c>
      <c r="U32" s="173">
        <f t="shared" si="8"/>
        <v>39.749000000000002</v>
      </c>
      <c r="V32" s="173">
        <v>39.951000000000001</v>
      </c>
      <c r="W32" s="135">
        <f t="shared" si="0"/>
        <v>5.0818888525497501E-3</v>
      </c>
      <c r="X32" s="136"/>
      <c r="Y32" s="178">
        <f t="shared" si="1"/>
        <v>0</v>
      </c>
      <c r="Z32" s="137" t="e">
        <f t="shared" si="9"/>
        <v>#DIV/0!</v>
      </c>
      <c r="AA32" s="136">
        <v>500</v>
      </c>
      <c r="AB32" s="187">
        <f t="shared" si="2"/>
        <v>245.97153465346534</v>
      </c>
      <c r="AC32" s="79">
        <v>432</v>
      </c>
      <c r="AD32" s="79">
        <v>453</v>
      </c>
      <c r="AE32" s="79">
        <v>483</v>
      </c>
      <c r="AF32" s="79">
        <v>492</v>
      </c>
      <c r="AG32" s="79">
        <v>500</v>
      </c>
      <c r="AH32" s="133">
        <f>AC32/(W32/0.0025)</f>
        <v>212.51940594059405</v>
      </c>
      <c r="AI32" s="79">
        <f>AD32/(W32/0.0025)</f>
        <v>222.85021039603961</v>
      </c>
      <c r="AJ32" s="79">
        <f>AE32/(W32/0.0025)</f>
        <v>237.60850247524752</v>
      </c>
      <c r="AK32" s="79">
        <f>AF32/(W32/0.0025)</f>
        <v>242.03599009900989</v>
      </c>
      <c r="AL32" s="134">
        <f>AG32/(W32/0.0025)</f>
        <v>245.97153465346534</v>
      </c>
      <c r="AM32" s="79" t="s">
        <v>65</v>
      </c>
      <c r="AN32" s="79"/>
      <c r="AO32" s="79" t="s">
        <v>31</v>
      </c>
    </row>
    <row r="33" spans="1:41" x14ac:dyDescent="0.25">
      <c r="A33" s="27">
        <v>16</v>
      </c>
      <c r="B33" s="28">
        <v>71</v>
      </c>
      <c r="C33" s="28">
        <f t="shared" si="3"/>
        <v>71.5</v>
      </c>
      <c r="D33" s="28">
        <f t="shared" si="10"/>
        <v>71.5</v>
      </c>
      <c r="E33" s="29">
        <v>72</v>
      </c>
      <c r="F33" s="30">
        <v>8.9830000000000005</v>
      </c>
      <c r="G33" s="30">
        <v>10.247999999999999</v>
      </c>
      <c r="H33" s="30">
        <v>9.7629999999999999</v>
      </c>
      <c r="I33" s="30">
        <v>9.6780000000000008</v>
      </c>
      <c r="J33" s="51">
        <f t="shared" si="12"/>
        <v>9.6827500000000004</v>
      </c>
      <c r="K33" s="74">
        <f t="shared" si="4"/>
        <v>1.2649999999999988</v>
      </c>
      <c r="L33" s="75">
        <f t="shared" si="5"/>
        <v>0.77999999999999936</v>
      </c>
      <c r="M33" s="76">
        <f t="shared" si="6"/>
        <v>0.69974999999999987</v>
      </c>
      <c r="N33" s="77">
        <f t="shared" si="7"/>
        <v>38.339920948616587</v>
      </c>
      <c r="O33" s="78">
        <f>(L33-M33)/L33*100</f>
        <v>10.288461538461481</v>
      </c>
      <c r="P33" s="133"/>
      <c r="Q33" s="98"/>
      <c r="R33" s="98"/>
      <c r="S33" s="135"/>
      <c r="T33" s="136">
        <v>0.2</v>
      </c>
      <c r="U33" s="173">
        <f t="shared" si="8"/>
        <v>39.891999999999996</v>
      </c>
      <c r="V33" s="173">
        <v>40.091999999999999</v>
      </c>
      <c r="W33" s="135">
        <f t="shared" si="0"/>
        <v>5.0135365486814404E-3</v>
      </c>
      <c r="X33" s="136"/>
      <c r="Y33" s="178">
        <f t="shared" si="1"/>
        <v>0</v>
      </c>
      <c r="Z33" s="137" t="e">
        <f t="shared" si="9"/>
        <v>#DIV/0!</v>
      </c>
      <c r="AA33" s="136">
        <v>486</v>
      </c>
      <c r="AB33" s="187">
        <f t="shared" si="2"/>
        <v>242.34389999999999</v>
      </c>
      <c r="AC33" s="79">
        <v>407</v>
      </c>
      <c r="AD33" s="79">
        <v>431</v>
      </c>
      <c r="AE33" s="79">
        <v>464</v>
      </c>
      <c r="AF33" s="79">
        <v>475</v>
      </c>
      <c r="AG33" s="79">
        <v>486</v>
      </c>
      <c r="AH33" s="133">
        <f>AC33/(W33/0.0025)</f>
        <v>202.95054999999999</v>
      </c>
      <c r="AI33" s="79">
        <f>AD33/(W33/0.0025)</f>
        <v>214.91815</v>
      </c>
      <c r="AJ33" s="79">
        <f>AE33/(W33/0.0025)</f>
        <v>231.37360000000001</v>
      </c>
      <c r="AK33" s="79">
        <f>AF33/(W33/0.0025)</f>
        <v>236.85875000000001</v>
      </c>
      <c r="AL33" s="134">
        <f>AG33/(W33/0.0025)</f>
        <v>242.34389999999999</v>
      </c>
      <c r="AM33" s="79" t="s">
        <v>64</v>
      </c>
      <c r="AN33" s="79"/>
      <c r="AO33" s="79" t="s">
        <v>31</v>
      </c>
    </row>
    <row r="34" spans="1:41" x14ac:dyDescent="0.25">
      <c r="A34" s="27">
        <v>17</v>
      </c>
      <c r="B34" s="28">
        <v>72</v>
      </c>
      <c r="C34" s="28">
        <f t="shared" si="3"/>
        <v>72.5</v>
      </c>
      <c r="D34" s="28">
        <f t="shared" si="10"/>
        <v>72.5</v>
      </c>
      <c r="E34" s="29">
        <v>73</v>
      </c>
      <c r="F34" s="30">
        <v>9.2110000000000003</v>
      </c>
      <c r="G34" s="30">
        <v>9.9359999999999999</v>
      </c>
      <c r="H34" s="30">
        <v>9.6579999999999995</v>
      </c>
      <c r="I34" s="30">
        <v>9.6110000000000007</v>
      </c>
      <c r="J34" s="51">
        <f t="shared" si="12"/>
        <v>9.6157500000000002</v>
      </c>
      <c r="K34" s="74">
        <f t="shared" si="4"/>
        <v>0.72499999999999964</v>
      </c>
      <c r="L34" s="75">
        <f t="shared" si="5"/>
        <v>0.44699999999999918</v>
      </c>
      <c r="M34" s="76">
        <f t="shared" si="6"/>
        <v>0.40474999999999994</v>
      </c>
      <c r="N34" s="77">
        <f t="shared" si="7"/>
        <v>38.344827586206982</v>
      </c>
      <c r="O34" s="78">
        <f t="shared" si="7"/>
        <v>9.4519015659953709</v>
      </c>
      <c r="P34" s="133"/>
      <c r="Q34" s="98"/>
      <c r="R34" s="98"/>
      <c r="S34" s="135"/>
      <c r="T34" s="136">
        <v>0.20200000000000001</v>
      </c>
      <c r="U34" s="173">
        <f t="shared" si="8"/>
        <v>39.866</v>
      </c>
      <c r="V34" s="173">
        <v>40.067999999999998</v>
      </c>
      <c r="W34" s="135">
        <f t="shared" si="0"/>
        <v>5.0669743641198013E-3</v>
      </c>
      <c r="X34" s="136"/>
      <c r="Y34" s="178">
        <f t="shared" si="1"/>
        <v>0</v>
      </c>
      <c r="Z34" s="137" t="e">
        <f t="shared" si="9"/>
        <v>#DIV/0!</v>
      </c>
      <c r="AA34" s="136">
        <v>498</v>
      </c>
      <c r="AB34" s="187">
        <f t="shared" si="2"/>
        <v>245.70876237623767</v>
      </c>
      <c r="AC34" s="79">
        <v>420</v>
      </c>
      <c r="AD34" s="79">
        <v>446</v>
      </c>
      <c r="AE34" s="79">
        <v>477</v>
      </c>
      <c r="AF34" s="79">
        <v>488</v>
      </c>
      <c r="AG34" s="79">
        <v>498</v>
      </c>
      <c r="AH34" s="133">
        <f>AC34/(W34/0.0025)</f>
        <v>207.22425742574259</v>
      </c>
      <c r="AI34" s="79">
        <f>AD34/(W34/0.0025)</f>
        <v>220.05242574257429</v>
      </c>
      <c r="AJ34" s="79">
        <f>AE34/(W34/0.0025)</f>
        <v>235.34754950495054</v>
      </c>
      <c r="AK34" s="79">
        <f>AF34/(W34/0.0025)</f>
        <v>240.77485148514856</v>
      </c>
      <c r="AL34" s="134">
        <f>AG34/(W34/0.0025)</f>
        <v>245.70876237623767</v>
      </c>
      <c r="AM34" s="79" t="s">
        <v>62</v>
      </c>
      <c r="AN34" s="79"/>
      <c r="AO34" s="79" t="s">
        <v>31</v>
      </c>
    </row>
    <row r="35" spans="1:41" x14ac:dyDescent="0.25">
      <c r="A35" s="27">
        <v>18</v>
      </c>
      <c r="B35" s="28">
        <v>73</v>
      </c>
      <c r="C35" s="28">
        <f t="shared" si="3"/>
        <v>73.5</v>
      </c>
      <c r="D35" s="28">
        <f t="shared" si="10"/>
        <v>73.5</v>
      </c>
      <c r="E35" s="29">
        <v>74</v>
      </c>
      <c r="F35" s="30">
        <v>8.0530000000000008</v>
      </c>
      <c r="G35" s="30">
        <v>9.5060000000000002</v>
      </c>
      <c r="H35" s="30">
        <v>8.8810000000000002</v>
      </c>
      <c r="I35" s="30">
        <v>8.7840000000000007</v>
      </c>
      <c r="J35" s="51">
        <f t="shared" si="12"/>
        <v>8.7887500000000003</v>
      </c>
      <c r="K35" s="74">
        <f t="shared" si="4"/>
        <v>1.4529999999999994</v>
      </c>
      <c r="L35" s="75">
        <f t="shared" si="5"/>
        <v>0.8279999999999994</v>
      </c>
      <c r="M35" s="76">
        <f t="shared" si="6"/>
        <v>0.73574999999999946</v>
      </c>
      <c r="N35" s="77">
        <f t="shared" si="7"/>
        <v>43.014452856159686</v>
      </c>
      <c r="O35" s="78">
        <f t="shared" si="7"/>
        <v>11.141304347826088</v>
      </c>
      <c r="P35" s="133"/>
      <c r="Q35" s="98"/>
      <c r="R35" s="98"/>
      <c r="S35" s="135"/>
      <c r="T35" s="136">
        <v>0.19980000000000001</v>
      </c>
      <c r="U35" s="173">
        <f t="shared" si="8"/>
        <v>39.8752</v>
      </c>
      <c r="V35" s="173">
        <v>40.075000000000003</v>
      </c>
      <c r="W35" s="135">
        <f t="shared" si="0"/>
        <v>5.0106331755075837E-3</v>
      </c>
      <c r="X35" s="136"/>
      <c r="Y35" s="178">
        <f t="shared" si="1"/>
        <v>0</v>
      </c>
      <c r="Z35" s="137" t="e">
        <f t="shared" si="9"/>
        <v>#DIV/0!</v>
      </c>
      <c r="AA35" s="136">
        <v>568</v>
      </c>
      <c r="AB35" s="187">
        <f>AA35/(W35/0.0025)</f>
        <v>283.39731731731729</v>
      </c>
      <c r="AC35" s="79">
        <v>477</v>
      </c>
      <c r="AD35" s="79">
        <v>510</v>
      </c>
      <c r="AE35" s="79">
        <v>541</v>
      </c>
      <c r="AF35" s="79">
        <v>555</v>
      </c>
      <c r="AG35" s="79">
        <v>568</v>
      </c>
      <c r="AH35" s="133">
        <f>AC35/(W35/0.0025)</f>
        <v>237.99387387387387</v>
      </c>
      <c r="AI35" s="79">
        <f>AD35/(W35/0.0025)</f>
        <v>254.45885885885883</v>
      </c>
      <c r="AJ35" s="79">
        <f>AE35/(W35/0.0025)</f>
        <v>269.92596596596593</v>
      </c>
      <c r="AK35" s="79">
        <f>AF35/(W35/0.0025)</f>
        <v>276.9111111111111</v>
      </c>
      <c r="AL35" s="134">
        <f>AG35/(W35/0.0025)</f>
        <v>283.39731731731729</v>
      </c>
      <c r="AM35" s="79" t="s">
        <v>63</v>
      </c>
      <c r="AN35" s="79"/>
      <c r="AO35" s="79" t="s">
        <v>31</v>
      </c>
    </row>
    <row r="36" spans="1:41" x14ac:dyDescent="0.25">
      <c r="A36" s="27">
        <v>19</v>
      </c>
      <c r="B36" s="28">
        <v>74</v>
      </c>
      <c r="C36" s="28">
        <f t="shared" si="3"/>
        <v>74.5</v>
      </c>
      <c r="D36" s="28">
        <f t="shared" si="10"/>
        <v>74.5</v>
      </c>
      <c r="E36" s="29">
        <v>75</v>
      </c>
      <c r="F36" s="30">
        <v>8.2940000000000005</v>
      </c>
      <c r="G36" s="30">
        <v>8.9149999999999991</v>
      </c>
      <c r="H36" s="30">
        <v>8.6750000000000007</v>
      </c>
      <c r="I36" s="30">
        <v>8.6319999999999997</v>
      </c>
      <c r="J36" s="51">
        <f t="shared" si="12"/>
        <v>8.6367499999999993</v>
      </c>
      <c r="K36" s="74">
        <f t="shared" si="4"/>
        <v>0.62099999999999866</v>
      </c>
      <c r="L36" s="75">
        <f t="shared" si="5"/>
        <v>0.38100000000000023</v>
      </c>
      <c r="M36" s="76">
        <f t="shared" si="6"/>
        <v>0.34274999999999878</v>
      </c>
      <c r="N36" s="77">
        <f t="shared" si="7"/>
        <v>38.647342995168913</v>
      </c>
      <c r="O36" s="78">
        <f t="shared" si="7"/>
        <v>10.039370078740532</v>
      </c>
      <c r="P36" s="133"/>
      <c r="Q36" s="98"/>
      <c r="R36" s="98"/>
      <c r="S36" s="135"/>
      <c r="T36" s="136">
        <v>0.20300000000000001</v>
      </c>
      <c r="U36" s="173">
        <f t="shared" si="8"/>
        <v>39.838999999999999</v>
      </c>
      <c r="V36" s="173">
        <v>40.042000000000002</v>
      </c>
      <c r="W36" s="135">
        <f t="shared" si="0"/>
        <v>5.0955094254373856E-3</v>
      </c>
      <c r="X36" s="136"/>
      <c r="Y36" s="178">
        <f t="shared" si="1"/>
        <v>0</v>
      </c>
      <c r="Z36" s="137" t="e">
        <f t="shared" si="9"/>
        <v>#DIV/0!</v>
      </c>
      <c r="AA36" s="136">
        <v>517</v>
      </c>
      <c r="AB36" s="187">
        <f t="shared" si="2"/>
        <v>253.65471674876846</v>
      </c>
      <c r="AC36" s="79">
        <v>437</v>
      </c>
      <c r="AD36" s="79">
        <v>464</v>
      </c>
      <c r="AE36" s="79">
        <v>499</v>
      </c>
      <c r="AF36" s="79">
        <v>510</v>
      </c>
      <c r="AG36" s="79">
        <v>517</v>
      </c>
      <c r="AH36" s="133">
        <f>AC36/(W36/0.0025)</f>
        <v>214.40447044334974</v>
      </c>
      <c r="AI36" s="79">
        <f>AD36/(W36/0.0025)</f>
        <v>227.65142857142857</v>
      </c>
      <c r="AJ36" s="79">
        <f>AE36/(W36/0.0025)</f>
        <v>244.82341133004925</v>
      </c>
      <c r="AK36" s="79">
        <f>AF36/(W36/0.0025)</f>
        <v>250.22032019704432</v>
      </c>
      <c r="AL36" s="134">
        <f>AG36/(W36/0.0025)</f>
        <v>253.65471674876846</v>
      </c>
      <c r="AM36" s="79" t="s">
        <v>66</v>
      </c>
      <c r="AN36" s="79"/>
      <c r="AO36" s="79" t="s">
        <v>31</v>
      </c>
    </row>
    <row r="37" spans="1:41" x14ac:dyDescent="0.25">
      <c r="A37" s="17">
        <v>20</v>
      </c>
      <c r="B37" s="18">
        <v>75</v>
      </c>
      <c r="C37" s="18">
        <f t="shared" si="3"/>
        <v>77.5</v>
      </c>
      <c r="D37" s="18">
        <f t="shared" si="10"/>
        <v>77.5</v>
      </c>
      <c r="E37" s="19">
        <f>B37+5</f>
        <v>80</v>
      </c>
      <c r="F37" s="13">
        <v>7.9610000000000003</v>
      </c>
      <c r="G37" s="10">
        <v>9.0389999999999997</v>
      </c>
      <c r="H37" s="10">
        <v>8.6059999999999999</v>
      </c>
      <c r="I37" s="10">
        <v>8.5389999999999997</v>
      </c>
      <c r="J37" s="11">
        <f t="shared" si="12"/>
        <v>8.5437499999999993</v>
      </c>
      <c r="K37" s="67">
        <f t="shared" si="4"/>
        <v>1.0779999999999994</v>
      </c>
      <c r="L37" s="68">
        <f t="shared" si="5"/>
        <v>0.64499999999999957</v>
      </c>
      <c r="M37" s="69">
        <f t="shared" si="6"/>
        <v>0.58274999999999899</v>
      </c>
      <c r="N37" s="70">
        <f t="shared" si="7"/>
        <v>40.1669758812616</v>
      </c>
      <c r="O37" s="71">
        <f t="shared" si="7"/>
        <v>9.6511627906977715</v>
      </c>
      <c r="P37" s="112"/>
      <c r="Q37" s="167"/>
      <c r="R37" s="167"/>
      <c r="S37" s="103"/>
      <c r="T37" s="120">
        <v>0.2</v>
      </c>
      <c r="U37" s="165">
        <f t="shared" si="8"/>
        <v>39.956999999999994</v>
      </c>
      <c r="V37" s="165">
        <v>40.156999999999996</v>
      </c>
      <c r="W37" s="109">
        <f t="shared" si="0"/>
        <v>5.0053807843431697E-3</v>
      </c>
      <c r="X37" s="120"/>
      <c r="Y37" s="177">
        <f t="shared" si="1"/>
        <v>0</v>
      </c>
      <c r="Z37" s="121" t="e">
        <f t="shared" si="9"/>
        <v>#DIV/0!</v>
      </c>
      <c r="AA37" s="120">
        <v>535</v>
      </c>
      <c r="AB37" s="186">
        <f t="shared" si="2"/>
        <v>267.21243749999996</v>
      </c>
      <c r="AC37" s="26">
        <v>455</v>
      </c>
      <c r="AD37" s="26">
        <v>482</v>
      </c>
      <c r="AE37" s="26">
        <v>515</v>
      </c>
      <c r="AF37" s="26">
        <v>523</v>
      </c>
      <c r="AG37" s="26">
        <v>535</v>
      </c>
      <c r="AH37" s="110">
        <f>AC37/(W37/0.0025)</f>
        <v>227.25543749999997</v>
      </c>
      <c r="AI37" s="26">
        <f>AD37/(W37/0.0025)</f>
        <v>240.74092499999998</v>
      </c>
      <c r="AJ37" s="26">
        <f>AE37/(W37/0.0025)</f>
        <v>257.22318749999994</v>
      </c>
      <c r="AK37" s="26">
        <f>AF37/(W37/0.0025)</f>
        <v>261.21888749999994</v>
      </c>
      <c r="AL37" s="111">
        <f>AG37/(W37/0.0025)</f>
        <v>267.21243749999996</v>
      </c>
      <c r="AM37" s="26"/>
      <c r="AN37" s="26"/>
      <c r="AO37" s="26" t="s">
        <v>80</v>
      </c>
    </row>
    <row r="38" spans="1:41" x14ac:dyDescent="0.25">
      <c r="A38" s="17">
        <v>21</v>
      </c>
      <c r="B38" s="18">
        <f>B37+5</f>
        <v>80</v>
      </c>
      <c r="C38" s="18">
        <f t="shared" si="3"/>
        <v>82.5</v>
      </c>
      <c r="D38" s="18">
        <f t="shared" si="10"/>
        <v>82.5</v>
      </c>
      <c r="E38" s="19">
        <f>B38+5</f>
        <v>85</v>
      </c>
      <c r="F38" s="13">
        <v>8.5340000000000007</v>
      </c>
      <c r="G38" s="10">
        <v>9.73</v>
      </c>
      <c r="H38" s="10">
        <v>9.2680000000000007</v>
      </c>
      <c r="I38" s="10">
        <v>9.1820000000000004</v>
      </c>
      <c r="J38" s="11">
        <f t="shared" si="12"/>
        <v>9.18675</v>
      </c>
      <c r="K38" s="67">
        <f t="shared" si="4"/>
        <v>1.1959999999999997</v>
      </c>
      <c r="L38" s="68">
        <f t="shared" si="5"/>
        <v>0.73399999999999999</v>
      </c>
      <c r="M38" s="69">
        <f t="shared" si="6"/>
        <v>0.65274999999999928</v>
      </c>
      <c r="N38" s="70">
        <f t="shared" si="7"/>
        <v>38.628762541806005</v>
      </c>
      <c r="O38" s="71">
        <f t="shared" si="7"/>
        <v>11.069482288828434</v>
      </c>
      <c r="P38" s="112"/>
      <c r="Q38" s="167"/>
      <c r="R38" s="167"/>
      <c r="S38" s="103"/>
      <c r="T38" s="120">
        <v>0.20200000000000001</v>
      </c>
      <c r="U38" s="165">
        <f t="shared" si="8"/>
        <v>39.917999999999999</v>
      </c>
      <c r="V38" s="165">
        <v>40.119999999999997</v>
      </c>
      <c r="W38" s="109">
        <f t="shared" si="0"/>
        <v>5.0603737662207526E-3</v>
      </c>
      <c r="X38" s="120"/>
      <c r="Y38" s="177">
        <f t="shared" si="1"/>
        <v>0</v>
      </c>
      <c r="Z38" s="121" t="e">
        <f t="shared" si="9"/>
        <v>#DIV/0!</v>
      </c>
      <c r="AA38" s="120">
        <v>593</v>
      </c>
      <c r="AB38" s="186">
        <f t="shared" si="2"/>
        <v>292.96254950495052</v>
      </c>
      <c r="AC38" s="26">
        <v>509</v>
      </c>
      <c r="AD38" s="26">
        <v>539</v>
      </c>
      <c r="AE38" s="26">
        <v>568</v>
      </c>
      <c r="AF38" s="26">
        <v>580</v>
      </c>
      <c r="AG38" s="26">
        <v>593</v>
      </c>
      <c r="AH38" s="110">
        <f>AC38/(W38/0.0025)</f>
        <v>251.46363861386138</v>
      </c>
      <c r="AI38" s="26">
        <f>AD38/(W38/0.0025)</f>
        <v>266.28467821782175</v>
      </c>
      <c r="AJ38" s="26">
        <f>AE38/(W38/0.0025)</f>
        <v>280.6116831683168</v>
      </c>
      <c r="AK38" s="26">
        <f>AF38/(W38/0.0025)</f>
        <v>286.54009900990098</v>
      </c>
      <c r="AL38" s="111">
        <f>AG38/(W38/0.0025)</f>
        <v>292.96254950495052</v>
      </c>
      <c r="AM38" s="26"/>
      <c r="AN38" s="26"/>
      <c r="AO38" s="26"/>
    </row>
    <row r="39" spans="1:41" x14ac:dyDescent="0.25">
      <c r="A39" s="17">
        <v>22</v>
      </c>
      <c r="B39" s="18">
        <f>B38+5</f>
        <v>85</v>
      </c>
      <c r="C39" s="18">
        <f t="shared" si="3"/>
        <v>87.5</v>
      </c>
      <c r="D39" s="18">
        <f t="shared" si="10"/>
        <v>87.5</v>
      </c>
      <c r="E39" s="19">
        <f>B39+5</f>
        <v>90</v>
      </c>
      <c r="F39" s="13">
        <v>8.0609999999999999</v>
      </c>
      <c r="G39" s="10">
        <v>9.4749999999999996</v>
      </c>
      <c r="H39" s="10">
        <v>8.9440000000000008</v>
      </c>
      <c r="I39" s="10">
        <v>8.8360000000000003</v>
      </c>
      <c r="J39" s="11">
        <f t="shared" si="12"/>
        <v>8.8407499999999999</v>
      </c>
      <c r="K39" s="67">
        <f t="shared" si="4"/>
        <v>1.4139999999999997</v>
      </c>
      <c r="L39" s="68">
        <f t="shared" si="5"/>
        <v>0.8830000000000009</v>
      </c>
      <c r="M39" s="69">
        <f t="shared" si="6"/>
        <v>0.77974999999999994</v>
      </c>
      <c r="N39" s="70">
        <f t="shared" si="7"/>
        <v>37.553041018387475</v>
      </c>
      <c r="O39" s="71">
        <f t="shared" si="7"/>
        <v>11.693091732729428</v>
      </c>
      <c r="P39" s="112"/>
      <c r="Q39" s="167"/>
      <c r="R39" s="167"/>
      <c r="S39" s="103"/>
      <c r="T39" s="120">
        <v>0.20100000000000001</v>
      </c>
      <c r="U39" s="165">
        <f t="shared" si="8"/>
        <v>40.372999999999998</v>
      </c>
      <c r="V39" s="165">
        <v>40.573999999999998</v>
      </c>
      <c r="W39" s="109">
        <f t="shared" si="0"/>
        <v>4.9785747900824816E-3</v>
      </c>
      <c r="X39" s="120"/>
      <c r="Y39" s="177">
        <f t="shared" si="1"/>
        <v>0</v>
      </c>
      <c r="Z39" s="121" t="e">
        <f t="shared" si="9"/>
        <v>#DIV/0!</v>
      </c>
      <c r="AA39" s="120">
        <v>625</v>
      </c>
      <c r="AB39" s="186">
        <f t="shared" si="2"/>
        <v>313.84483830845767</v>
      </c>
      <c r="AC39" s="26">
        <v>532</v>
      </c>
      <c r="AD39" s="26">
        <v>561</v>
      </c>
      <c r="AE39" s="26">
        <v>589</v>
      </c>
      <c r="AF39" s="26">
        <v>604</v>
      </c>
      <c r="AG39" s="26">
        <v>625</v>
      </c>
      <c r="AH39" s="110">
        <f>AC39/(W39/0.0025)</f>
        <v>267.14472636815918</v>
      </c>
      <c r="AI39" s="26">
        <f>AD39/(W39/0.0025)</f>
        <v>281.70712686567157</v>
      </c>
      <c r="AJ39" s="26">
        <f>AE39/(W39/0.0025)</f>
        <v>295.76737562189049</v>
      </c>
      <c r="AK39" s="26">
        <f>AF39/(W39/0.0025)</f>
        <v>303.29965174129347</v>
      </c>
      <c r="AL39" s="111">
        <f>AG39/(W39/0.0025)</f>
        <v>313.84483830845767</v>
      </c>
      <c r="AM39" s="26"/>
      <c r="AN39" s="26"/>
      <c r="AO39" s="26"/>
    </row>
    <row r="40" spans="1:41" x14ac:dyDescent="0.25">
      <c r="A40" s="17">
        <v>23</v>
      </c>
      <c r="B40" s="18">
        <f>B39+5</f>
        <v>90</v>
      </c>
      <c r="C40" s="18">
        <f t="shared" si="3"/>
        <v>92.5</v>
      </c>
      <c r="D40" s="18">
        <f t="shared" si="10"/>
        <v>92.5</v>
      </c>
      <c r="E40" s="19">
        <f>B40+5</f>
        <v>95</v>
      </c>
      <c r="F40" s="14">
        <v>9.2100000000000009</v>
      </c>
      <c r="G40" s="10">
        <v>10.146000000000001</v>
      </c>
      <c r="H40" s="10">
        <v>9.8610000000000007</v>
      </c>
      <c r="I40" s="10">
        <v>9.8040000000000003</v>
      </c>
      <c r="J40" s="11">
        <f t="shared" si="12"/>
        <v>9.8087499999999999</v>
      </c>
      <c r="K40" s="67">
        <f t="shared" si="4"/>
        <v>0.93599999999999994</v>
      </c>
      <c r="L40" s="68">
        <f t="shared" si="5"/>
        <v>0.6509999999999998</v>
      </c>
      <c r="M40" s="69">
        <f t="shared" si="6"/>
        <v>0.59874999999999901</v>
      </c>
      <c r="N40" s="70">
        <f t="shared" si="7"/>
        <v>30.448717948717967</v>
      </c>
      <c r="O40" s="71">
        <f t="shared" si="7"/>
        <v>8.0261136712750876</v>
      </c>
      <c r="P40" s="112"/>
      <c r="Q40" s="167"/>
      <c r="R40" s="167"/>
      <c r="S40" s="103"/>
      <c r="T40" s="120">
        <v>0.20100000000000001</v>
      </c>
      <c r="U40" s="165">
        <f t="shared" si="8"/>
        <v>39.887</v>
      </c>
      <c r="V40" s="165">
        <v>40.088000000000001</v>
      </c>
      <c r="W40" s="109">
        <f t="shared" si="0"/>
        <v>5.0392358412515359E-3</v>
      </c>
      <c r="X40" s="120"/>
      <c r="Y40" s="177">
        <f t="shared" si="1"/>
        <v>0</v>
      </c>
      <c r="Z40" s="121" t="e">
        <f t="shared" si="9"/>
        <v>#DIV/0!</v>
      </c>
      <c r="AA40" s="120">
        <v>353</v>
      </c>
      <c r="AB40" s="186">
        <f t="shared" si="2"/>
        <v>175.12575870646765</v>
      </c>
      <c r="AC40" s="26">
        <v>297</v>
      </c>
      <c r="AD40" s="26">
        <v>306</v>
      </c>
      <c r="AE40" s="26">
        <v>335</v>
      </c>
      <c r="AF40" s="26">
        <v>342</v>
      </c>
      <c r="AG40" s="26">
        <v>353</v>
      </c>
      <c r="AH40" s="110">
        <f>AC40/(W40/0.0025)</f>
        <v>147.34376865671641</v>
      </c>
      <c r="AI40" s="26">
        <f>AD40/(W40/0.0025)</f>
        <v>151.80873134328357</v>
      </c>
      <c r="AJ40" s="26">
        <f>AE40/(W40/0.0025)</f>
        <v>166.19583333333333</v>
      </c>
      <c r="AK40" s="26">
        <f>AF40/(W40/0.0025)</f>
        <v>169.66858208955222</v>
      </c>
      <c r="AL40" s="111">
        <f>AG40/(W40/0.0025)</f>
        <v>175.12575870646765</v>
      </c>
      <c r="AM40" s="26"/>
      <c r="AN40" s="26"/>
      <c r="AO40" s="26"/>
    </row>
    <row r="41" spans="1:41" x14ac:dyDescent="0.25">
      <c r="A41" s="17">
        <v>24</v>
      </c>
      <c r="B41" s="18">
        <f>B40+5</f>
        <v>95</v>
      </c>
      <c r="C41" s="18">
        <f t="shared" si="3"/>
        <v>97.5</v>
      </c>
      <c r="D41" s="18">
        <f t="shared" si="10"/>
        <v>97.5</v>
      </c>
      <c r="E41" s="19">
        <f>B41+5</f>
        <v>100</v>
      </c>
      <c r="F41" s="14">
        <v>9.1140000000000008</v>
      </c>
      <c r="G41" s="10">
        <v>10.285</v>
      </c>
      <c r="H41" s="10">
        <v>9.907</v>
      </c>
      <c r="I41" s="10">
        <v>9.8450000000000006</v>
      </c>
      <c r="J41" s="11">
        <f t="shared" si="12"/>
        <v>9.8497500000000002</v>
      </c>
      <c r="K41" s="67">
        <f t="shared" si="4"/>
        <v>1.1709999999999994</v>
      </c>
      <c r="L41" s="68">
        <f t="shared" si="5"/>
        <v>0.79299999999999926</v>
      </c>
      <c r="M41" s="69">
        <f t="shared" si="6"/>
        <v>0.73574999999999946</v>
      </c>
      <c r="N41" s="70">
        <f t="shared" si="7"/>
        <v>32.280102476515829</v>
      </c>
      <c r="O41" s="71">
        <f t="shared" si="7"/>
        <v>7.2194199243379389</v>
      </c>
      <c r="P41" s="112"/>
      <c r="Q41" s="167"/>
      <c r="R41" s="167"/>
      <c r="S41" s="103"/>
      <c r="T41" s="120">
        <v>0.19900000000000001</v>
      </c>
      <c r="U41" s="165">
        <f t="shared" si="8"/>
        <v>40.554000000000002</v>
      </c>
      <c r="V41" s="165">
        <v>40.753</v>
      </c>
      <c r="W41" s="109">
        <f t="shared" si="0"/>
        <v>4.9070375302066377E-3</v>
      </c>
      <c r="X41" s="120"/>
      <c r="Y41" s="177">
        <f t="shared" si="1"/>
        <v>0</v>
      </c>
      <c r="Z41" s="121" t="e">
        <f t="shared" si="9"/>
        <v>#DIV/0!</v>
      </c>
      <c r="AA41" s="120">
        <v>360</v>
      </c>
      <c r="AB41" s="186">
        <f t="shared" si="2"/>
        <v>183.41005025125631</v>
      </c>
      <c r="AC41" s="26">
        <v>300</v>
      </c>
      <c r="AD41" s="26">
        <v>317</v>
      </c>
      <c r="AE41" s="26">
        <v>344</v>
      </c>
      <c r="AF41" s="26">
        <v>352</v>
      </c>
      <c r="AG41" s="26">
        <v>360</v>
      </c>
      <c r="AH41" s="110">
        <f>AC41/(W41/0.0025)</f>
        <v>152.84170854271358</v>
      </c>
      <c r="AI41" s="26">
        <f>AD41/(W41/0.0025)</f>
        <v>161.50273869346734</v>
      </c>
      <c r="AJ41" s="26">
        <f>AE41/(W41/0.0025)</f>
        <v>175.25849246231158</v>
      </c>
      <c r="AK41" s="26">
        <f>AF41/(W41/0.0025)</f>
        <v>179.33427135678394</v>
      </c>
      <c r="AL41" s="111">
        <f>AG41/(W41/0.0025)</f>
        <v>183.41005025125631</v>
      </c>
      <c r="AN41" s="26"/>
      <c r="AO41" s="26"/>
    </row>
    <row r="42" spans="1:41" x14ac:dyDescent="0.25">
      <c r="A42" s="17">
        <v>25</v>
      </c>
      <c r="B42" s="18">
        <f>B41+5</f>
        <v>100</v>
      </c>
      <c r="C42" s="18">
        <f t="shared" si="3"/>
        <v>105</v>
      </c>
      <c r="D42" s="18">
        <f t="shared" si="10"/>
        <v>105</v>
      </c>
      <c r="E42" s="19">
        <v>110</v>
      </c>
      <c r="F42" s="14">
        <v>8.1080000000000005</v>
      </c>
      <c r="G42" s="10">
        <v>9.0399999999999991</v>
      </c>
      <c r="H42" s="10">
        <v>8.7390000000000008</v>
      </c>
      <c r="I42" s="10">
        <v>8.6890000000000001</v>
      </c>
      <c r="J42" s="11">
        <f t="shared" si="12"/>
        <v>8.6937499999999996</v>
      </c>
      <c r="K42" s="67">
        <f t="shared" si="4"/>
        <v>0.93199999999999861</v>
      </c>
      <c r="L42" s="68">
        <f t="shared" si="5"/>
        <v>0.63100000000000023</v>
      </c>
      <c r="M42" s="69">
        <f t="shared" si="6"/>
        <v>0.5857499999999991</v>
      </c>
      <c r="N42" s="70">
        <f t="shared" si="7"/>
        <v>32.296137339055669</v>
      </c>
      <c r="O42" s="71">
        <f t="shared" si="7"/>
        <v>7.1711568938195098</v>
      </c>
      <c r="P42" s="112">
        <v>1.002</v>
      </c>
      <c r="Q42" s="165">
        <f>R42-P42</f>
        <v>40.167999999999999</v>
      </c>
      <c r="R42" s="167">
        <v>41.17</v>
      </c>
      <c r="S42" s="103">
        <f t="shared" ref="S42:S43" si="14">P42/Q42</f>
        <v>2.4945230033857797E-2</v>
      </c>
      <c r="T42" s="120">
        <v>5.5E-2</v>
      </c>
      <c r="U42" s="165">
        <f>V42-T42</f>
        <v>39.619999999999997</v>
      </c>
      <c r="V42" s="165">
        <v>39.674999999999997</v>
      </c>
      <c r="W42" s="109">
        <f t="shared" si="0"/>
        <v>1.3881877839475015E-3</v>
      </c>
      <c r="X42" s="120">
        <v>2800</v>
      </c>
      <c r="Y42" s="177">
        <f t="shared" si="1"/>
        <v>1698.3055930024541</v>
      </c>
      <c r="Z42" s="121">
        <f>Y42/(S42/0.0025)</f>
        <v>170.2034407677709</v>
      </c>
      <c r="AA42" s="120">
        <v>101</v>
      </c>
      <c r="AB42" s="186">
        <f>AA42/(W42/0.0025)</f>
        <v>181.89181818181814</v>
      </c>
      <c r="AC42" s="26">
        <v>70.900000000000006</v>
      </c>
      <c r="AD42" s="26">
        <v>80.2</v>
      </c>
      <c r="AE42" s="26">
        <v>90.2</v>
      </c>
      <c r="AF42" s="26">
        <v>96.2</v>
      </c>
      <c r="AG42" s="26">
        <v>101</v>
      </c>
      <c r="AH42" s="110">
        <f>AC42/(W42/0.0025)</f>
        <v>127.68445454545453</v>
      </c>
      <c r="AI42" s="26">
        <f>AD42/(W42/0.0025)</f>
        <v>144.43290909090908</v>
      </c>
      <c r="AJ42" s="26">
        <f>AE42/(W42/0.0025)</f>
        <v>162.44199999999998</v>
      </c>
      <c r="AK42" s="26">
        <f>AF42/(W42/0.0025)</f>
        <v>173.24745454545453</v>
      </c>
      <c r="AL42" s="111">
        <f>AG42/(W42/0.0025)</f>
        <v>181.89181818181814</v>
      </c>
      <c r="AM42" s="26"/>
      <c r="AN42" s="26"/>
      <c r="AO42" s="26" t="s">
        <v>82</v>
      </c>
    </row>
    <row r="43" spans="1:41" ht="13.8" thickBot="1" x14ac:dyDescent="0.3">
      <c r="A43" s="20">
        <v>26</v>
      </c>
      <c r="B43" s="21">
        <v>110</v>
      </c>
      <c r="C43" s="21">
        <f t="shared" si="3"/>
        <v>115</v>
      </c>
      <c r="D43" s="18">
        <f t="shared" si="10"/>
        <v>115</v>
      </c>
      <c r="E43" s="24">
        <v>120</v>
      </c>
      <c r="F43" s="25">
        <v>8.8260000000000005</v>
      </c>
      <c r="G43" s="23">
        <v>10.157</v>
      </c>
      <c r="H43" s="23">
        <v>9.7289999999999992</v>
      </c>
      <c r="I43" s="23">
        <v>9.6590000000000007</v>
      </c>
      <c r="J43" s="50">
        <f t="shared" si="12"/>
        <v>9.6637500000000003</v>
      </c>
      <c r="K43" s="50">
        <f t="shared" si="4"/>
        <v>1.3309999999999995</v>
      </c>
      <c r="L43" s="61">
        <f t="shared" si="5"/>
        <v>0.90299999999999869</v>
      </c>
      <c r="M43" s="62">
        <f t="shared" si="6"/>
        <v>0.83774999999999977</v>
      </c>
      <c r="N43" s="63">
        <f t="shared" si="7"/>
        <v>32.1562734785876</v>
      </c>
      <c r="O43" s="64">
        <f t="shared" si="7"/>
        <v>7.2259136212623494</v>
      </c>
      <c r="P43" s="113">
        <v>1</v>
      </c>
      <c r="Q43" s="168">
        <f>R43-P43</f>
        <v>40.119999999999997</v>
      </c>
      <c r="R43" s="166">
        <v>41.12</v>
      </c>
      <c r="S43" s="139">
        <f t="shared" si="14"/>
        <v>2.4925224327018946E-2</v>
      </c>
      <c r="T43" s="119">
        <v>0.20300000000000001</v>
      </c>
      <c r="U43" s="168">
        <f>V43-T43</f>
        <v>39.724999999999994</v>
      </c>
      <c r="V43" s="172">
        <v>39.927999999999997</v>
      </c>
      <c r="W43" s="114">
        <f t="shared" si="0"/>
        <v>5.1101321585903092E-3</v>
      </c>
      <c r="X43" s="124">
        <v>2320</v>
      </c>
      <c r="Y43" s="176">
        <f t="shared" si="1"/>
        <v>1406.3332592834811</v>
      </c>
      <c r="Z43" s="125">
        <f>Y43/(S43/0.0025)</f>
        <v>141.05522590613316</v>
      </c>
      <c r="AA43" s="124">
        <v>285</v>
      </c>
      <c r="AB43" s="185">
        <f>AA43/(W43/0.0025)</f>
        <v>139.4288793103448</v>
      </c>
      <c r="AC43" s="21">
        <v>231</v>
      </c>
      <c r="AD43" s="21">
        <v>244</v>
      </c>
      <c r="AE43" s="21">
        <v>268</v>
      </c>
      <c r="AF43" s="21">
        <v>274</v>
      </c>
      <c r="AG43" s="21">
        <v>285</v>
      </c>
      <c r="AH43" s="199">
        <f>AC43/(W43/0.0025)</f>
        <v>113.01077586206894</v>
      </c>
      <c r="AI43" s="21">
        <f>AD43/(W43/0.0025)</f>
        <v>119.3706896551724</v>
      </c>
      <c r="AJ43" s="21">
        <f>AE43/(W43/0.0025)</f>
        <v>131.11206896551721</v>
      </c>
      <c r="AK43" s="21">
        <f>AF43/(W43/0.0025)</f>
        <v>134.04741379310343</v>
      </c>
      <c r="AL43" s="200">
        <f>AG43/(W43/0.0025)</f>
        <v>139.4288793103448</v>
      </c>
      <c r="AM43" s="115"/>
      <c r="AN43" s="21"/>
      <c r="AO43" s="21" t="s">
        <v>82</v>
      </c>
    </row>
    <row r="44" spans="1:41" x14ac:dyDescent="0.25">
      <c r="A44" s="8">
        <v>27</v>
      </c>
      <c r="B44" s="18">
        <v>40</v>
      </c>
      <c r="C44" s="18">
        <f>(B44+E44)/2</f>
        <v>42.5</v>
      </c>
      <c r="D44" s="96">
        <f>((B44+E44)/2)-25</f>
        <v>17.5</v>
      </c>
      <c r="E44" s="71">
        <f>B44+5</f>
        <v>45</v>
      </c>
      <c r="F44" s="14">
        <v>8.2629999999999999</v>
      </c>
      <c r="G44" s="10">
        <v>9.4589999999999996</v>
      </c>
      <c r="H44" s="10">
        <v>9.1839999999999993</v>
      </c>
      <c r="I44" s="10">
        <v>9.1329999999999991</v>
      </c>
      <c r="J44" s="11">
        <f t="shared" si="12"/>
        <v>9.1377499999999987</v>
      </c>
      <c r="K44" s="67">
        <f t="shared" si="4"/>
        <v>1.1959999999999997</v>
      </c>
      <c r="L44" s="68">
        <f t="shared" si="5"/>
        <v>0.92099999999999937</v>
      </c>
      <c r="M44" s="69">
        <f t="shared" si="6"/>
        <v>0.87474999999999881</v>
      </c>
      <c r="N44" s="70">
        <f t="shared" si="7"/>
        <v>22.993311036789333</v>
      </c>
      <c r="O44" s="71">
        <f t="shared" si="7"/>
        <v>5.0217155266015858</v>
      </c>
      <c r="P44" s="112"/>
      <c r="Q44" s="169"/>
      <c r="R44" s="167"/>
      <c r="S44" s="103"/>
      <c r="T44" s="120">
        <v>0.20499999999999999</v>
      </c>
      <c r="U44" s="109">
        <f t="shared" ref="U44:U59" si="15">V44-T44</f>
        <v>39.602000000000004</v>
      </c>
      <c r="V44" s="205">
        <v>39.807000000000002</v>
      </c>
      <c r="W44" s="109">
        <f t="shared" si="0"/>
        <v>5.1765062370587337E-3</v>
      </c>
      <c r="X44" s="120"/>
      <c r="Y44" s="179">
        <f t="shared" si="1"/>
        <v>0</v>
      </c>
      <c r="Z44" s="121" t="e">
        <f t="shared" ref="Z44:Z67" si="16">Y44/(S44/0.0025)</f>
        <v>#DIV/0!</v>
      </c>
      <c r="AA44" s="211">
        <f>AG44</f>
        <v>240</v>
      </c>
      <c r="AB44" s="186">
        <f t="shared" ref="AB44:AB67" si="17">AA44/(W44/0.0025)</f>
        <v>115.90829268292686</v>
      </c>
      <c r="AC44" s="26">
        <v>165.7</v>
      </c>
      <c r="AD44" s="26">
        <v>188.7</v>
      </c>
      <c r="AE44" s="26">
        <v>217</v>
      </c>
      <c r="AF44" s="26">
        <v>228</v>
      </c>
      <c r="AG44" s="26">
        <v>240</v>
      </c>
      <c r="AH44" s="208">
        <f>AC44/(W44/0.0025)</f>
        <v>80.025017073170744</v>
      </c>
      <c r="AI44" s="209">
        <f>AD44/(W44/0.0025)</f>
        <v>91.132895121951236</v>
      </c>
      <c r="AJ44" s="209">
        <f>AE44/(W44/0.0025)</f>
        <v>104.80041463414636</v>
      </c>
      <c r="AK44" s="209">
        <f>AF44/(W44/0.0025)</f>
        <v>110.11287804878052</v>
      </c>
      <c r="AL44" s="210">
        <f>AG44/(W44/0.0025)</f>
        <v>115.90829268292686</v>
      </c>
      <c r="AM44" s="26"/>
      <c r="AN44" s="26"/>
      <c r="AO44" s="72" t="s">
        <v>34</v>
      </c>
    </row>
    <row r="45" spans="1:41" x14ac:dyDescent="0.25">
      <c r="A45" s="8">
        <v>28</v>
      </c>
      <c r="B45" s="18">
        <f>B44+5</f>
        <v>45</v>
      </c>
      <c r="C45" s="18">
        <f>(B45+E45)/2</f>
        <v>47.5</v>
      </c>
      <c r="D45" s="97">
        <f>((B45+E45)/2)-25</f>
        <v>22.5</v>
      </c>
      <c r="E45" s="71">
        <f t="shared" ref="E45:E53" si="18">B45+5</f>
        <v>50</v>
      </c>
      <c r="F45" s="14">
        <v>9.0299999999999994</v>
      </c>
      <c r="G45" s="10">
        <v>10.036</v>
      </c>
      <c r="H45" s="10">
        <v>9.7349999999999994</v>
      </c>
      <c r="I45" s="10">
        <v>9.6739999999999995</v>
      </c>
      <c r="J45" s="11">
        <f t="shared" si="12"/>
        <v>9.6787499999999991</v>
      </c>
      <c r="K45" s="67">
        <f t="shared" si="4"/>
        <v>1.0060000000000002</v>
      </c>
      <c r="L45" s="68">
        <f t="shared" si="5"/>
        <v>0.70500000000000007</v>
      </c>
      <c r="M45" s="69">
        <f t="shared" si="6"/>
        <v>0.64874999999999972</v>
      </c>
      <c r="N45" s="70">
        <f t="shared" si="7"/>
        <v>29.920477137176949</v>
      </c>
      <c r="O45" s="71">
        <f t="shared" si="7"/>
        <v>7.9787234042553683</v>
      </c>
      <c r="P45" s="112"/>
      <c r="Q45" s="167"/>
      <c r="R45" s="167"/>
      <c r="S45" s="103"/>
      <c r="T45" s="120">
        <v>0.20799999999999999</v>
      </c>
      <c r="U45" s="109">
        <f t="shared" si="15"/>
        <v>39.884</v>
      </c>
      <c r="V45" s="205">
        <v>40.091999999999999</v>
      </c>
      <c r="W45" s="109">
        <f t="shared" si="0"/>
        <v>5.2151238591916557E-3</v>
      </c>
      <c r="X45" s="120"/>
      <c r="Y45" s="177">
        <f t="shared" si="1"/>
        <v>0</v>
      </c>
      <c r="Z45" s="121" t="e">
        <f t="shared" si="16"/>
        <v>#DIV/0!</v>
      </c>
      <c r="AA45" s="212">
        <f t="shared" ref="AA45:AA59" si="19">AG45</f>
        <v>314</v>
      </c>
      <c r="AB45" s="186">
        <f t="shared" si="17"/>
        <v>150.52375000000001</v>
      </c>
      <c r="AC45" s="26">
        <v>230</v>
      </c>
      <c r="AD45" s="26">
        <v>264</v>
      </c>
      <c r="AE45" s="26">
        <v>292</v>
      </c>
      <c r="AF45" s="26">
        <v>300</v>
      </c>
      <c r="AG45" s="26">
        <v>314</v>
      </c>
      <c r="AH45" s="110">
        <f>AC45/(W45/0.0025)</f>
        <v>110.25624999999999</v>
      </c>
      <c r="AI45" s="26">
        <f>AD45/(W45/0.0025)</f>
        <v>126.55499999999999</v>
      </c>
      <c r="AJ45" s="26">
        <f>AE45/(W45/0.0025)</f>
        <v>139.97749999999999</v>
      </c>
      <c r="AK45" s="26">
        <f>AF45/(W45/0.0025)</f>
        <v>143.8125</v>
      </c>
      <c r="AL45" s="111">
        <f>AG45/(W45/0.0025)</f>
        <v>150.52375000000001</v>
      </c>
      <c r="AM45" s="26"/>
      <c r="AN45" s="26"/>
      <c r="AO45" s="26"/>
    </row>
    <row r="46" spans="1:41" x14ac:dyDescent="0.25">
      <c r="A46" s="8">
        <v>29</v>
      </c>
      <c r="B46" s="18">
        <f t="shared" ref="B46:B54" si="20">B45+5</f>
        <v>50</v>
      </c>
      <c r="C46" s="18">
        <f>(B46+E46)/2</f>
        <v>52.5</v>
      </c>
      <c r="D46" s="97">
        <f>((B46+E46)/2)-25</f>
        <v>27.5</v>
      </c>
      <c r="E46" s="71">
        <f t="shared" si="18"/>
        <v>55</v>
      </c>
      <c r="F46" s="14">
        <v>8.23</v>
      </c>
      <c r="G46" s="10">
        <v>9.9749999999999996</v>
      </c>
      <c r="H46" s="10">
        <v>9.3789999999999996</v>
      </c>
      <c r="I46" s="10">
        <v>9.2739999999999991</v>
      </c>
      <c r="J46" s="11">
        <f t="shared" si="12"/>
        <v>9.2787499999999987</v>
      </c>
      <c r="K46" s="67">
        <f t="shared" si="4"/>
        <v>1.7449999999999992</v>
      </c>
      <c r="L46" s="68">
        <f t="shared" si="5"/>
        <v>1.1489999999999991</v>
      </c>
      <c r="M46" s="69">
        <f t="shared" si="6"/>
        <v>1.0487499999999983</v>
      </c>
      <c r="N46" s="70">
        <f t="shared" si="7"/>
        <v>34.154727793696296</v>
      </c>
      <c r="O46" s="71">
        <f t="shared" si="7"/>
        <v>8.7249782419496</v>
      </c>
      <c r="P46" s="112"/>
      <c r="Q46" s="167"/>
      <c r="R46" s="167"/>
      <c r="S46" s="103"/>
      <c r="T46" s="120">
        <v>0.20499999999999999</v>
      </c>
      <c r="U46" s="109">
        <f t="shared" si="15"/>
        <v>39.887</v>
      </c>
      <c r="V46" s="205">
        <v>40.091999999999999</v>
      </c>
      <c r="W46" s="109">
        <f t="shared" si="0"/>
        <v>5.1395191415749492E-3</v>
      </c>
      <c r="X46" s="120"/>
      <c r="Y46" s="177">
        <f t="shared" si="1"/>
        <v>0</v>
      </c>
      <c r="Z46" s="121" t="e">
        <f t="shared" si="16"/>
        <v>#DIV/0!</v>
      </c>
      <c r="AA46" s="212">
        <f t="shared" si="19"/>
        <v>336</v>
      </c>
      <c r="AB46" s="186">
        <f t="shared" si="17"/>
        <v>163.43941463414637</v>
      </c>
      <c r="AC46" s="26">
        <v>271</v>
      </c>
      <c r="AD46" s="26">
        <v>297</v>
      </c>
      <c r="AE46" s="26">
        <v>318</v>
      </c>
      <c r="AF46" s="26">
        <v>327</v>
      </c>
      <c r="AG46" s="26">
        <v>336</v>
      </c>
      <c r="AH46" s="110">
        <f>AC46/(W46/0.0025)</f>
        <v>131.82167073170734</v>
      </c>
      <c r="AI46" s="26">
        <f>AD46/(W46/0.0025)</f>
        <v>144.46876829268294</v>
      </c>
      <c r="AJ46" s="26">
        <f>AE46/(W46/0.0025)</f>
        <v>154.68373170731709</v>
      </c>
      <c r="AK46" s="26">
        <f>AF46/(W46/0.0025)</f>
        <v>159.06157317073172</v>
      </c>
      <c r="AL46" s="111">
        <f>AG46/(W46/0.0025)</f>
        <v>163.43941463414637</v>
      </c>
      <c r="AM46" s="26"/>
      <c r="AN46" s="26"/>
      <c r="AO46" s="26"/>
    </row>
    <row r="47" spans="1:41" x14ac:dyDescent="0.25">
      <c r="A47" s="8">
        <v>30</v>
      </c>
      <c r="B47" s="18">
        <f t="shared" si="20"/>
        <v>55</v>
      </c>
      <c r="C47" s="18">
        <f>(B47+E47)/2</f>
        <v>57.5</v>
      </c>
      <c r="D47" s="97">
        <f>((B47+E47)/2)-25</f>
        <v>32.5</v>
      </c>
      <c r="E47" s="71">
        <f t="shared" si="18"/>
        <v>60</v>
      </c>
      <c r="F47" s="14">
        <v>9.15</v>
      </c>
      <c r="G47" s="10">
        <v>10.409000000000001</v>
      </c>
      <c r="H47" s="10">
        <v>9.9610000000000003</v>
      </c>
      <c r="I47" s="10">
        <v>9.8849999999999998</v>
      </c>
      <c r="J47" s="11">
        <f t="shared" si="12"/>
        <v>9.8897499999999994</v>
      </c>
      <c r="K47" s="67">
        <f t="shared" si="4"/>
        <v>1.2590000000000003</v>
      </c>
      <c r="L47" s="68">
        <f t="shared" si="5"/>
        <v>0.81099999999999994</v>
      </c>
      <c r="M47" s="69">
        <f t="shared" si="6"/>
        <v>0.73974999999999902</v>
      </c>
      <c r="N47" s="70">
        <f t="shared" si="7"/>
        <v>35.583796664019083</v>
      </c>
      <c r="O47" s="71">
        <f t="shared" si="7"/>
        <v>8.7854500616523961</v>
      </c>
      <c r="P47" s="112"/>
      <c r="Q47" s="167"/>
      <c r="R47" s="167"/>
      <c r="S47" s="103"/>
      <c r="T47" s="120">
        <v>0.2</v>
      </c>
      <c r="U47" s="109">
        <f t="shared" si="15"/>
        <v>39.565999999999995</v>
      </c>
      <c r="V47" s="205">
        <v>39.765999999999998</v>
      </c>
      <c r="W47" s="109">
        <f t="shared" si="0"/>
        <v>5.0548450689986363E-3</v>
      </c>
      <c r="X47" s="120"/>
      <c r="Y47" s="177">
        <f t="shared" si="1"/>
        <v>0</v>
      </c>
      <c r="Z47" s="121" t="e">
        <f t="shared" si="16"/>
        <v>#DIV/0!</v>
      </c>
      <c r="AA47" s="212">
        <f t="shared" si="19"/>
        <v>346</v>
      </c>
      <c r="AB47" s="186">
        <f t="shared" si="17"/>
        <v>171.12294999999997</v>
      </c>
      <c r="AC47" s="26">
        <v>274</v>
      </c>
      <c r="AD47" s="26">
        <v>299</v>
      </c>
      <c r="AE47" s="26">
        <v>326</v>
      </c>
      <c r="AF47" s="26">
        <v>333</v>
      </c>
      <c r="AG47" s="26">
        <v>346</v>
      </c>
      <c r="AH47" s="110">
        <f>AC47/(W47/0.0025)</f>
        <v>135.51354999999998</v>
      </c>
      <c r="AI47" s="26">
        <f>AD47/(W47/0.0025)</f>
        <v>147.87792499999998</v>
      </c>
      <c r="AJ47" s="26">
        <f>AE47/(W47/0.0025)</f>
        <v>161.23145</v>
      </c>
      <c r="AK47" s="26">
        <f>AF47/(W47/0.0025)</f>
        <v>164.69347499999998</v>
      </c>
      <c r="AL47" s="111">
        <f>AG47/(W47/0.0025)</f>
        <v>171.12294999999997</v>
      </c>
      <c r="AM47" s="26"/>
      <c r="AN47" s="26"/>
      <c r="AO47" s="26"/>
    </row>
    <row r="48" spans="1:41" x14ac:dyDescent="0.25">
      <c r="A48" s="8">
        <v>31</v>
      </c>
      <c r="B48" s="18">
        <f t="shared" si="20"/>
        <v>60</v>
      </c>
      <c r="C48" s="18">
        <f>(B48+E48)/2</f>
        <v>62.5</v>
      </c>
      <c r="D48" s="97">
        <f>((B48+E48)/2)-25</f>
        <v>37.5</v>
      </c>
      <c r="E48" s="71">
        <f t="shared" si="18"/>
        <v>65</v>
      </c>
      <c r="F48" s="14">
        <v>8.9629999999999992</v>
      </c>
      <c r="G48" s="10">
        <v>10.445</v>
      </c>
      <c r="H48" s="10">
        <v>9.9</v>
      </c>
      <c r="I48" s="10">
        <v>9.8190000000000008</v>
      </c>
      <c r="J48" s="11">
        <f t="shared" si="12"/>
        <v>9.8237500000000004</v>
      </c>
      <c r="K48" s="67">
        <f t="shared" si="4"/>
        <v>1.4820000000000011</v>
      </c>
      <c r="L48" s="68">
        <f t="shared" si="5"/>
        <v>0.93700000000000117</v>
      </c>
      <c r="M48" s="69">
        <f t="shared" si="6"/>
        <v>0.86075000000000124</v>
      </c>
      <c r="N48" s="70">
        <f t="shared" si="7"/>
        <v>36.774628879892006</v>
      </c>
      <c r="O48" s="71">
        <f t="shared" si="7"/>
        <v>8.1376734258270904</v>
      </c>
      <c r="P48" s="112"/>
      <c r="Q48" s="167"/>
      <c r="R48" s="167"/>
      <c r="S48" s="103"/>
      <c r="T48" s="120">
        <v>0.2</v>
      </c>
      <c r="U48" s="109">
        <f t="shared" si="15"/>
        <v>39.763999999999996</v>
      </c>
      <c r="V48" s="205">
        <v>39.963999999999999</v>
      </c>
      <c r="W48" s="109">
        <f t="shared" si="0"/>
        <v>5.0296750829896394E-3</v>
      </c>
      <c r="X48" s="120"/>
      <c r="Y48" s="177">
        <f t="shared" si="1"/>
        <v>0</v>
      </c>
      <c r="Z48" s="121" t="e">
        <f t="shared" si="16"/>
        <v>#DIV/0!</v>
      </c>
      <c r="AA48" s="212">
        <f t="shared" si="19"/>
        <v>305</v>
      </c>
      <c r="AB48" s="186">
        <f t="shared" si="17"/>
        <v>151.60024999999999</v>
      </c>
      <c r="AC48" s="26">
        <v>258</v>
      </c>
      <c r="AD48" s="26">
        <v>269</v>
      </c>
      <c r="AE48" s="26">
        <v>291</v>
      </c>
      <c r="AF48" s="26">
        <v>299</v>
      </c>
      <c r="AG48" s="26">
        <v>305</v>
      </c>
      <c r="AH48" s="110">
        <f>AC48/(W48/0.0025)</f>
        <v>128.23889999999997</v>
      </c>
      <c r="AI48" s="26">
        <f>AD48/(W48/0.0025)</f>
        <v>133.70644999999999</v>
      </c>
      <c r="AJ48" s="26">
        <f>AE48/(W48/0.0025)</f>
        <v>144.64154999999997</v>
      </c>
      <c r="AK48" s="26">
        <f>AF48/(W48/0.0025)</f>
        <v>148.61794999999998</v>
      </c>
      <c r="AL48" s="111">
        <f>AG48/(W48/0.0025)</f>
        <v>151.60024999999999</v>
      </c>
      <c r="AM48" s="26"/>
      <c r="AN48" s="26"/>
      <c r="AO48" s="26"/>
    </row>
    <row r="49" spans="1:41" x14ac:dyDescent="0.25">
      <c r="A49" s="8">
        <v>32</v>
      </c>
      <c r="B49" s="18">
        <f t="shared" si="20"/>
        <v>65</v>
      </c>
      <c r="C49" s="18">
        <f>(B49+E49)/2</f>
        <v>67.5</v>
      </c>
      <c r="D49" s="97">
        <f>((B49+E49)/2)-20</f>
        <v>47.5</v>
      </c>
      <c r="E49" s="71">
        <f t="shared" si="18"/>
        <v>70</v>
      </c>
      <c r="F49" s="14">
        <v>6.83</v>
      </c>
      <c r="G49" s="10">
        <v>7.702</v>
      </c>
      <c r="H49" s="10">
        <v>7.3460000000000001</v>
      </c>
      <c r="I49" s="10">
        <v>7.2960000000000003</v>
      </c>
      <c r="J49" s="11">
        <f t="shared" si="12"/>
        <v>7.3007499999999999</v>
      </c>
      <c r="K49" s="67">
        <f t="shared" si="4"/>
        <v>0.87199999999999989</v>
      </c>
      <c r="L49" s="68">
        <f t="shared" si="5"/>
        <v>0.51600000000000001</v>
      </c>
      <c r="M49" s="69">
        <f t="shared" si="6"/>
        <v>0.47074999999999978</v>
      </c>
      <c r="N49" s="70">
        <f t="shared" si="7"/>
        <v>40.825688073394481</v>
      </c>
      <c r="O49" s="71">
        <f t="shared" si="7"/>
        <v>8.7693798449612856</v>
      </c>
      <c r="P49" s="112"/>
      <c r="Q49" s="167"/>
      <c r="R49" s="167"/>
      <c r="S49" s="103"/>
      <c r="T49" s="120">
        <v>0.20200000000000001</v>
      </c>
      <c r="U49" s="109">
        <f t="shared" si="15"/>
        <v>39.582999999999998</v>
      </c>
      <c r="V49" s="205">
        <v>39.784999999999997</v>
      </c>
      <c r="W49" s="109">
        <f t="shared" si="0"/>
        <v>5.1032008690599503E-3</v>
      </c>
      <c r="X49" s="120"/>
      <c r="Y49" s="177">
        <f t="shared" si="1"/>
        <v>0</v>
      </c>
      <c r="Z49" s="121" t="e">
        <f t="shared" si="16"/>
        <v>#DIV/0!</v>
      </c>
      <c r="AA49" s="212">
        <f t="shared" si="19"/>
        <v>345</v>
      </c>
      <c r="AB49" s="186">
        <f t="shared" si="17"/>
        <v>169.01157178217821</v>
      </c>
      <c r="AC49" s="26">
        <v>305</v>
      </c>
      <c r="AD49" s="26">
        <v>316</v>
      </c>
      <c r="AE49" s="26">
        <v>331</v>
      </c>
      <c r="AF49" s="26">
        <v>338</v>
      </c>
      <c r="AG49" s="26">
        <v>345</v>
      </c>
      <c r="AH49" s="110">
        <f>AC49/(W49/0.0025)</f>
        <v>149.41602722772276</v>
      </c>
      <c r="AI49" s="26">
        <f>AD49/(W49/0.0025)</f>
        <v>154.80480198019799</v>
      </c>
      <c r="AJ49" s="26">
        <f>AE49/(W49/0.0025)</f>
        <v>162.15313118811878</v>
      </c>
      <c r="AK49" s="26">
        <f>AF49/(W49/0.0025)</f>
        <v>165.58235148514851</v>
      </c>
      <c r="AL49" s="111">
        <f>AG49/(W49/0.0025)</f>
        <v>169.01157178217821</v>
      </c>
      <c r="AM49" s="26"/>
      <c r="AN49" s="26"/>
      <c r="AO49" s="26"/>
    </row>
    <row r="50" spans="1:41" x14ac:dyDescent="0.25">
      <c r="A50" s="8">
        <v>33</v>
      </c>
      <c r="B50" s="18">
        <f t="shared" si="20"/>
        <v>70</v>
      </c>
      <c r="C50" s="18">
        <f>(B50+E50)/2</f>
        <v>72.5</v>
      </c>
      <c r="D50" s="97">
        <f>((B50+E50)/2)-20</f>
        <v>52.5</v>
      </c>
      <c r="E50" s="71">
        <f t="shared" si="18"/>
        <v>75</v>
      </c>
      <c r="F50" s="14">
        <v>8.8580000000000005</v>
      </c>
      <c r="G50" s="10">
        <v>9.7189999999999994</v>
      </c>
      <c r="H50" s="10">
        <v>9.3659999999999997</v>
      </c>
      <c r="I50" s="10">
        <v>9.3209999999999997</v>
      </c>
      <c r="J50" s="11">
        <f t="shared" si="12"/>
        <v>9.3257499999999993</v>
      </c>
      <c r="K50" s="67">
        <f t="shared" si="4"/>
        <v>0.86099999999999888</v>
      </c>
      <c r="L50" s="68">
        <f t="shared" si="5"/>
        <v>0.50799999999999912</v>
      </c>
      <c r="M50" s="69">
        <f t="shared" si="6"/>
        <v>0.46774999999999878</v>
      </c>
      <c r="N50" s="70">
        <f t="shared" si="7"/>
        <v>40.998838559814196</v>
      </c>
      <c r="O50" s="71">
        <f t="shared" si="7"/>
        <v>7.9232283464567734</v>
      </c>
      <c r="P50" s="112"/>
      <c r="Q50" s="167"/>
      <c r="R50" s="167"/>
      <c r="S50" s="103"/>
      <c r="T50" s="120">
        <v>0.2</v>
      </c>
      <c r="U50" s="109">
        <f t="shared" si="15"/>
        <v>39.702999999999996</v>
      </c>
      <c r="V50" s="205">
        <v>39.902999999999999</v>
      </c>
      <c r="W50" s="109">
        <f t="shared" si="0"/>
        <v>5.0374027151600647E-3</v>
      </c>
      <c r="X50" s="120"/>
      <c r="Y50" s="177">
        <f t="shared" ref="Y50:Y67" si="21">(P50*(100-(N50+O50))*0.01)*X50</f>
        <v>0</v>
      </c>
      <c r="Z50" s="121" t="e">
        <f t="shared" si="16"/>
        <v>#DIV/0!</v>
      </c>
      <c r="AA50" s="212">
        <f t="shared" si="19"/>
        <v>380</v>
      </c>
      <c r="AB50" s="186">
        <f t="shared" si="17"/>
        <v>188.58924999999996</v>
      </c>
      <c r="AC50" s="26">
        <v>336</v>
      </c>
      <c r="AD50" s="26">
        <v>350</v>
      </c>
      <c r="AE50" s="26">
        <v>368</v>
      </c>
      <c r="AF50" s="26">
        <v>373</v>
      </c>
      <c r="AG50" s="26">
        <v>380</v>
      </c>
      <c r="AH50" s="110">
        <f>AC50/(W50/0.0025)</f>
        <v>166.75259999999997</v>
      </c>
      <c r="AI50" s="26">
        <f>AD50/(W50/0.0025)</f>
        <v>173.70062499999997</v>
      </c>
      <c r="AJ50" s="26">
        <f>AE50/(W50/0.0025)</f>
        <v>182.63379999999998</v>
      </c>
      <c r="AK50" s="26">
        <f>AF50/(W50/0.0025)</f>
        <v>185.11523749999998</v>
      </c>
      <c r="AL50" s="111">
        <f>AG50/(W50/0.0025)</f>
        <v>188.58924999999996</v>
      </c>
      <c r="AM50" s="26"/>
      <c r="AN50" s="26"/>
      <c r="AO50" s="26"/>
    </row>
    <row r="51" spans="1:41" x14ac:dyDescent="0.25">
      <c r="A51" s="8">
        <v>34</v>
      </c>
      <c r="B51" s="18">
        <f t="shared" si="20"/>
        <v>75</v>
      </c>
      <c r="C51" s="18">
        <f>(B51+E51)/2</f>
        <v>77.5</v>
      </c>
      <c r="D51" s="97">
        <f>((B51+E51)/2)-20</f>
        <v>57.5</v>
      </c>
      <c r="E51" s="71">
        <f t="shared" si="18"/>
        <v>80</v>
      </c>
      <c r="F51" s="14">
        <v>9.1929999999999996</v>
      </c>
      <c r="G51" s="10">
        <v>10.288</v>
      </c>
      <c r="H51" s="10">
        <v>9.8239999999999998</v>
      </c>
      <c r="I51" s="10">
        <v>9.7720000000000002</v>
      </c>
      <c r="J51" s="11">
        <f t="shared" si="12"/>
        <v>9.7767499999999998</v>
      </c>
      <c r="K51" s="67">
        <f t="shared" si="4"/>
        <v>1.0950000000000006</v>
      </c>
      <c r="L51" s="68">
        <f t="shared" si="5"/>
        <v>0.63100000000000023</v>
      </c>
      <c r="M51" s="69">
        <f t="shared" si="6"/>
        <v>0.58375000000000021</v>
      </c>
      <c r="N51" s="70">
        <f t="shared" si="7"/>
        <v>42.374429223744301</v>
      </c>
      <c r="O51" s="71">
        <f t="shared" si="7"/>
        <v>7.488114104595879</v>
      </c>
      <c r="P51" s="112"/>
      <c r="Q51" s="167"/>
      <c r="R51" s="167"/>
      <c r="S51" s="103"/>
      <c r="T51" s="120">
        <v>0.20399999999999999</v>
      </c>
      <c r="U51" s="109">
        <f t="shared" si="15"/>
        <v>39.737000000000002</v>
      </c>
      <c r="V51" s="205">
        <v>39.941000000000003</v>
      </c>
      <c r="W51" s="109">
        <f t="shared" si="0"/>
        <v>5.1337544354128385E-3</v>
      </c>
      <c r="X51" s="120"/>
      <c r="Y51" s="177">
        <f t="shared" si="21"/>
        <v>0</v>
      </c>
      <c r="Z51" s="121" t="e">
        <f t="shared" si="16"/>
        <v>#DIV/0!</v>
      </c>
      <c r="AA51" s="212">
        <f t="shared" si="19"/>
        <v>411</v>
      </c>
      <c r="AB51" s="186">
        <f t="shared" si="17"/>
        <v>200.14591911764711</v>
      </c>
      <c r="AC51" s="26">
        <v>358</v>
      </c>
      <c r="AD51" s="26">
        <v>377</v>
      </c>
      <c r="AE51" s="26">
        <v>395</v>
      </c>
      <c r="AF51" s="26">
        <v>402</v>
      </c>
      <c r="AG51" s="26">
        <v>411</v>
      </c>
      <c r="AH51" s="110">
        <f>AC51/(W51/0.0025)</f>
        <v>174.33634803921572</v>
      </c>
      <c r="AI51" s="26">
        <f>AD51/(W51/0.0025)</f>
        <v>183.58883578431377</v>
      </c>
      <c r="AJ51" s="26">
        <f>AE51/(W51/0.0025)</f>
        <v>192.35435049019611</v>
      </c>
      <c r="AK51" s="26">
        <f>AF51/(W51/0.0025)</f>
        <v>195.76316176470593</v>
      </c>
      <c r="AL51" s="111">
        <f>AG51/(W51/0.0025)</f>
        <v>200.14591911764711</v>
      </c>
      <c r="AM51" s="26"/>
      <c r="AN51" s="26"/>
      <c r="AO51" s="26"/>
    </row>
    <row r="52" spans="1:41" x14ac:dyDescent="0.25">
      <c r="A52" s="8">
        <v>35</v>
      </c>
      <c r="B52" s="18">
        <f t="shared" si="20"/>
        <v>80</v>
      </c>
      <c r="C52" s="18">
        <f>(B52+E52)/2</f>
        <v>82.5</v>
      </c>
      <c r="D52" s="97">
        <f>((B52+E52)/2)-15</f>
        <v>67.5</v>
      </c>
      <c r="E52" s="71">
        <f t="shared" si="18"/>
        <v>85</v>
      </c>
      <c r="F52" s="14">
        <v>8.1609999999999996</v>
      </c>
      <c r="G52" s="10">
        <v>9.6959999999999997</v>
      </c>
      <c r="H52" s="10">
        <v>9.0869999999999997</v>
      </c>
      <c r="I52" s="13">
        <v>9.0060000000000002</v>
      </c>
      <c r="J52" s="11">
        <f t="shared" si="12"/>
        <v>9.0107499999999998</v>
      </c>
      <c r="K52" s="67">
        <f t="shared" si="4"/>
        <v>1.5350000000000001</v>
      </c>
      <c r="L52" s="68">
        <f t="shared" si="5"/>
        <v>0.92600000000000016</v>
      </c>
      <c r="M52" s="69">
        <f t="shared" si="6"/>
        <v>0.84975000000000023</v>
      </c>
      <c r="N52" s="70">
        <f t="shared" si="7"/>
        <v>39.674267100977197</v>
      </c>
      <c r="O52" s="71">
        <f t="shared" si="7"/>
        <v>8.2343412526997763</v>
      </c>
      <c r="P52" s="112"/>
      <c r="Q52" s="167"/>
      <c r="R52" s="167"/>
      <c r="S52" s="103"/>
      <c r="T52" s="120">
        <v>0.2</v>
      </c>
      <c r="U52" s="109">
        <f t="shared" si="15"/>
        <v>40.091999999999999</v>
      </c>
      <c r="V52" s="205">
        <v>40.292000000000002</v>
      </c>
      <c r="W52" s="109">
        <f t="shared" si="0"/>
        <v>4.9885263893045999E-3</v>
      </c>
      <c r="X52" s="120"/>
      <c r="Y52" s="177">
        <f t="shared" si="21"/>
        <v>0</v>
      </c>
      <c r="Z52" s="121" t="e">
        <f t="shared" si="16"/>
        <v>#DIV/0!</v>
      </c>
      <c r="AA52" s="212">
        <f t="shared" si="19"/>
        <v>357</v>
      </c>
      <c r="AB52" s="186">
        <f t="shared" si="17"/>
        <v>178.91054999999997</v>
      </c>
      <c r="AC52" s="26">
        <v>304</v>
      </c>
      <c r="AD52" s="72">
        <v>317</v>
      </c>
      <c r="AE52" s="26">
        <v>338</v>
      </c>
      <c r="AF52" s="26">
        <v>347</v>
      </c>
      <c r="AG52" s="26">
        <v>357</v>
      </c>
      <c r="AH52" s="110">
        <f>AC52/(W52/0.0025)</f>
        <v>152.34959999999998</v>
      </c>
      <c r="AI52" s="26">
        <f>AD52/(W52/0.0025)</f>
        <v>158.86454999999998</v>
      </c>
      <c r="AJ52" s="26">
        <f>AE52/(W52/0.0025)</f>
        <v>169.38869999999997</v>
      </c>
      <c r="AK52" s="26">
        <f>AF52/(W52/0.0025)</f>
        <v>173.89904999999999</v>
      </c>
      <c r="AL52" s="111">
        <f>AG52/(W52/0.0025)</f>
        <v>178.91054999999997</v>
      </c>
      <c r="AM52" s="26"/>
      <c r="AN52" s="26"/>
      <c r="AO52" s="26"/>
    </row>
    <row r="53" spans="1:41" x14ac:dyDescent="0.25">
      <c r="A53" s="8">
        <v>36</v>
      </c>
      <c r="B53" s="18">
        <f t="shared" si="20"/>
        <v>85</v>
      </c>
      <c r="C53" s="18">
        <f>(B53+E53)/2</f>
        <v>87.5</v>
      </c>
      <c r="D53" s="97">
        <f>((B53+E53)/2)-15</f>
        <v>72.5</v>
      </c>
      <c r="E53" s="71">
        <f t="shared" si="18"/>
        <v>90</v>
      </c>
      <c r="F53" s="14">
        <v>8.9160000000000004</v>
      </c>
      <c r="G53" s="10">
        <v>10.06</v>
      </c>
      <c r="H53" s="10">
        <v>9.5969999999999995</v>
      </c>
      <c r="I53" s="10">
        <v>9.5359999999999996</v>
      </c>
      <c r="J53" s="11">
        <f t="shared" si="12"/>
        <v>9.5407499999999992</v>
      </c>
      <c r="K53" s="67">
        <f t="shared" si="4"/>
        <v>1.1440000000000001</v>
      </c>
      <c r="L53" s="68">
        <f t="shared" si="5"/>
        <v>0.68099999999999916</v>
      </c>
      <c r="M53" s="69">
        <f t="shared" si="6"/>
        <v>0.62474999999999881</v>
      </c>
      <c r="N53" s="70">
        <f t="shared" si="7"/>
        <v>40.472027972028052</v>
      </c>
      <c r="O53" s="71">
        <f t="shared" si="7"/>
        <v>8.2599118942731913</v>
      </c>
      <c r="P53" s="112"/>
      <c r="Q53" s="167"/>
      <c r="R53" s="167"/>
      <c r="S53" s="103"/>
      <c r="T53" s="120">
        <v>0.2</v>
      </c>
      <c r="U53" s="109">
        <f t="shared" si="15"/>
        <v>40.239999999999995</v>
      </c>
      <c r="V53" s="205">
        <v>40.44</v>
      </c>
      <c r="W53" s="109">
        <f t="shared" si="0"/>
        <v>4.9701789264413529E-3</v>
      </c>
      <c r="X53" s="120"/>
      <c r="Y53" s="177">
        <f t="shared" si="21"/>
        <v>0</v>
      </c>
      <c r="Z53" s="121" t="e">
        <f t="shared" si="16"/>
        <v>#DIV/0!</v>
      </c>
      <c r="AA53" s="212">
        <f t="shared" si="19"/>
        <v>401</v>
      </c>
      <c r="AB53" s="186">
        <f t="shared" si="17"/>
        <v>201.70299999999997</v>
      </c>
      <c r="AC53" s="26">
        <v>325</v>
      </c>
      <c r="AD53" s="26">
        <v>346</v>
      </c>
      <c r="AE53" s="26">
        <v>380</v>
      </c>
      <c r="AF53" s="26">
        <v>393</v>
      </c>
      <c r="AG53" s="26">
        <v>401</v>
      </c>
      <c r="AH53" s="110">
        <f>AC53/(W53/0.0025)</f>
        <v>163.47499999999997</v>
      </c>
      <c r="AI53" s="26">
        <f>AD53/(W53/0.0025)</f>
        <v>174.03799999999998</v>
      </c>
      <c r="AJ53" s="26">
        <f>AE53/(W53/0.0025)</f>
        <v>191.13999999999996</v>
      </c>
      <c r="AK53" s="26">
        <f>AF53/(W53/0.0025)</f>
        <v>197.67899999999997</v>
      </c>
      <c r="AL53" s="111">
        <f>AG53/(W53/0.0025)</f>
        <v>201.70299999999997</v>
      </c>
      <c r="AM53" s="26"/>
      <c r="AN53" s="26"/>
      <c r="AO53" s="26"/>
    </row>
    <row r="54" spans="1:41" x14ac:dyDescent="0.25">
      <c r="A54" s="31">
        <v>37</v>
      </c>
      <c r="B54" s="28">
        <f t="shared" si="20"/>
        <v>90</v>
      </c>
      <c r="C54" s="28">
        <f>(B54+E54)/2</f>
        <v>91.5</v>
      </c>
      <c r="D54" s="98">
        <f>((B54+E54)/2)-15</f>
        <v>76.5</v>
      </c>
      <c r="E54" s="78">
        <v>93</v>
      </c>
      <c r="F54" s="32">
        <v>8.8480000000000008</v>
      </c>
      <c r="G54" s="30">
        <v>9.9619999999999997</v>
      </c>
      <c r="H54" s="30">
        <v>9.5120000000000005</v>
      </c>
      <c r="I54" s="30">
        <v>9.4600000000000009</v>
      </c>
      <c r="J54" s="51">
        <f t="shared" si="12"/>
        <v>9.4647500000000004</v>
      </c>
      <c r="K54" s="74">
        <f t="shared" si="4"/>
        <v>1.113999999999999</v>
      </c>
      <c r="L54" s="75">
        <f t="shared" si="5"/>
        <v>0.6639999999999997</v>
      </c>
      <c r="M54" s="76">
        <f t="shared" si="6"/>
        <v>0.61674999999999969</v>
      </c>
      <c r="N54" s="77">
        <f t="shared" si="7"/>
        <v>40.394973070017926</v>
      </c>
      <c r="O54" s="78">
        <f t="shared" si="7"/>
        <v>7.1159638554216915</v>
      </c>
      <c r="P54" s="133"/>
      <c r="Q54" s="98"/>
      <c r="R54" s="98"/>
      <c r="S54" s="135"/>
      <c r="T54" s="136">
        <v>0.20799999999999999</v>
      </c>
      <c r="U54" s="135">
        <f t="shared" si="15"/>
        <v>39.831000000000003</v>
      </c>
      <c r="V54" s="206">
        <v>40.039000000000001</v>
      </c>
      <c r="W54" s="135">
        <f t="shared" si="0"/>
        <v>5.2220632170922139E-3</v>
      </c>
      <c r="X54" s="136"/>
      <c r="Y54" s="178">
        <f t="shared" si="21"/>
        <v>0</v>
      </c>
      <c r="Z54" s="137" t="e">
        <f t="shared" si="16"/>
        <v>#DIV/0!</v>
      </c>
      <c r="AA54" s="213">
        <f t="shared" si="19"/>
        <v>393</v>
      </c>
      <c r="AB54" s="187">
        <f t="shared" si="17"/>
        <v>188.14402644230773</v>
      </c>
      <c r="AC54" s="79">
        <v>333</v>
      </c>
      <c r="AD54" s="79">
        <v>347</v>
      </c>
      <c r="AE54" s="79">
        <v>371</v>
      </c>
      <c r="AF54" s="79">
        <v>380</v>
      </c>
      <c r="AG54" s="79">
        <v>393</v>
      </c>
      <c r="AH54" s="133">
        <f>AC54/(W54/0.0025)</f>
        <v>159.41974759615388</v>
      </c>
      <c r="AI54" s="79">
        <f>AD54/(W54/0.0025)</f>
        <v>166.12207932692311</v>
      </c>
      <c r="AJ54" s="79">
        <f>AE54/(W54/0.0025)</f>
        <v>177.61179086538468</v>
      </c>
      <c r="AK54" s="79">
        <f>AF54/(W54/0.0025)</f>
        <v>181.92043269230774</v>
      </c>
      <c r="AL54" s="134">
        <f>AG54/(W54/0.0025)</f>
        <v>188.14402644230773</v>
      </c>
      <c r="AM54" s="79"/>
      <c r="AN54" s="79"/>
      <c r="AO54" s="79" t="s">
        <v>31</v>
      </c>
    </row>
    <row r="55" spans="1:41" x14ac:dyDescent="0.25">
      <c r="A55" s="31">
        <v>38</v>
      </c>
      <c r="B55" s="28">
        <v>93</v>
      </c>
      <c r="C55" s="28">
        <f>(B55+E55)/2</f>
        <v>95</v>
      </c>
      <c r="D55" s="98">
        <f>((B55+E55)/2)-15</f>
        <v>80</v>
      </c>
      <c r="E55" s="78">
        <v>97</v>
      </c>
      <c r="F55" s="32">
        <v>8.8450000000000006</v>
      </c>
      <c r="G55" s="30">
        <v>10.048</v>
      </c>
      <c r="H55" s="30">
        <v>9.67</v>
      </c>
      <c r="I55" s="30">
        <v>9.6199999999999992</v>
      </c>
      <c r="J55" s="51">
        <f t="shared" si="12"/>
        <v>9.6247499999999988</v>
      </c>
      <c r="K55" s="74">
        <f t="shared" si="4"/>
        <v>1.2029999999999994</v>
      </c>
      <c r="L55" s="75">
        <f t="shared" si="5"/>
        <v>0.82499999999999929</v>
      </c>
      <c r="M55" s="76">
        <f t="shared" si="6"/>
        <v>0.77974999999999817</v>
      </c>
      <c r="N55" s="77">
        <f t="shared" si="7"/>
        <v>31.421446384039925</v>
      </c>
      <c r="O55" s="78">
        <f t="shared" si="7"/>
        <v>5.4848484848486256</v>
      </c>
      <c r="P55" s="133"/>
      <c r="Q55" s="98"/>
      <c r="R55" s="98"/>
      <c r="S55" s="135"/>
      <c r="T55" s="136">
        <v>0.20499999999999999</v>
      </c>
      <c r="U55" s="135">
        <f t="shared" si="15"/>
        <v>39.573</v>
      </c>
      <c r="V55" s="206">
        <v>39.777999999999999</v>
      </c>
      <c r="W55" s="135">
        <f t="shared" si="0"/>
        <v>5.1802996992899196E-3</v>
      </c>
      <c r="X55" s="136"/>
      <c r="Y55" s="178">
        <f t="shared" si="21"/>
        <v>0</v>
      </c>
      <c r="Z55" s="137" t="e">
        <f t="shared" si="16"/>
        <v>#DIV/0!</v>
      </c>
      <c r="AA55" s="213">
        <f t="shared" si="19"/>
        <v>349</v>
      </c>
      <c r="AB55" s="187">
        <f t="shared" si="17"/>
        <v>168.42654878048782</v>
      </c>
      <c r="AC55" s="79">
        <v>269</v>
      </c>
      <c r="AD55" s="79">
        <v>299</v>
      </c>
      <c r="AE55" s="79">
        <v>322</v>
      </c>
      <c r="AF55" s="79">
        <v>334</v>
      </c>
      <c r="AG55" s="79">
        <v>349</v>
      </c>
      <c r="AH55" s="133">
        <f>AC55/(W55/0.0025)</f>
        <v>129.81874390243902</v>
      </c>
      <c r="AI55" s="79">
        <f>AD55/(W55/0.0025)</f>
        <v>144.29667073170731</v>
      </c>
      <c r="AJ55" s="79">
        <f>AE55/(W55/0.0025)</f>
        <v>155.39641463414634</v>
      </c>
      <c r="AK55" s="79">
        <f>AF55/(W55/0.0025)</f>
        <v>161.18758536585366</v>
      </c>
      <c r="AL55" s="134">
        <f>AG55/(W55/0.0025)</f>
        <v>168.42654878048782</v>
      </c>
      <c r="AM55" s="79"/>
      <c r="AN55" s="79"/>
      <c r="AO55" s="79" t="s">
        <v>31</v>
      </c>
    </row>
    <row r="56" spans="1:41" x14ac:dyDescent="0.25">
      <c r="A56" s="31">
        <v>39</v>
      </c>
      <c r="B56" s="28">
        <v>97</v>
      </c>
      <c r="C56" s="28">
        <f>(B56+E56)/2</f>
        <v>98.5</v>
      </c>
      <c r="D56" s="98">
        <f>((B56+E56)/2)-15</f>
        <v>83.5</v>
      </c>
      <c r="E56" s="78">
        <v>100</v>
      </c>
      <c r="F56" s="32">
        <v>9.1859999999999999</v>
      </c>
      <c r="G56" s="30">
        <v>10.356</v>
      </c>
      <c r="H56" s="30">
        <v>9.875</v>
      </c>
      <c r="I56" s="30">
        <v>9.8170000000000002</v>
      </c>
      <c r="J56" s="51">
        <f t="shared" si="12"/>
        <v>9.8217499999999998</v>
      </c>
      <c r="K56" s="74">
        <f t="shared" si="4"/>
        <v>1.17</v>
      </c>
      <c r="L56" s="75">
        <f t="shared" si="5"/>
        <v>0.68900000000000006</v>
      </c>
      <c r="M56" s="76">
        <f t="shared" si="6"/>
        <v>0.63574999999999982</v>
      </c>
      <c r="N56" s="77">
        <f t="shared" si="7"/>
        <v>41.111111111111107</v>
      </c>
      <c r="O56" s="78">
        <f t="shared" si="7"/>
        <v>7.7285921625544614</v>
      </c>
      <c r="P56" s="133"/>
      <c r="Q56" s="98"/>
      <c r="R56" s="98"/>
      <c r="S56" s="135"/>
      <c r="T56" s="136">
        <v>0.21</v>
      </c>
      <c r="U56" s="135">
        <f t="shared" si="15"/>
        <v>39.795999999999999</v>
      </c>
      <c r="V56" s="206">
        <v>40.006</v>
      </c>
      <c r="W56" s="135">
        <f t="shared" si="0"/>
        <v>5.2769122524876869E-3</v>
      </c>
      <c r="X56" s="136"/>
      <c r="Y56" s="178">
        <f t="shared" si="21"/>
        <v>0</v>
      </c>
      <c r="Z56" s="137" t="e">
        <f t="shared" si="16"/>
        <v>#DIV/0!</v>
      </c>
      <c r="AA56" s="213">
        <f t="shared" si="19"/>
        <v>468</v>
      </c>
      <c r="AB56" s="187">
        <f t="shared" si="17"/>
        <v>221.72057142857145</v>
      </c>
      <c r="AC56" s="79">
        <v>390</v>
      </c>
      <c r="AD56" s="79">
        <v>415</v>
      </c>
      <c r="AE56" s="79">
        <v>445</v>
      </c>
      <c r="AF56" s="79">
        <v>456</v>
      </c>
      <c r="AG56" s="79">
        <v>468</v>
      </c>
      <c r="AH56" s="133">
        <f>AC56/(W56/0.0025)</f>
        <v>184.76714285714289</v>
      </c>
      <c r="AI56" s="79">
        <f>AD56/(W56/0.0025)</f>
        <v>196.6111904761905</v>
      </c>
      <c r="AJ56" s="79">
        <f>AE56/(W56/0.0025)</f>
        <v>210.82404761904763</v>
      </c>
      <c r="AK56" s="79">
        <f>AF56/(W56/0.0025)</f>
        <v>216.03542857142861</v>
      </c>
      <c r="AL56" s="134">
        <f>AG56/(W56/0.0025)</f>
        <v>221.72057142857145</v>
      </c>
      <c r="AM56" s="79"/>
      <c r="AN56" s="79"/>
      <c r="AO56" s="79" t="s">
        <v>31</v>
      </c>
    </row>
    <row r="57" spans="1:41" x14ac:dyDescent="0.25">
      <c r="A57" s="31">
        <v>40</v>
      </c>
      <c r="B57" s="28">
        <v>100</v>
      </c>
      <c r="C57" s="28">
        <f>(B57+E57)/2</f>
        <v>101.5</v>
      </c>
      <c r="D57" s="98">
        <f>((B57+E57)/2)-12</f>
        <v>89.5</v>
      </c>
      <c r="E57" s="78">
        <v>103</v>
      </c>
      <c r="F57" s="32">
        <v>9.0960000000000001</v>
      </c>
      <c r="G57" s="30">
        <v>10.478999999999999</v>
      </c>
      <c r="H57" s="30">
        <v>9.9060000000000006</v>
      </c>
      <c r="I57" s="30">
        <v>9.8390000000000004</v>
      </c>
      <c r="J57" s="51">
        <f t="shared" si="12"/>
        <v>9.84375</v>
      </c>
      <c r="K57" s="74">
        <f t="shared" si="4"/>
        <v>1.3829999999999991</v>
      </c>
      <c r="L57" s="75">
        <f t="shared" si="5"/>
        <v>0.8100000000000005</v>
      </c>
      <c r="M57" s="76">
        <f t="shared" si="6"/>
        <v>0.74774999999999991</v>
      </c>
      <c r="N57" s="77">
        <f t="shared" si="7"/>
        <v>41.431670281995586</v>
      </c>
      <c r="O57" s="78">
        <f t="shared" si="7"/>
        <v>7.6851851851852517</v>
      </c>
      <c r="P57" s="133"/>
      <c r="Q57" s="98"/>
      <c r="R57" s="98"/>
      <c r="S57" s="135"/>
      <c r="T57" s="136">
        <v>0.20200000000000001</v>
      </c>
      <c r="U57" s="135">
        <f t="shared" si="15"/>
        <v>39.628</v>
      </c>
      <c r="V57" s="206">
        <v>39.83</v>
      </c>
      <c r="W57" s="135">
        <f t="shared" si="0"/>
        <v>5.0974058746340971E-3</v>
      </c>
      <c r="X57" s="136"/>
      <c r="Y57" s="178">
        <f t="shared" si="21"/>
        <v>0</v>
      </c>
      <c r="Z57" s="137" t="e">
        <f t="shared" si="16"/>
        <v>#DIV/0!</v>
      </c>
      <c r="AA57" s="213">
        <f t="shared" si="19"/>
        <v>441</v>
      </c>
      <c r="AB57" s="187">
        <f t="shared" si="17"/>
        <v>216.28648514851486</v>
      </c>
      <c r="AC57" s="79">
        <v>366</v>
      </c>
      <c r="AD57" s="79">
        <v>398</v>
      </c>
      <c r="AE57" s="79">
        <v>417</v>
      </c>
      <c r="AF57" s="79">
        <v>430</v>
      </c>
      <c r="AG57" s="79">
        <v>441</v>
      </c>
      <c r="AH57" s="133">
        <f>AC57/(W57/0.0025)</f>
        <v>179.50306930693071</v>
      </c>
      <c r="AI57" s="79">
        <f>AD57/(W57/0.0025)</f>
        <v>195.19732673267328</v>
      </c>
      <c r="AJ57" s="79">
        <f>AE57/(W57/0.0025)</f>
        <v>204.51579207920793</v>
      </c>
      <c r="AK57" s="79">
        <f>AF57/(W57/0.0025)</f>
        <v>210.89158415841587</v>
      </c>
      <c r="AL57" s="134">
        <f>AG57/(W57/0.0025)</f>
        <v>216.28648514851486</v>
      </c>
      <c r="AM57" s="79"/>
      <c r="AN57" s="79"/>
      <c r="AO57" s="79" t="s">
        <v>31</v>
      </c>
    </row>
    <row r="58" spans="1:41" x14ac:dyDescent="0.25">
      <c r="A58" s="31">
        <v>41</v>
      </c>
      <c r="B58" s="28">
        <v>103</v>
      </c>
      <c r="C58" s="28">
        <f>(B58+E58)/2</f>
        <v>105</v>
      </c>
      <c r="D58" s="98">
        <f>((B58+E58)/2)-12</f>
        <v>93</v>
      </c>
      <c r="E58" s="78">
        <v>107</v>
      </c>
      <c r="F58" s="32">
        <v>7.9329999999999998</v>
      </c>
      <c r="G58" s="30">
        <v>9.2040000000000006</v>
      </c>
      <c r="H58" s="30">
        <v>8.7769999999999992</v>
      </c>
      <c r="I58" s="30">
        <v>8.734</v>
      </c>
      <c r="J58" s="51">
        <f t="shared" si="12"/>
        <v>8.7387499999999996</v>
      </c>
      <c r="K58" s="74">
        <f t="shared" si="4"/>
        <v>1.2710000000000008</v>
      </c>
      <c r="L58" s="75">
        <f t="shared" si="5"/>
        <v>0.84399999999999942</v>
      </c>
      <c r="M58" s="76">
        <f t="shared" si="6"/>
        <v>0.80574999999999974</v>
      </c>
      <c r="N58" s="77">
        <f>(K58-L58)/K58*100</f>
        <v>33.595594020456417</v>
      </c>
      <c r="O58" s="78">
        <f t="shared" si="7"/>
        <v>4.5319905213269784</v>
      </c>
      <c r="P58" s="133"/>
      <c r="Q58" s="98"/>
      <c r="R58" s="98"/>
      <c r="S58" s="135"/>
      <c r="T58" s="136">
        <v>0.20200000000000001</v>
      </c>
      <c r="U58" s="135">
        <f t="shared" si="15"/>
        <v>39.86</v>
      </c>
      <c r="V58" s="206">
        <v>40.061999999999998</v>
      </c>
      <c r="W58" s="135">
        <f t="shared" si="0"/>
        <v>5.0677370797792276E-3</v>
      </c>
      <c r="X58" s="136"/>
      <c r="Y58" s="178">
        <f>(P58*(100-(N58+O58))*0.01)*X58</f>
        <v>0</v>
      </c>
      <c r="Z58" s="137" t="e">
        <f t="shared" si="16"/>
        <v>#DIV/0!</v>
      </c>
      <c r="AA58" s="213">
        <f t="shared" si="19"/>
        <v>303</v>
      </c>
      <c r="AB58" s="187">
        <f t="shared" si="17"/>
        <v>149.47499999999999</v>
      </c>
      <c r="AC58" s="79">
        <v>255</v>
      </c>
      <c r="AD58" s="79">
        <v>269</v>
      </c>
      <c r="AE58" s="79">
        <v>290</v>
      </c>
      <c r="AF58" s="79">
        <v>298</v>
      </c>
      <c r="AG58" s="79">
        <v>303</v>
      </c>
      <c r="AH58" s="133">
        <f>AC58/(W58/0.0025)</f>
        <v>125.79579207920791</v>
      </c>
      <c r="AI58" s="79">
        <f>AD58/(W58/0.0025)</f>
        <v>132.70222772277228</v>
      </c>
      <c r="AJ58" s="79">
        <f>AE58/(W58/0.0025)</f>
        <v>143.0618811881188</v>
      </c>
      <c r="AK58" s="79">
        <f>AF58/(W58/0.0025)</f>
        <v>147.00841584158414</v>
      </c>
      <c r="AL58" s="134">
        <f>AG58/(W58/0.0025)</f>
        <v>149.47499999999999</v>
      </c>
      <c r="AM58" s="79"/>
      <c r="AN58" s="79"/>
      <c r="AO58" s="79" t="s">
        <v>31</v>
      </c>
    </row>
    <row r="59" spans="1:41" ht="13.8" thickBot="1" x14ac:dyDescent="0.3">
      <c r="A59" s="33">
        <v>42</v>
      </c>
      <c r="B59" s="34">
        <v>107</v>
      </c>
      <c r="C59" s="34">
        <f>(B59+E59)/2</f>
        <v>108.5</v>
      </c>
      <c r="D59" s="99">
        <f>((B59+E59)/2)-12</f>
        <v>96.5</v>
      </c>
      <c r="E59" s="84">
        <v>110</v>
      </c>
      <c r="F59" s="35">
        <v>8.1980000000000004</v>
      </c>
      <c r="G59" s="36">
        <v>9.1</v>
      </c>
      <c r="H59" s="36">
        <v>8.9039999999999999</v>
      </c>
      <c r="I59" s="36">
        <v>8.8689999999999998</v>
      </c>
      <c r="J59" s="52">
        <f t="shared" si="12"/>
        <v>8.8737499999999994</v>
      </c>
      <c r="K59" s="52">
        <f t="shared" si="4"/>
        <v>0.90199999999999925</v>
      </c>
      <c r="L59" s="81">
        <f t="shared" si="5"/>
        <v>0.70599999999999952</v>
      </c>
      <c r="M59" s="82">
        <f t="shared" si="6"/>
        <v>0.67574999999999896</v>
      </c>
      <c r="N59" s="83">
        <f t="shared" si="7"/>
        <v>21.729490022172936</v>
      </c>
      <c r="O59" s="84">
        <f t="shared" si="7"/>
        <v>4.2847025495751518</v>
      </c>
      <c r="P59" s="140"/>
      <c r="Q59" s="99"/>
      <c r="R59" s="99"/>
      <c r="S59" s="141"/>
      <c r="T59" s="142">
        <v>0.20200000000000001</v>
      </c>
      <c r="U59" s="141">
        <f t="shared" si="15"/>
        <v>39.780999999999999</v>
      </c>
      <c r="V59" s="207">
        <v>39.982999999999997</v>
      </c>
      <c r="W59" s="141">
        <f t="shared" si="0"/>
        <v>5.0778009602574095E-3</v>
      </c>
      <c r="X59" s="142"/>
      <c r="Y59" s="180">
        <f t="shared" si="21"/>
        <v>0</v>
      </c>
      <c r="Z59" s="143" t="e">
        <f t="shared" si="16"/>
        <v>#DIV/0!</v>
      </c>
      <c r="AA59" s="214">
        <f t="shared" si="19"/>
        <v>341</v>
      </c>
      <c r="AB59" s="188">
        <f t="shared" si="17"/>
        <v>167.88763613861386</v>
      </c>
      <c r="AC59" s="34">
        <v>227</v>
      </c>
      <c r="AD59" s="34">
        <v>267</v>
      </c>
      <c r="AE59" s="34">
        <v>296</v>
      </c>
      <c r="AF59" s="34">
        <v>326</v>
      </c>
      <c r="AG59" s="34">
        <v>341</v>
      </c>
      <c r="AH59" s="140">
        <f>AC59/(W59/0.0025)</f>
        <v>111.76097772277228</v>
      </c>
      <c r="AI59" s="34">
        <f>AD59/(W59/0.0025)</f>
        <v>131.45454207920793</v>
      </c>
      <c r="AJ59" s="34">
        <f>AE59/(W59/0.0025)</f>
        <v>145.73237623762375</v>
      </c>
      <c r="AK59" s="34">
        <f>AF59/(W59/0.0025)</f>
        <v>160.50254950495051</v>
      </c>
      <c r="AL59" s="201">
        <f>AG59/(W59/0.0025)</f>
        <v>167.88763613861386</v>
      </c>
      <c r="AM59" s="34"/>
      <c r="AN59" s="34"/>
      <c r="AO59" s="34" t="s">
        <v>31</v>
      </c>
    </row>
    <row r="60" spans="1:41" x14ac:dyDescent="0.25">
      <c r="A60" s="37">
        <v>43</v>
      </c>
      <c r="B60" s="38"/>
      <c r="C60" s="38"/>
      <c r="D60" s="38"/>
      <c r="E60" s="39"/>
      <c r="F60" s="40">
        <v>8.2309999999999999</v>
      </c>
      <c r="G60" s="41">
        <v>8.23</v>
      </c>
      <c r="H60" s="41">
        <v>8.23</v>
      </c>
      <c r="I60" s="41">
        <v>8.2219999999999995</v>
      </c>
      <c r="J60" s="41"/>
      <c r="K60" s="86">
        <f t="shared" si="4"/>
        <v>-9.9999999999944578E-4</v>
      </c>
      <c r="L60" s="86">
        <f t="shared" si="5"/>
        <v>-9.9999999999944578E-4</v>
      </c>
      <c r="M60" s="87">
        <f t="shared" ref="M60:M67" si="22">I60-F60</f>
        <v>-9.0000000000003411E-3</v>
      </c>
      <c r="N60" s="88">
        <f t="shared" si="7"/>
        <v>0</v>
      </c>
      <c r="O60" s="89">
        <f t="shared" si="7"/>
        <v>-800.00000000053296</v>
      </c>
      <c r="P60" s="126">
        <v>0.5</v>
      </c>
      <c r="Q60" s="170">
        <v>40</v>
      </c>
      <c r="R60" s="170">
        <v>41</v>
      </c>
      <c r="S60" s="128">
        <f>P60/Q60</f>
        <v>1.2500000000000001E-2</v>
      </c>
      <c r="T60" s="129">
        <v>0.1</v>
      </c>
      <c r="U60" s="174">
        <v>40</v>
      </c>
      <c r="V60" s="174">
        <v>40.1</v>
      </c>
      <c r="W60" s="128">
        <f>T60/U60</f>
        <v>2.5000000000000001E-3</v>
      </c>
      <c r="X60" s="129"/>
      <c r="Y60" s="181">
        <f t="shared" si="21"/>
        <v>0</v>
      </c>
      <c r="Z60" s="130">
        <f t="shared" si="16"/>
        <v>0</v>
      </c>
      <c r="AA60" s="129"/>
      <c r="AB60" s="189">
        <f t="shared" si="17"/>
        <v>0</v>
      </c>
      <c r="AC60" s="90"/>
      <c r="AD60" s="90"/>
      <c r="AE60" s="90"/>
      <c r="AF60" s="90"/>
      <c r="AG60" s="90"/>
      <c r="AH60" s="126"/>
      <c r="AI60" s="90"/>
      <c r="AJ60" s="90"/>
      <c r="AK60" s="90"/>
      <c r="AL60" s="127"/>
      <c r="AM60" s="90"/>
      <c r="AN60" s="90"/>
      <c r="AO60" s="90" t="s">
        <v>30</v>
      </c>
    </row>
    <row r="61" spans="1:41" x14ac:dyDescent="0.25">
      <c r="A61" s="37">
        <v>44</v>
      </c>
      <c r="B61" s="38"/>
      <c r="C61" s="38"/>
      <c r="D61" s="38"/>
      <c r="E61" s="39"/>
      <c r="F61" s="40">
        <v>9.0470000000000006</v>
      </c>
      <c r="G61" s="41">
        <v>9.0459999999999994</v>
      </c>
      <c r="H61" s="41">
        <v>9.0459999999999994</v>
      </c>
      <c r="I61" s="41">
        <v>9.0429999999999993</v>
      </c>
      <c r="J61" s="41"/>
      <c r="K61" s="86">
        <f t="shared" si="4"/>
        <v>-1.0000000000012221E-3</v>
      </c>
      <c r="L61" s="86">
        <f t="shared" si="5"/>
        <v>-1.0000000000012221E-3</v>
      </c>
      <c r="M61" s="87">
        <f t="shared" si="22"/>
        <v>-4.0000000000013358E-3</v>
      </c>
      <c r="N61" s="88">
        <f t="shared" si="7"/>
        <v>0</v>
      </c>
      <c r="O61" s="89">
        <f t="shared" si="7"/>
        <v>-299.99999999964473</v>
      </c>
      <c r="P61" s="126">
        <v>0.5</v>
      </c>
      <c r="Q61" s="170">
        <v>40</v>
      </c>
      <c r="R61" s="170">
        <v>41</v>
      </c>
      <c r="S61" s="90"/>
      <c r="T61" s="129">
        <v>0.1</v>
      </c>
      <c r="U61" s="174">
        <v>40</v>
      </c>
      <c r="V61" s="174">
        <v>40.1</v>
      </c>
      <c r="W61" s="131"/>
      <c r="X61" s="132"/>
      <c r="Y61" s="181">
        <f t="shared" si="21"/>
        <v>0</v>
      </c>
      <c r="Z61" s="130" t="e">
        <f t="shared" si="16"/>
        <v>#DIV/0!</v>
      </c>
      <c r="AA61" s="132"/>
      <c r="AB61" s="189" t="e">
        <f t="shared" si="17"/>
        <v>#DIV/0!</v>
      </c>
      <c r="AC61" s="90"/>
      <c r="AD61" s="90"/>
      <c r="AE61" s="90"/>
      <c r="AF61" s="90"/>
      <c r="AG61" s="90"/>
      <c r="AH61" s="126"/>
      <c r="AI61" s="90"/>
      <c r="AJ61" s="90"/>
      <c r="AK61" s="90"/>
      <c r="AL61" s="127"/>
      <c r="AM61" s="90"/>
      <c r="AN61" s="90"/>
      <c r="AO61" s="90" t="s">
        <v>30</v>
      </c>
    </row>
    <row r="62" spans="1:41" x14ac:dyDescent="0.25">
      <c r="A62" s="37">
        <v>45</v>
      </c>
      <c r="B62" s="38"/>
      <c r="C62" s="38"/>
      <c r="D62" s="38"/>
      <c r="E62" s="39"/>
      <c r="F62" s="40">
        <v>9.0980000000000008</v>
      </c>
      <c r="G62" s="41">
        <v>9.0980000000000008</v>
      </c>
      <c r="H62" s="41">
        <v>9.0969999999999995</v>
      </c>
      <c r="I62" s="41">
        <v>9.0939999999999994</v>
      </c>
      <c r="J62" s="41"/>
      <c r="K62" s="86">
        <f t="shared" si="4"/>
        <v>0</v>
      </c>
      <c r="L62" s="86">
        <f t="shared" si="5"/>
        <v>-1.0000000000012221E-3</v>
      </c>
      <c r="M62" s="87">
        <f t="shared" si="22"/>
        <v>-4.0000000000013358E-3</v>
      </c>
      <c r="N62" s="88" t="e">
        <f t="shared" si="7"/>
        <v>#DIV/0!</v>
      </c>
      <c r="O62" s="89">
        <f t="shared" si="7"/>
        <v>-299.99999999964473</v>
      </c>
      <c r="P62" s="126">
        <v>0.5</v>
      </c>
      <c r="Q62" s="170">
        <v>40</v>
      </c>
      <c r="R62" s="170">
        <v>41</v>
      </c>
      <c r="S62" s="90"/>
      <c r="T62" s="129">
        <v>0.1</v>
      </c>
      <c r="U62" s="174">
        <v>40</v>
      </c>
      <c r="V62" s="174">
        <v>40.1</v>
      </c>
      <c r="W62" s="131"/>
      <c r="X62" s="132"/>
      <c r="Y62" s="181" t="e">
        <f t="shared" si="21"/>
        <v>#DIV/0!</v>
      </c>
      <c r="Z62" s="130" t="e">
        <f t="shared" si="16"/>
        <v>#DIV/0!</v>
      </c>
      <c r="AA62" s="132"/>
      <c r="AB62" s="189" t="e">
        <f t="shared" si="17"/>
        <v>#DIV/0!</v>
      </c>
      <c r="AC62" s="90"/>
      <c r="AD62" s="90"/>
      <c r="AE62" s="90"/>
      <c r="AF62" s="90"/>
      <c r="AG62" s="90"/>
      <c r="AH62" s="126"/>
      <c r="AI62" s="90"/>
      <c r="AJ62" s="90"/>
      <c r="AK62" s="90"/>
      <c r="AL62" s="127"/>
      <c r="AM62" s="90"/>
      <c r="AN62" s="90"/>
      <c r="AO62" s="90" t="s">
        <v>30</v>
      </c>
    </row>
    <row r="63" spans="1:41" x14ac:dyDescent="0.25">
      <c r="A63" s="37">
        <v>46</v>
      </c>
      <c r="B63" s="38"/>
      <c r="C63" s="38"/>
      <c r="D63" s="38"/>
      <c r="E63" s="39"/>
      <c r="F63" s="40">
        <v>7.8250000000000002</v>
      </c>
      <c r="G63" s="41">
        <v>7.8250000000000002</v>
      </c>
      <c r="H63" s="41">
        <v>7.8250000000000002</v>
      </c>
      <c r="I63" s="41">
        <v>7.8239999999999998</v>
      </c>
      <c r="J63" s="41"/>
      <c r="K63" s="86">
        <f t="shared" si="4"/>
        <v>0</v>
      </c>
      <c r="L63" s="86">
        <f t="shared" si="5"/>
        <v>0</v>
      </c>
      <c r="M63" s="87">
        <f t="shared" si="22"/>
        <v>-1.000000000000334E-3</v>
      </c>
      <c r="N63" s="88" t="e">
        <f t="shared" si="7"/>
        <v>#DIV/0!</v>
      </c>
      <c r="O63" s="89" t="e">
        <f t="shared" si="7"/>
        <v>#DIV/0!</v>
      </c>
      <c r="P63" s="126">
        <v>0.5</v>
      </c>
      <c r="Q63" s="170">
        <v>40</v>
      </c>
      <c r="R63" s="170">
        <v>41</v>
      </c>
      <c r="S63" s="90"/>
      <c r="T63" s="129">
        <v>0.1</v>
      </c>
      <c r="U63" s="174">
        <v>40</v>
      </c>
      <c r="V63" s="174">
        <v>40.1</v>
      </c>
      <c r="W63" s="131"/>
      <c r="X63" s="132"/>
      <c r="Y63" s="181" t="e">
        <f t="shared" si="21"/>
        <v>#DIV/0!</v>
      </c>
      <c r="Z63" s="130" t="e">
        <f t="shared" si="16"/>
        <v>#DIV/0!</v>
      </c>
      <c r="AA63" s="132"/>
      <c r="AB63" s="189" t="e">
        <f t="shared" si="17"/>
        <v>#DIV/0!</v>
      </c>
      <c r="AC63" s="90"/>
      <c r="AD63" s="90"/>
      <c r="AE63" s="90"/>
      <c r="AF63" s="90"/>
      <c r="AG63" s="90"/>
      <c r="AH63" s="126"/>
      <c r="AI63" s="90"/>
      <c r="AJ63" s="90"/>
      <c r="AK63" s="90"/>
      <c r="AL63" s="127"/>
      <c r="AM63" s="90"/>
      <c r="AN63" s="90"/>
      <c r="AO63" s="90" t="s">
        <v>30</v>
      </c>
    </row>
    <row r="64" spans="1:41" x14ac:dyDescent="0.25">
      <c r="A64" s="37">
        <v>47</v>
      </c>
      <c r="B64" s="38"/>
      <c r="C64" s="38"/>
      <c r="D64" s="38"/>
      <c r="E64" s="39"/>
      <c r="F64" s="40">
        <v>8.4939999999999998</v>
      </c>
      <c r="G64" s="41">
        <v>8.4930000000000003</v>
      </c>
      <c r="H64" s="41">
        <v>8.4939999999999998</v>
      </c>
      <c r="I64" s="41">
        <v>8.4879999999999995</v>
      </c>
      <c r="J64" s="41"/>
      <c r="K64" s="86">
        <f t="shared" si="4"/>
        <v>-9.9999999999944578E-4</v>
      </c>
      <c r="L64" s="86">
        <f t="shared" si="5"/>
        <v>0</v>
      </c>
      <c r="M64" s="87">
        <f t="shared" si="22"/>
        <v>-6.0000000000002274E-3</v>
      </c>
      <c r="N64" s="88">
        <f t="shared" si="7"/>
        <v>100</v>
      </c>
      <c r="O64" s="89" t="e">
        <f t="shared" si="7"/>
        <v>#DIV/0!</v>
      </c>
      <c r="P64" s="126">
        <v>0.5</v>
      </c>
      <c r="Q64" s="170">
        <v>40</v>
      </c>
      <c r="R64" s="170">
        <v>41</v>
      </c>
      <c r="S64" s="90"/>
      <c r="T64" s="129">
        <v>0.1</v>
      </c>
      <c r="U64" s="174">
        <v>40</v>
      </c>
      <c r="V64" s="174">
        <v>40.1</v>
      </c>
      <c r="W64" s="131"/>
      <c r="X64" s="132"/>
      <c r="Y64" s="181" t="e">
        <f t="shared" si="21"/>
        <v>#DIV/0!</v>
      </c>
      <c r="Z64" s="130" t="e">
        <f t="shared" si="16"/>
        <v>#DIV/0!</v>
      </c>
      <c r="AA64" s="132"/>
      <c r="AB64" s="189" t="e">
        <f t="shared" si="17"/>
        <v>#DIV/0!</v>
      </c>
      <c r="AC64" s="90"/>
      <c r="AD64" s="90"/>
      <c r="AE64" s="90"/>
      <c r="AF64" s="90"/>
      <c r="AG64" s="90"/>
      <c r="AH64" s="126"/>
      <c r="AI64" s="90"/>
      <c r="AJ64" s="90"/>
      <c r="AK64" s="90"/>
      <c r="AL64" s="127"/>
      <c r="AM64" s="90"/>
      <c r="AN64" s="90"/>
      <c r="AO64" s="90" t="s">
        <v>30</v>
      </c>
    </row>
    <row r="65" spans="1:41" x14ac:dyDescent="0.25">
      <c r="A65" s="37">
        <v>48</v>
      </c>
      <c r="B65" s="38"/>
      <c r="C65" s="38"/>
      <c r="D65" s="38"/>
      <c r="E65" s="39"/>
      <c r="F65" s="40">
        <v>9.1280000000000001</v>
      </c>
      <c r="G65" s="41">
        <v>9.1270000000000007</v>
      </c>
      <c r="H65" s="41">
        <v>9.1280000000000001</v>
      </c>
      <c r="I65" s="41">
        <v>9.1229999999999993</v>
      </c>
      <c r="J65" s="41"/>
      <c r="K65" s="86">
        <f t="shared" si="4"/>
        <v>-9.9999999999944578E-4</v>
      </c>
      <c r="L65" s="86">
        <f t="shared" si="5"/>
        <v>0</v>
      </c>
      <c r="M65" s="87">
        <f t="shared" si="22"/>
        <v>-5.0000000000007816E-3</v>
      </c>
      <c r="N65" s="88">
        <f t="shared" si="7"/>
        <v>100</v>
      </c>
      <c r="O65" s="89" t="e">
        <f t="shared" si="7"/>
        <v>#DIV/0!</v>
      </c>
      <c r="P65" s="126">
        <v>0.5</v>
      </c>
      <c r="Q65" s="170">
        <v>40</v>
      </c>
      <c r="R65" s="170">
        <v>41</v>
      </c>
      <c r="S65" s="90"/>
      <c r="T65" s="129">
        <v>0.1</v>
      </c>
      <c r="U65" s="174">
        <v>40</v>
      </c>
      <c r="V65" s="174">
        <v>40.1</v>
      </c>
      <c r="W65" s="131"/>
      <c r="X65" s="132"/>
      <c r="Y65" s="181" t="e">
        <f t="shared" si="21"/>
        <v>#DIV/0!</v>
      </c>
      <c r="Z65" s="130" t="e">
        <f t="shared" si="16"/>
        <v>#DIV/0!</v>
      </c>
      <c r="AA65" s="132"/>
      <c r="AB65" s="189" t="e">
        <f t="shared" si="17"/>
        <v>#DIV/0!</v>
      </c>
      <c r="AC65" s="90"/>
      <c r="AD65" s="90"/>
      <c r="AE65" s="90"/>
      <c r="AF65" s="90"/>
      <c r="AG65" s="90"/>
      <c r="AH65" s="126"/>
      <c r="AI65" s="90"/>
      <c r="AJ65" s="90"/>
      <c r="AK65" s="90"/>
      <c r="AL65" s="127"/>
      <c r="AM65" s="90"/>
      <c r="AN65" s="90"/>
      <c r="AO65" s="90" t="s">
        <v>30</v>
      </c>
    </row>
    <row r="66" spans="1:41" x14ac:dyDescent="0.25">
      <c r="A66" s="37">
        <v>49</v>
      </c>
      <c r="B66" s="38"/>
      <c r="C66" s="38"/>
      <c r="D66" s="38"/>
      <c r="E66" s="39"/>
      <c r="F66" s="40">
        <v>7.8440000000000003</v>
      </c>
      <c r="G66" s="41">
        <v>7.843</v>
      </c>
      <c r="H66" s="41">
        <v>7.8449999999999998</v>
      </c>
      <c r="I66" s="41">
        <v>7.8380000000000001</v>
      </c>
      <c r="J66" s="41"/>
      <c r="K66" s="86">
        <f t="shared" si="4"/>
        <v>-1.000000000000334E-3</v>
      </c>
      <c r="L66" s="86">
        <f t="shared" si="5"/>
        <v>9.9999999999944578E-4</v>
      </c>
      <c r="M66" s="87">
        <f t="shared" si="22"/>
        <v>-6.0000000000002274E-3</v>
      </c>
      <c r="N66" s="88">
        <f t="shared" si="7"/>
        <v>199.99999999991118</v>
      </c>
      <c r="O66" s="89">
        <f t="shared" si="7"/>
        <v>700.00000000035527</v>
      </c>
      <c r="P66" s="126">
        <v>0.5</v>
      </c>
      <c r="Q66" s="170">
        <v>40</v>
      </c>
      <c r="R66" s="170">
        <v>41</v>
      </c>
      <c r="S66" s="90"/>
      <c r="T66" s="129">
        <v>0.1</v>
      </c>
      <c r="U66" s="174">
        <v>40</v>
      </c>
      <c r="V66" s="174">
        <v>40.1</v>
      </c>
      <c r="W66" s="131"/>
      <c r="X66" s="132"/>
      <c r="Y66" s="181">
        <f t="shared" si="21"/>
        <v>0</v>
      </c>
      <c r="Z66" s="130" t="e">
        <f t="shared" si="16"/>
        <v>#DIV/0!</v>
      </c>
      <c r="AA66" s="132"/>
      <c r="AB66" s="189" t="e">
        <f t="shared" si="17"/>
        <v>#DIV/0!</v>
      </c>
      <c r="AC66" s="90"/>
      <c r="AD66" s="90"/>
      <c r="AE66" s="90"/>
      <c r="AF66" s="90"/>
      <c r="AG66" s="90"/>
      <c r="AH66" s="126"/>
      <c r="AI66" s="90"/>
      <c r="AJ66" s="90"/>
      <c r="AK66" s="90"/>
      <c r="AL66" s="127"/>
      <c r="AM66" s="90"/>
      <c r="AN66" s="90"/>
      <c r="AO66" s="90" t="s">
        <v>30</v>
      </c>
    </row>
    <row r="67" spans="1:41" x14ac:dyDescent="0.25">
      <c r="A67" s="37">
        <v>50</v>
      </c>
      <c r="B67" s="38"/>
      <c r="C67" s="38"/>
      <c r="D67" s="38"/>
      <c r="E67" s="39"/>
      <c r="F67" s="40">
        <v>9.1449999999999996</v>
      </c>
      <c r="G67" s="41">
        <v>9.1460000000000008</v>
      </c>
      <c r="H67" s="41">
        <v>9.1470000000000002</v>
      </c>
      <c r="I67" s="41">
        <v>9.1419999999999995</v>
      </c>
      <c r="J67" s="41"/>
      <c r="K67" s="86">
        <f t="shared" si="4"/>
        <v>1.0000000000012221E-3</v>
      </c>
      <c r="L67" s="86">
        <f t="shared" si="5"/>
        <v>2.0000000000006679E-3</v>
      </c>
      <c r="M67" s="87">
        <f t="shared" si="22"/>
        <v>-3.0000000000001137E-3</v>
      </c>
      <c r="N67" s="88">
        <f t="shared" si="7"/>
        <v>-99.999999999822364</v>
      </c>
      <c r="O67" s="89">
        <f t="shared" si="7"/>
        <v>249.99999999995561</v>
      </c>
      <c r="P67" s="126">
        <v>0.5</v>
      </c>
      <c r="Q67" s="170">
        <v>40</v>
      </c>
      <c r="R67" s="170">
        <v>41</v>
      </c>
      <c r="S67" s="90"/>
      <c r="T67" s="129">
        <v>0.1</v>
      </c>
      <c r="U67" s="174">
        <v>40</v>
      </c>
      <c r="V67" s="174">
        <v>40.1</v>
      </c>
      <c r="W67" s="131"/>
      <c r="X67" s="132"/>
      <c r="Y67" s="181">
        <f t="shared" si="21"/>
        <v>0</v>
      </c>
      <c r="Z67" s="130" t="e">
        <f t="shared" si="16"/>
        <v>#DIV/0!</v>
      </c>
      <c r="AA67" s="132"/>
      <c r="AB67" s="189" t="e">
        <f t="shared" si="17"/>
        <v>#DIV/0!</v>
      </c>
      <c r="AC67" s="90"/>
      <c r="AD67" s="90"/>
      <c r="AE67" s="90"/>
      <c r="AF67" s="90"/>
      <c r="AG67" s="90"/>
      <c r="AH67" s="126"/>
      <c r="AI67" s="90"/>
      <c r="AJ67" s="90"/>
      <c r="AK67" s="90"/>
      <c r="AL67" s="127"/>
      <c r="AM67" s="90"/>
      <c r="AN67" s="90"/>
      <c r="AO67" s="90" t="s">
        <v>30</v>
      </c>
    </row>
  </sheetData>
  <phoneticPr fontId="0" type="noConversion"/>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topLeftCell="H1" workbookViewId="0">
      <selection activeCell="N26" sqref="N26"/>
    </sheetView>
  </sheetViews>
  <sheetFormatPr defaultRowHeight="13.2" x14ac:dyDescent="0.25"/>
  <cols>
    <col min="11" max="11" width="9.109375" customWidth="1"/>
  </cols>
  <sheetData>
    <row r="1" spans="1:13" x14ac:dyDescent="0.25">
      <c r="B1">
        <v>135</v>
      </c>
      <c r="D1" s="102" t="s">
        <v>81</v>
      </c>
      <c r="I1">
        <v>32.698</v>
      </c>
      <c r="M1">
        <v>53.783100000000005</v>
      </c>
    </row>
    <row r="2" spans="1:13" x14ac:dyDescent="0.25">
      <c r="A2">
        <v>2</v>
      </c>
      <c r="B2">
        <v>5</v>
      </c>
      <c r="C2" s="120">
        <v>0.3</v>
      </c>
      <c r="D2" s="165">
        <f t="shared" ref="D2:D19" si="0">E2-C2</f>
        <v>40.370000000000005</v>
      </c>
      <c r="E2" s="165">
        <v>40.67</v>
      </c>
      <c r="F2" s="109">
        <f>C2/D2</f>
        <v>7.4312608372553868E-3</v>
      </c>
      <c r="G2" s="120"/>
      <c r="H2" s="120">
        <v>820</v>
      </c>
      <c r="I2" s="186">
        <f t="shared" ref="I2:I19" si="1">H2/(F2/0.0025)</f>
        <v>275.86166666666668</v>
      </c>
      <c r="J2">
        <f>Sheet2!AL19</f>
        <v>309.94676666666669</v>
      </c>
      <c r="K2">
        <f>I2-J2</f>
        <v>-34.085100000000011</v>
      </c>
      <c r="M2">
        <v>309.94676666666669</v>
      </c>
    </row>
    <row r="3" spans="1:13" x14ac:dyDescent="0.25">
      <c r="A3">
        <v>3</v>
      </c>
      <c r="B3">
        <v>12.5</v>
      </c>
      <c r="C3" s="120">
        <v>0.49</v>
      </c>
      <c r="D3" s="165">
        <f t="shared" si="0"/>
        <v>40.36</v>
      </c>
      <c r="E3" s="165">
        <v>40.85</v>
      </c>
      <c r="F3" s="109">
        <f t="shared" ref="F3:F19" si="2">C3/D3</f>
        <v>1.2140733399405352E-2</v>
      </c>
      <c r="G3" s="120"/>
      <c r="H3" s="120">
        <v>176</v>
      </c>
      <c r="I3" s="186">
        <f t="shared" si="1"/>
        <v>36.241632653061224</v>
      </c>
      <c r="J3">
        <f>Sheet2!AL20</f>
        <v>58.326732653061228</v>
      </c>
      <c r="K3">
        <f t="shared" ref="K3:K19" si="3">I3-J3</f>
        <v>-22.085100000000004</v>
      </c>
      <c r="M3">
        <v>58.326732653061228</v>
      </c>
    </row>
    <row r="4" spans="1:13" x14ac:dyDescent="0.25">
      <c r="A4">
        <v>4</v>
      </c>
      <c r="B4">
        <v>17.5</v>
      </c>
      <c r="C4" s="120">
        <v>0.498</v>
      </c>
      <c r="D4" s="165">
        <f t="shared" si="0"/>
        <v>40.262</v>
      </c>
      <c r="E4" s="165">
        <v>40.76</v>
      </c>
      <c r="F4" s="109">
        <f t="shared" si="2"/>
        <v>1.2368983160300034E-2</v>
      </c>
      <c r="G4" s="120"/>
      <c r="H4" s="120">
        <v>218</v>
      </c>
      <c r="I4" s="186">
        <f t="shared" si="1"/>
        <v>44.061827309236953</v>
      </c>
      <c r="J4">
        <f>Sheet2!AL21</f>
        <v>66.146927309236958</v>
      </c>
      <c r="K4">
        <f t="shared" si="3"/>
        <v>-22.085100000000004</v>
      </c>
      <c r="M4">
        <v>66.146927309236958</v>
      </c>
    </row>
    <row r="5" spans="1:13" x14ac:dyDescent="0.25">
      <c r="A5">
        <v>5</v>
      </c>
      <c r="B5">
        <v>22.5</v>
      </c>
      <c r="C5" s="120">
        <v>0.48</v>
      </c>
      <c r="D5" s="165">
        <f t="shared" si="0"/>
        <v>40.43</v>
      </c>
      <c r="E5" s="165">
        <v>40.909999999999997</v>
      </c>
      <c r="F5" s="109">
        <f t="shared" si="2"/>
        <v>1.1872372000989364E-2</v>
      </c>
      <c r="G5" s="120"/>
      <c r="H5" s="120">
        <v>430</v>
      </c>
      <c r="I5" s="186">
        <f t="shared" si="1"/>
        <v>90.546354166666674</v>
      </c>
      <c r="J5">
        <f>Sheet2!AL22</f>
        <v>116.63145416666667</v>
      </c>
      <c r="K5">
        <f>I5-J5</f>
        <v>-26.085099999999997</v>
      </c>
      <c r="M5">
        <v>116.63145416666667</v>
      </c>
    </row>
    <row r="6" spans="1:13" x14ac:dyDescent="0.25">
      <c r="A6">
        <v>6</v>
      </c>
      <c r="B6">
        <v>27.5</v>
      </c>
      <c r="C6" s="120">
        <v>0.4</v>
      </c>
      <c r="D6" s="165">
        <f t="shared" si="0"/>
        <v>40.036000000000001</v>
      </c>
      <c r="E6" s="165">
        <v>40.436</v>
      </c>
      <c r="F6" s="109">
        <f t="shared" si="2"/>
        <v>9.9910080927165558E-3</v>
      </c>
      <c r="G6" s="120"/>
      <c r="H6" s="120">
        <v>714</v>
      </c>
      <c r="I6" s="186">
        <f t="shared" si="1"/>
        <v>178.66065</v>
      </c>
      <c r="J6">
        <f>Sheet2!AL23</f>
        <v>202.93532338308458</v>
      </c>
      <c r="K6">
        <f t="shared" si="3"/>
        <v>-24.274673383084576</v>
      </c>
      <c r="M6">
        <v>202.93532338308458</v>
      </c>
    </row>
    <row r="7" spans="1:13" x14ac:dyDescent="0.25">
      <c r="A7" s="202">
        <v>7</v>
      </c>
      <c r="B7" s="202">
        <v>32.5</v>
      </c>
      <c r="C7" s="136">
        <v>0.4</v>
      </c>
      <c r="D7" s="173">
        <f t="shared" si="0"/>
        <v>40.677</v>
      </c>
      <c r="E7" s="173">
        <v>41.076999999999998</v>
      </c>
      <c r="F7" s="135">
        <f t="shared" si="2"/>
        <v>9.8335668805467468E-3</v>
      </c>
      <c r="G7" s="136"/>
      <c r="H7" s="136">
        <v>667</v>
      </c>
      <c r="I7" s="187">
        <f t="shared" si="1"/>
        <v>169.57224374999998</v>
      </c>
      <c r="J7" s="202">
        <f>Sheet2!AL24</f>
        <v>229.07361111111115</v>
      </c>
      <c r="K7" s="202">
        <f t="shared" si="3"/>
        <v>-59.501367361111164</v>
      </c>
      <c r="M7">
        <v>229.07361111111115</v>
      </c>
    </row>
    <row r="8" spans="1:13" x14ac:dyDescent="0.25">
      <c r="A8" s="202">
        <v>8</v>
      </c>
      <c r="B8" s="202">
        <v>37.5</v>
      </c>
      <c r="C8" s="136">
        <v>0.40600000000000003</v>
      </c>
      <c r="D8" s="173">
        <f t="shared" si="0"/>
        <v>39.622</v>
      </c>
      <c r="E8" s="173">
        <v>40.027999999999999</v>
      </c>
      <c r="F8" s="135">
        <f t="shared" si="2"/>
        <v>1.0246832567765384E-2</v>
      </c>
      <c r="G8" s="136"/>
      <c r="H8" s="136">
        <v>614</v>
      </c>
      <c r="I8" s="187">
        <f t="shared" si="1"/>
        <v>149.80238916256155</v>
      </c>
      <c r="J8" s="202">
        <f>Sheet2!AL25</f>
        <v>169.06468421052631</v>
      </c>
      <c r="K8" s="202">
        <f t="shared" si="3"/>
        <v>-19.262295047964756</v>
      </c>
      <c r="M8">
        <v>169.06468421052631</v>
      </c>
    </row>
    <row r="9" spans="1:13" x14ac:dyDescent="0.25">
      <c r="A9">
        <v>9</v>
      </c>
      <c r="B9">
        <v>42.5</v>
      </c>
      <c r="C9" s="120">
        <v>0.39600000000000002</v>
      </c>
      <c r="D9" s="165">
        <f t="shared" si="0"/>
        <v>39.887</v>
      </c>
      <c r="E9" s="165">
        <v>40.283000000000001</v>
      </c>
      <c r="F9" s="109">
        <f t="shared" si="2"/>
        <v>9.9280467320179509E-3</v>
      </c>
      <c r="G9" s="120"/>
      <c r="H9" s="120">
        <v>595</v>
      </c>
      <c r="I9" s="186">
        <f t="shared" si="1"/>
        <v>149.82806186868686</v>
      </c>
      <c r="J9">
        <f>Sheet2!AL26</f>
        <v>179.82806186868686</v>
      </c>
      <c r="K9">
        <f t="shared" si="3"/>
        <v>-30</v>
      </c>
      <c r="M9">
        <v>181.91316186868687</v>
      </c>
    </row>
    <row r="10" spans="1:13" x14ac:dyDescent="0.25">
      <c r="A10">
        <v>10</v>
      </c>
      <c r="B10">
        <v>47.5</v>
      </c>
      <c r="C10" s="120">
        <v>0.4</v>
      </c>
      <c r="D10" s="165">
        <f t="shared" si="0"/>
        <v>39.82</v>
      </c>
      <c r="E10" s="165">
        <v>40.22</v>
      </c>
      <c r="F10" s="109">
        <f t="shared" si="2"/>
        <v>1.0045203415369162E-2</v>
      </c>
      <c r="G10" s="120"/>
      <c r="H10" s="120">
        <v>644</v>
      </c>
      <c r="I10" s="186">
        <f t="shared" si="1"/>
        <v>160.27549999999999</v>
      </c>
      <c r="J10">
        <f>Sheet2!AL27</f>
        <v>195.17588942307697</v>
      </c>
      <c r="K10">
        <f t="shared" si="3"/>
        <v>-34.900389423076973</v>
      </c>
      <c r="M10">
        <v>195.17588942307697</v>
      </c>
    </row>
    <row r="11" spans="1:13" x14ac:dyDescent="0.25">
      <c r="A11" s="202">
        <v>11</v>
      </c>
      <c r="B11" s="202">
        <v>52.5</v>
      </c>
      <c r="C11" s="136">
        <v>0.40200000000000002</v>
      </c>
      <c r="D11" s="173">
        <f t="shared" si="0"/>
        <v>39.878</v>
      </c>
      <c r="E11" s="173">
        <v>40.28</v>
      </c>
      <c r="F11" s="135">
        <f t="shared" si="2"/>
        <v>1.0080746276142234E-2</v>
      </c>
      <c r="G11" s="136"/>
      <c r="H11" s="136">
        <v>825</v>
      </c>
      <c r="I11" s="187">
        <f t="shared" si="1"/>
        <v>204.59794776119404</v>
      </c>
      <c r="J11" s="202">
        <f>Sheet2!AL28</f>
        <v>297.16838815789475</v>
      </c>
      <c r="K11" s="202">
        <f t="shared" si="3"/>
        <v>-92.570440396700718</v>
      </c>
      <c r="M11">
        <v>297.16838815789475</v>
      </c>
    </row>
    <row r="12" spans="1:13" x14ac:dyDescent="0.25">
      <c r="A12">
        <v>12</v>
      </c>
      <c r="B12">
        <v>57.5</v>
      </c>
      <c r="C12" s="120">
        <v>0.505</v>
      </c>
      <c r="D12" s="165">
        <f t="shared" si="0"/>
        <v>39.815999999999995</v>
      </c>
      <c r="E12" s="165">
        <v>40.320999999999998</v>
      </c>
      <c r="F12" s="109">
        <f t="shared" si="2"/>
        <v>1.2683343379545913E-2</v>
      </c>
      <c r="G12" s="120"/>
      <c r="H12" s="120">
        <v>1103</v>
      </c>
      <c r="I12" s="186">
        <f t="shared" si="1"/>
        <v>217.41112871287126</v>
      </c>
      <c r="J12">
        <f>Sheet2!AL29</f>
        <v>253.73250000000002</v>
      </c>
      <c r="K12">
        <f t="shared" si="3"/>
        <v>-36.321371287128756</v>
      </c>
      <c r="M12">
        <v>253.73250000000002</v>
      </c>
    </row>
    <row r="13" spans="1:13" x14ac:dyDescent="0.25">
      <c r="A13">
        <v>13</v>
      </c>
      <c r="B13">
        <v>62.5</v>
      </c>
      <c r="C13" s="120">
        <v>0.40100000000000002</v>
      </c>
      <c r="D13" s="165">
        <f t="shared" si="0"/>
        <v>39.834999999999994</v>
      </c>
      <c r="E13" s="165">
        <v>40.235999999999997</v>
      </c>
      <c r="F13" s="109">
        <f t="shared" si="2"/>
        <v>1.0066524413204471E-2</v>
      </c>
      <c r="G13" s="120"/>
      <c r="H13" s="120">
        <v>820</v>
      </c>
      <c r="I13" s="186">
        <f t="shared" si="1"/>
        <v>203.64526184538647</v>
      </c>
      <c r="J13">
        <f>Sheet2!AL30</f>
        <v>240.800625</v>
      </c>
      <c r="K13">
        <f t="shared" si="3"/>
        <v>-37.155363154613525</v>
      </c>
      <c r="M13">
        <v>240.800625</v>
      </c>
    </row>
    <row r="14" spans="1:13" x14ac:dyDescent="0.25">
      <c r="A14">
        <v>14</v>
      </c>
      <c r="B14">
        <v>67.5</v>
      </c>
      <c r="C14" s="120">
        <v>0.39900000000000002</v>
      </c>
      <c r="D14" s="165">
        <f t="shared" si="0"/>
        <v>39.734000000000002</v>
      </c>
      <c r="E14" s="165">
        <v>40.133000000000003</v>
      </c>
      <c r="F14" s="109">
        <f t="shared" si="2"/>
        <v>1.0041777822519757E-2</v>
      </c>
      <c r="G14" s="120"/>
      <c r="H14" s="120">
        <v>821</v>
      </c>
      <c r="I14" s="186">
        <f t="shared" si="1"/>
        <v>204.39607769423557</v>
      </c>
      <c r="J14">
        <f>Sheet2!AL31</f>
        <v>232.03483009708739</v>
      </c>
      <c r="K14">
        <f t="shared" si="3"/>
        <v>-27.638752402851821</v>
      </c>
      <c r="M14">
        <v>232.03483009708739</v>
      </c>
    </row>
    <row r="15" spans="1:13" x14ac:dyDescent="0.25">
      <c r="A15">
        <v>15</v>
      </c>
      <c r="B15">
        <v>70.5</v>
      </c>
      <c r="C15" s="136">
        <v>0.20200000000000001</v>
      </c>
      <c r="D15" s="173">
        <f t="shared" si="0"/>
        <v>39.749000000000002</v>
      </c>
      <c r="E15" s="173">
        <v>39.951000000000001</v>
      </c>
      <c r="F15" s="135">
        <f t="shared" si="2"/>
        <v>5.0818888525497501E-3</v>
      </c>
      <c r="G15" s="136"/>
      <c r="H15" s="136">
        <v>500</v>
      </c>
      <c r="I15" s="187">
        <f t="shared" si="1"/>
        <v>245.97153465346534</v>
      </c>
      <c r="J15">
        <f>Sheet2!AL32</f>
        <v>245.97153465346534</v>
      </c>
      <c r="K15">
        <f t="shared" si="3"/>
        <v>0</v>
      </c>
      <c r="M15">
        <v>245.97153465346534</v>
      </c>
    </row>
    <row r="16" spans="1:13" x14ac:dyDescent="0.25">
      <c r="A16">
        <v>16</v>
      </c>
      <c r="B16">
        <v>71.5</v>
      </c>
      <c r="C16" s="136">
        <v>0.2</v>
      </c>
      <c r="D16" s="173">
        <f t="shared" si="0"/>
        <v>39.891999999999996</v>
      </c>
      <c r="E16" s="173">
        <v>40.091999999999999</v>
      </c>
      <c r="F16" s="135">
        <f t="shared" si="2"/>
        <v>5.0135365486814404E-3</v>
      </c>
      <c r="G16" s="136"/>
      <c r="H16" s="136">
        <v>486</v>
      </c>
      <c r="I16" s="187">
        <f t="shared" si="1"/>
        <v>242.34389999999999</v>
      </c>
      <c r="J16">
        <f>Sheet2!AL33</f>
        <v>242.34389999999999</v>
      </c>
      <c r="K16">
        <f t="shared" si="3"/>
        <v>0</v>
      </c>
      <c r="M16">
        <v>242.34389999999999</v>
      </c>
    </row>
    <row r="17" spans="1:13" x14ac:dyDescent="0.25">
      <c r="A17">
        <v>17</v>
      </c>
      <c r="B17">
        <v>72.5</v>
      </c>
      <c r="C17" s="136">
        <v>0.20200000000000001</v>
      </c>
      <c r="D17" s="173">
        <f t="shared" si="0"/>
        <v>39.866</v>
      </c>
      <c r="E17" s="173">
        <v>40.067999999999998</v>
      </c>
      <c r="F17" s="135">
        <f t="shared" si="2"/>
        <v>5.0669743641198013E-3</v>
      </c>
      <c r="G17" s="136"/>
      <c r="H17" s="136">
        <v>498</v>
      </c>
      <c r="I17" s="187">
        <f t="shared" si="1"/>
        <v>245.70876237623767</v>
      </c>
      <c r="J17">
        <f>Sheet2!AL34</f>
        <v>245.70876237623767</v>
      </c>
      <c r="K17">
        <f t="shared" si="3"/>
        <v>0</v>
      </c>
      <c r="M17">
        <v>245.70876237623767</v>
      </c>
    </row>
    <row r="18" spans="1:13" x14ac:dyDescent="0.25">
      <c r="A18">
        <v>18</v>
      </c>
      <c r="B18">
        <v>73.5</v>
      </c>
      <c r="C18" s="136">
        <v>0.19980000000000001</v>
      </c>
      <c r="D18" s="173">
        <f t="shared" si="0"/>
        <v>39.8752</v>
      </c>
      <c r="E18" s="173">
        <v>40.075000000000003</v>
      </c>
      <c r="F18" s="135">
        <f t="shared" si="2"/>
        <v>5.0106331755075837E-3</v>
      </c>
      <c r="G18" s="136"/>
      <c r="H18" s="136">
        <v>568</v>
      </c>
      <c r="I18" s="187">
        <f t="shared" si="1"/>
        <v>283.39731731731729</v>
      </c>
      <c r="J18">
        <f>Sheet2!AL35</f>
        <v>283.39731731731729</v>
      </c>
      <c r="K18">
        <f t="shared" si="3"/>
        <v>0</v>
      </c>
      <c r="M18">
        <v>283.39731731731729</v>
      </c>
    </row>
    <row r="19" spans="1:13" x14ac:dyDescent="0.25">
      <c r="A19">
        <v>19</v>
      </c>
      <c r="B19">
        <v>74.5</v>
      </c>
      <c r="C19" s="136">
        <v>0.20300000000000001</v>
      </c>
      <c r="D19" s="173">
        <f t="shared" si="0"/>
        <v>39.838999999999999</v>
      </c>
      <c r="E19" s="173">
        <v>40.042000000000002</v>
      </c>
      <c r="F19" s="135">
        <f t="shared" si="2"/>
        <v>5.0955094254373856E-3</v>
      </c>
      <c r="G19" s="136"/>
      <c r="H19" s="136">
        <v>517</v>
      </c>
      <c r="I19" s="187">
        <f t="shared" si="1"/>
        <v>253.65471674876846</v>
      </c>
      <c r="J19">
        <f>Sheet2!AL36</f>
        <v>253.65471674876846</v>
      </c>
      <c r="K19">
        <f t="shared" si="3"/>
        <v>0</v>
      </c>
      <c r="M19">
        <v>253.65471674876846</v>
      </c>
    </row>
    <row r="20" spans="1:13" x14ac:dyDescent="0.25">
      <c r="A20">
        <v>20</v>
      </c>
      <c r="B20">
        <v>77.5</v>
      </c>
      <c r="I20">
        <v>267.21243749999996</v>
      </c>
      <c r="M20">
        <v>267.21243749999996</v>
      </c>
    </row>
    <row r="21" spans="1:13" x14ac:dyDescent="0.25">
      <c r="A21">
        <v>21</v>
      </c>
      <c r="B21">
        <v>82.5</v>
      </c>
      <c r="I21">
        <v>292.96254950495052</v>
      </c>
      <c r="M21">
        <v>292.96254950495052</v>
      </c>
    </row>
    <row r="22" spans="1:13" x14ac:dyDescent="0.25">
      <c r="A22">
        <v>22</v>
      </c>
      <c r="B22">
        <v>87.5</v>
      </c>
      <c r="I22">
        <v>313.84483830845767</v>
      </c>
      <c r="L22">
        <f>AVERAGE(K14,K13,K12,K10,K6)</f>
        <v>-32.058109930151133</v>
      </c>
      <c r="M22">
        <v>313.84483830845767</v>
      </c>
    </row>
    <row r="23" spans="1:13" x14ac:dyDescent="0.25">
      <c r="A23">
        <v>23</v>
      </c>
      <c r="B23">
        <v>92.5</v>
      </c>
      <c r="I23">
        <v>175.12575870646765</v>
      </c>
      <c r="M23">
        <v>175.12575870646765</v>
      </c>
    </row>
    <row r="24" spans="1:13" x14ac:dyDescent="0.25">
      <c r="A24">
        <v>24</v>
      </c>
      <c r="B24">
        <v>97.5</v>
      </c>
      <c r="I24">
        <v>183.41005025125631</v>
      </c>
      <c r="M24">
        <v>183.41005025125631</v>
      </c>
    </row>
    <row r="25" spans="1:13" x14ac:dyDescent="0.25">
      <c r="A25" s="117">
        <v>25</v>
      </c>
      <c r="B25" s="117">
        <v>105</v>
      </c>
      <c r="C25" s="109">
        <v>0.5</v>
      </c>
      <c r="D25" s="109">
        <f>E25-C25</f>
        <v>40.5</v>
      </c>
      <c r="E25" s="109">
        <v>41</v>
      </c>
      <c r="F25" s="109">
        <f t="shared" ref="F25:F26" si="4">C25/D25</f>
        <v>1.2345679012345678E-2</v>
      </c>
      <c r="G25" s="109"/>
      <c r="H25" s="109">
        <v>611</v>
      </c>
      <c r="I25" s="109">
        <f>H25/(F25/0.0025)</f>
        <v>123.72750000000001</v>
      </c>
      <c r="M25">
        <v>181.89181818181814</v>
      </c>
    </row>
    <row r="26" spans="1:13" x14ac:dyDescent="0.25">
      <c r="A26" s="117">
        <v>26</v>
      </c>
      <c r="B26" s="117">
        <v>115</v>
      </c>
      <c r="C26" s="100">
        <v>0.5</v>
      </c>
      <c r="D26" s="109">
        <f>E26-C26</f>
        <v>40.4</v>
      </c>
      <c r="E26" s="100">
        <v>40.9</v>
      </c>
      <c r="F26" s="109">
        <f t="shared" si="4"/>
        <v>1.2376237623762377E-2</v>
      </c>
      <c r="G26" s="109"/>
      <c r="H26" s="109">
        <v>526</v>
      </c>
      <c r="I26" s="109">
        <f>H26/(F26/0.0025)</f>
        <v>106.252</v>
      </c>
      <c r="M26">
        <v>139.4288793103448</v>
      </c>
    </row>
  </sheetData>
  <phoneticPr fontId="0"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10"/>
  <sheetViews>
    <sheetView showGridLines="0" workbookViewId="0"/>
  </sheetViews>
  <sheetFormatPr defaultRowHeight="13.2" x14ac:dyDescent="0.25"/>
  <cols>
    <col min="1" max="1" width="1.109375" customWidth="1"/>
    <col min="2" max="2" width="64.44140625" customWidth="1"/>
    <col min="3" max="3" width="1.5546875" customWidth="1"/>
    <col min="4" max="4" width="5.5546875" customWidth="1"/>
    <col min="5" max="6" width="16" customWidth="1"/>
  </cols>
  <sheetData>
    <row r="1" spans="2:6" x14ac:dyDescent="0.25">
      <c r="B1" s="42" t="s">
        <v>35</v>
      </c>
      <c r="C1" s="42"/>
      <c r="D1" s="46"/>
      <c r="E1" s="46"/>
      <c r="F1" s="46"/>
    </row>
    <row r="2" spans="2:6" x14ac:dyDescent="0.25">
      <c r="B2" s="42" t="s">
        <v>36</v>
      </c>
      <c r="C2" s="42"/>
      <c r="D2" s="46"/>
      <c r="E2" s="46"/>
      <c r="F2" s="46"/>
    </row>
    <row r="3" spans="2:6" x14ac:dyDescent="0.25">
      <c r="B3" s="43"/>
      <c r="C3" s="43"/>
      <c r="D3" s="47"/>
      <c r="E3" s="47"/>
      <c r="F3" s="47"/>
    </row>
    <row r="4" spans="2:6" ht="52.8" x14ac:dyDescent="0.25">
      <c r="B4" s="43" t="s">
        <v>37</v>
      </c>
      <c r="C4" s="43"/>
      <c r="D4" s="47"/>
      <c r="E4" s="47"/>
      <c r="F4" s="47"/>
    </row>
    <row r="5" spans="2:6" x14ac:dyDescent="0.25">
      <c r="B5" s="43"/>
      <c r="C5" s="43"/>
      <c r="D5" s="47"/>
      <c r="E5" s="47"/>
      <c r="F5" s="47"/>
    </row>
    <row r="6" spans="2:6" x14ac:dyDescent="0.25">
      <c r="B6" s="42" t="s">
        <v>38</v>
      </c>
      <c r="C6" s="42"/>
      <c r="D6" s="46"/>
      <c r="E6" s="46" t="s">
        <v>39</v>
      </c>
      <c r="F6" s="46" t="s">
        <v>40</v>
      </c>
    </row>
    <row r="7" spans="2:6" ht="13.8" thickBot="1" x14ac:dyDescent="0.3">
      <c r="B7" s="43"/>
      <c r="C7" s="43"/>
      <c r="D7" s="47"/>
      <c r="E7" s="47"/>
      <c r="F7" s="47"/>
    </row>
    <row r="8" spans="2:6" ht="40.200000000000003" thickBot="1" x14ac:dyDescent="0.3">
      <c r="B8" s="44" t="s">
        <v>41</v>
      </c>
      <c r="C8" s="45"/>
      <c r="D8" s="48"/>
      <c r="E8" s="48">
        <v>36</v>
      </c>
      <c r="F8" s="49" t="s">
        <v>42</v>
      </c>
    </row>
    <row r="9" spans="2:6" x14ac:dyDescent="0.25">
      <c r="B9" s="43"/>
      <c r="C9" s="43"/>
      <c r="D9" s="47"/>
      <c r="E9" s="47"/>
      <c r="F9" s="47"/>
    </row>
    <row r="10" spans="2:6" x14ac:dyDescent="0.25">
      <c r="B10" s="43"/>
      <c r="C10" s="43"/>
      <c r="D10" s="47"/>
      <c r="E10" s="47"/>
      <c r="F10" s="4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Sheet1</vt:lpstr>
      <vt:lpstr>Sheet2</vt:lpstr>
      <vt:lpstr>Sheet3</vt:lpstr>
      <vt:lpstr>Compatibility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Weegkamer</dc:creator>
  <cp:lastModifiedBy>Stan Schouten</cp:lastModifiedBy>
  <dcterms:created xsi:type="dcterms:W3CDTF">2011-06-27T11:36:01Z</dcterms:created>
  <dcterms:modified xsi:type="dcterms:W3CDTF">2020-01-31T13:24:20Z</dcterms:modified>
</cp:coreProperties>
</file>